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ml.chartshapes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ml.chartshapes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drawings/drawing16.xml" ContentType="application/vnd.openxmlformats-officedocument.drawingml.chartshapes+xml"/>
  <Override PartName="/xl/charts/chart26.xml" ContentType="application/vnd.openxmlformats-officedocument.drawingml.chart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tables/table4.xml" ContentType="application/vnd.openxmlformats-officedocument.spreadsheetml.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O:\HazardTracking\Working\Accident Incident Reports\Accident Rate Spreadheet Tracker\"/>
    </mc:Choice>
  </mc:AlternateContent>
  <bookViews>
    <workbookView xWindow="-15" yWindow="-120" windowWidth="9750" windowHeight="12120" activeTab="1"/>
  </bookViews>
  <sheets>
    <sheet name="FW Incident List" sheetId="20" r:id="rId1"/>
    <sheet name="Transport" sheetId="7" r:id="rId2"/>
    <sheet name="SEMA" sheetId="16" r:id="rId3"/>
    <sheet name="All Services" sheetId="17" r:id="rId4"/>
    <sheet name="FW ALL UC-35  A-C" sheetId="13" r:id="rId5"/>
    <sheet name="Sheet1" sheetId="14" r:id="rId6"/>
    <sheet name="Sheet2" sheetId="8" r:id="rId7"/>
    <sheet name="Sheet3" sheetId="9" r:id="rId8"/>
    <sheet name="All FAA Pt. 1" sheetId="11" r:id="rId9"/>
    <sheet name="FW ALL Old" sheetId="19" r:id="rId10"/>
    <sheet name="FAA UC-35 Equivalent" sheetId="4" r:id="rId11"/>
    <sheet name="CRC-12 Rates" sheetId="15" r:id="rId12"/>
    <sheet name="FW ALL Oldest " sheetId="10" r:id="rId13"/>
    <sheet name="FW Monitored" sheetId="3" r:id="rId14"/>
    <sheet name="RMIS Historical" sheetId="2" r:id="rId15"/>
  </sheets>
  <externalReferences>
    <externalReference r:id="rId16"/>
  </externalReferences>
  <definedNames>
    <definedName name="FAA_AviationData_as_of_21_Oct_11" localSheetId="8">'All FAA Pt. 1'!$A$1:$AE$13</definedName>
    <definedName name="owssvr" localSheetId="9" hidden="1">'FW ALL Old'!$A$1:$J$1749</definedName>
    <definedName name="owssvr" localSheetId="13" hidden="1">'FW Monitored'!$I$1:$K$919</definedName>
    <definedName name="owssvr_1" localSheetId="0" hidden="1">'FW Incident List'!$A$1:$L$1749</definedName>
    <definedName name="owssvr_1__1" localSheetId="12" hidden="1">'FW ALL Oldest '!$A$1:$J$1533</definedName>
    <definedName name="owssvr_1__1" localSheetId="4" hidden="1">'FW ALL UC-35  A-C'!$A$1:$I$1232</definedName>
  </definedNames>
  <calcPr calcId="152511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</pivotCaches>
</workbook>
</file>

<file path=xl/calcChain.xml><?xml version="1.0" encoding="utf-8"?>
<calcChain xmlns="http://schemas.openxmlformats.org/spreadsheetml/2006/main">
  <c r="F1750" i="19" l="1"/>
  <c r="EP51" i="7" l="1"/>
  <c r="EM51" i="7"/>
  <c r="EI51" i="7"/>
  <c r="EC51" i="7"/>
  <c r="EA51" i="7"/>
  <c r="DW51" i="7"/>
  <c r="DU51" i="7"/>
  <c r="DS51" i="7"/>
  <c r="U51" i="7" l="1"/>
  <c r="AI21" i="16"/>
  <c r="AK21" i="16"/>
  <c r="AF21" i="16"/>
  <c r="AB21" i="16"/>
  <c r="T21" i="16"/>
  <c r="M21" i="16"/>
  <c r="D51" i="7"/>
  <c r="T51" i="7" s="1"/>
  <c r="U24" i="16" l="1"/>
  <c r="AE24" i="16"/>
  <c r="M24" i="16"/>
  <c r="M54" i="7"/>
  <c r="J54" i="7"/>
  <c r="DI51" i="7" l="1"/>
  <c r="DG51" i="7"/>
  <c r="CY51" i="7"/>
  <c r="CU51" i="7"/>
  <c r="CZ51" i="7"/>
  <c r="CW51" i="7"/>
  <c r="Q55" i="16" l="1"/>
  <c r="P55" i="16"/>
  <c r="EG51" i="7"/>
  <c r="EE51" i="7"/>
  <c r="DY51" i="7"/>
  <c r="N53" i="7" l="1"/>
  <c r="N23" i="16" l="1"/>
  <c r="AG23" i="16" l="1"/>
  <c r="AN21" i="16"/>
  <c r="AE23" i="16"/>
  <c r="AD23" i="16"/>
  <c r="AC23" i="16"/>
  <c r="AL21" i="16"/>
  <c r="S67" i="16"/>
  <c r="Y23" i="16"/>
  <c r="AA23" i="16"/>
  <c r="W23" i="16"/>
  <c r="V23" i="16"/>
  <c r="U23" i="16"/>
  <c r="R23" i="16"/>
  <c r="S40" i="16"/>
  <c r="BZ51" i="7"/>
  <c r="CN51" i="7" l="1"/>
  <c r="L67" i="16"/>
  <c r="CP51" i="7"/>
  <c r="CS51" i="7"/>
  <c r="CR51" i="7"/>
  <c r="DQ51" i="7"/>
  <c r="Z23" i="16"/>
  <c r="AB20" i="16"/>
  <c r="V51" i="7" l="1"/>
  <c r="P66" i="16"/>
  <c r="N66" i="16"/>
  <c r="L66" i="16"/>
  <c r="BB50" i="7"/>
  <c r="AU53" i="7"/>
  <c r="AV50" i="7"/>
  <c r="AW50" i="7"/>
  <c r="AX50" i="7"/>
  <c r="AS53" i="7"/>
  <c r="AT50" i="7"/>
  <c r="AY50" i="7"/>
  <c r="AZ50" i="7"/>
  <c r="AQ53" i="7"/>
  <c r="AR50" i="7"/>
  <c r="AJ23" i="16" l="1"/>
  <c r="F19" i="16"/>
  <c r="F20" i="16"/>
  <c r="D23" i="16"/>
  <c r="FI47" i="7" l="1"/>
  <c r="FI48" i="7"/>
  <c r="FI49" i="7"/>
  <c r="FI50" i="7"/>
  <c r="FI46" i="7"/>
  <c r="D50" i="7" l="1"/>
  <c r="D54" i="7" s="1"/>
  <c r="DQ50" i="7" l="1"/>
  <c r="T50" i="7"/>
  <c r="DV53" i="7"/>
  <c r="DW43" i="7"/>
  <c r="DW44" i="7"/>
  <c r="DW45" i="7"/>
  <c r="DW46" i="7"/>
  <c r="DW47" i="7"/>
  <c r="DW48" i="7"/>
  <c r="DW49" i="7"/>
  <c r="DW50" i="7"/>
  <c r="DW42" i="7"/>
  <c r="BD22" i="17" l="1"/>
  <c r="AZ22" i="17"/>
  <c r="BA22" i="17"/>
  <c r="BB22" i="17"/>
  <c r="AX22" i="17"/>
  <c r="AQ22" i="17"/>
  <c r="AO22" i="17"/>
  <c r="AM22" i="17"/>
  <c r="AK24" i="17"/>
  <c r="CT53" i="7" l="1"/>
  <c r="EL58" i="7"/>
  <c r="EK50" i="7" s="1"/>
  <c r="EK58" i="7"/>
  <c r="EJ58" i="7"/>
  <c r="EI50" i="7"/>
  <c r="DI50" i="7"/>
  <c r="DG50" i="7"/>
  <c r="CY50" i="7"/>
  <c r="CW50" i="7"/>
  <c r="CZ50" i="7"/>
  <c r="EK49" i="7" l="1"/>
  <c r="T52" i="7"/>
  <c r="P53" i="7"/>
  <c r="Q54" i="16" l="1"/>
  <c r="P54" i="16"/>
  <c r="N54" i="16"/>
  <c r="L54" i="16"/>
  <c r="D54" i="16"/>
  <c r="CU50" i="7" l="1"/>
  <c r="CN9" i="7" l="1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T19" i="16" l="1"/>
  <c r="T20" i="16"/>
  <c r="L22" i="17" l="1"/>
  <c r="N22" i="17"/>
  <c r="P22" i="17"/>
  <c r="R22" i="17"/>
  <c r="S22" i="17" s="1"/>
  <c r="G22" i="17"/>
  <c r="E22" i="17"/>
  <c r="C22" i="17"/>
  <c r="I22" i="17"/>
  <c r="J22" i="17" s="1"/>
  <c r="U22" i="17"/>
  <c r="AA22" i="17"/>
  <c r="AE22" i="17"/>
  <c r="AF22" i="17" s="1"/>
  <c r="EG50" i="7" l="1"/>
  <c r="EE50" i="7"/>
  <c r="I39" i="16" l="1"/>
  <c r="O54" i="7" l="1"/>
  <c r="L54" i="7"/>
  <c r="C54" i="7"/>
  <c r="EN50" i="7" l="1"/>
  <c r="EQ48" i="7"/>
  <c r="EQ49" i="7"/>
  <c r="EQ50" i="7"/>
  <c r="EP48" i="7"/>
  <c r="EP49" i="7"/>
  <c r="EP50" i="7"/>
  <c r="EM50" i="7"/>
  <c r="DU43" i="7" l="1"/>
  <c r="DU44" i="7"/>
  <c r="DU45" i="7"/>
  <c r="DU46" i="7"/>
  <c r="DU47" i="7"/>
  <c r="DU48" i="7"/>
  <c r="DU49" i="7"/>
  <c r="DU50" i="7"/>
  <c r="DU42" i="7"/>
  <c r="DT53" i="7"/>
  <c r="E53" i="7" l="1"/>
  <c r="F53" i="7"/>
  <c r="G53" i="7"/>
  <c r="H53" i="7"/>
  <c r="EC42" i="7"/>
  <c r="EC43" i="7"/>
  <c r="EC44" i="7"/>
  <c r="EC45" i="7"/>
  <c r="EC46" i="7"/>
  <c r="EC47" i="7"/>
  <c r="EC48" i="7"/>
  <c r="EC49" i="7"/>
  <c r="EC50" i="7"/>
  <c r="EC41" i="7"/>
  <c r="EA50" i="7"/>
  <c r="EA42" i="7" l="1"/>
  <c r="EA43" i="7"/>
  <c r="EA44" i="7"/>
  <c r="EA45" i="7"/>
  <c r="EA46" i="7"/>
  <c r="EA47" i="7"/>
  <c r="EA48" i="7"/>
  <c r="EA49" i="7"/>
  <c r="EA41" i="7"/>
  <c r="D36" i="7" l="1"/>
  <c r="D37" i="7"/>
  <c r="D38" i="7"/>
  <c r="D39" i="7"/>
  <c r="D40" i="7"/>
  <c r="T40" i="7" s="1"/>
  <c r="D41" i="7"/>
  <c r="D42" i="7"/>
  <c r="D43" i="7"/>
  <c r="D44" i="7"/>
  <c r="D45" i="7"/>
  <c r="D46" i="7"/>
  <c r="D47" i="7"/>
  <c r="D48" i="7"/>
  <c r="D49" i="7"/>
  <c r="T49" i="7" l="1"/>
  <c r="DS48" i="7"/>
  <c r="CS48" i="7"/>
  <c r="CN48" i="7"/>
  <c r="CP48" i="7"/>
  <c r="DS44" i="7"/>
  <c r="CS44" i="7"/>
  <c r="CN44" i="7"/>
  <c r="CP44" i="7"/>
  <c r="CN40" i="7"/>
  <c r="CP40" i="7"/>
  <c r="CN36" i="7"/>
  <c r="CP36" i="7"/>
  <c r="DS47" i="7"/>
  <c r="CS47" i="7"/>
  <c r="CN47" i="7"/>
  <c r="CP47" i="7"/>
  <c r="DS43" i="7"/>
  <c r="CS43" i="7"/>
  <c r="CN43" i="7"/>
  <c r="CP43" i="7"/>
  <c r="CN39" i="7"/>
  <c r="CP39" i="7"/>
  <c r="DS46" i="7"/>
  <c r="CN46" i="7"/>
  <c r="CP46" i="7"/>
  <c r="CS46" i="7"/>
  <c r="CN42" i="7"/>
  <c r="CP42" i="7"/>
  <c r="CN38" i="7"/>
  <c r="CP38" i="7"/>
  <c r="DS49" i="7"/>
  <c r="CS49" i="7"/>
  <c r="CN49" i="7"/>
  <c r="CP49" i="7"/>
  <c r="DS45" i="7"/>
  <c r="CS45" i="7"/>
  <c r="CN45" i="7"/>
  <c r="CP45" i="7"/>
  <c r="CN41" i="7"/>
  <c r="CP41" i="7"/>
  <c r="CN37" i="7"/>
  <c r="CP37" i="7"/>
  <c r="DS42" i="7"/>
  <c r="DQ42" i="7"/>
  <c r="DY41" i="7"/>
  <c r="DY42" i="7"/>
  <c r="DY43" i="7"/>
  <c r="DY44" i="7"/>
  <c r="DY46" i="7" l="1"/>
  <c r="DY47" i="7"/>
  <c r="DY48" i="7"/>
  <c r="DY49" i="7"/>
  <c r="DY50" i="7"/>
  <c r="DY45" i="7"/>
  <c r="I53" i="7" l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1" i="7"/>
  <c r="T42" i="7"/>
  <c r="T43" i="7"/>
  <c r="T44" i="7"/>
  <c r="T45" i="7"/>
  <c r="AO20" i="16" l="1"/>
  <c r="AN20" i="16"/>
  <c r="AM20" i="16"/>
  <c r="AL20" i="16"/>
  <c r="BZ50" i="7"/>
  <c r="AI20" i="16"/>
  <c r="AF20" i="16"/>
  <c r="S66" i="16"/>
  <c r="X23" i="16"/>
  <c r="M20" i="16"/>
  <c r="AB23" i="16" l="1"/>
  <c r="AK20" i="16"/>
  <c r="AD22" i="17" s="1"/>
  <c r="CN50" i="7"/>
  <c r="CP50" i="7"/>
  <c r="CS50" i="7"/>
  <c r="N39" i="16"/>
  <c r="F39" i="16"/>
  <c r="L39" i="16"/>
  <c r="D39" i="16"/>
  <c r="Q39" i="16"/>
  <c r="J39" i="16"/>
  <c r="P39" i="16"/>
  <c r="H39" i="16"/>
  <c r="S39" i="16"/>
  <c r="DS50" i="7"/>
  <c r="CR50" i="7"/>
  <c r="U50" i="7" l="1"/>
  <c r="V50" i="7" s="1"/>
  <c r="FG50" i="7" s="1"/>
  <c r="FF50" i="7" s="1"/>
  <c r="BB11" i="17"/>
  <c r="BB12" i="17"/>
  <c r="BB13" i="17"/>
  <c r="BB14" i="17"/>
  <c r="BB15" i="17"/>
  <c r="BB16" i="17"/>
  <c r="BB17" i="17"/>
  <c r="BB18" i="17"/>
  <c r="BB19" i="17"/>
  <c r="BB20" i="17"/>
  <c r="BB21" i="17"/>
  <c r="BB8" i="17"/>
  <c r="BA9" i="17"/>
  <c r="BB9" i="17" s="1"/>
  <c r="BA10" i="17"/>
  <c r="BB10" i="17" s="1"/>
  <c r="BA11" i="17"/>
  <c r="BA12" i="17"/>
  <c r="BA13" i="17"/>
  <c r="BA14" i="17"/>
  <c r="BA15" i="17"/>
  <c r="BA16" i="17"/>
  <c r="BA17" i="17"/>
  <c r="BA18" i="17"/>
  <c r="BA19" i="17"/>
  <c r="BA20" i="17"/>
  <c r="BA21" i="17"/>
  <c r="BA8" i="17"/>
  <c r="AG22" i="17" l="1"/>
  <c r="AB22" i="17"/>
  <c r="Y22" i="17"/>
  <c r="V22" i="17"/>
  <c r="EI49" i="7"/>
  <c r="G43" i="16" l="1"/>
  <c r="E43" i="16"/>
  <c r="C43" i="16"/>
  <c r="I33" i="16"/>
  <c r="I34" i="16"/>
  <c r="I35" i="16"/>
  <c r="I36" i="16"/>
  <c r="I37" i="16"/>
  <c r="I38" i="16"/>
  <c r="I32" i="16"/>
  <c r="AK48" i="7"/>
  <c r="AK49" i="7"/>
  <c r="C57" i="7"/>
  <c r="C56" i="7"/>
  <c r="AW49" i="7"/>
  <c r="AY49" i="7"/>
  <c r="AZ49" i="7" s="1"/>
  <c r="AY48" i="7"/>
  <c r="AZ48" i="7" s="1"/>
  <c r="I43" i="16" l="1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8" i="17"/>
  <c r="AQ21" i="17" l="1"/>
  <c r="AO21" i="17"/>
  <c r="AM21" i="17"/>
  <c r="CR45" i="7" l="1"/>
  <c r="I21" i="17" l="1"/>
  <c r="P21" i="17" l="1"/>
  <c r="R21" i="17"/>
  <c r="S21" i="17" s="1"/>
  <c r="N21" i="17"/>
  <c r="H21" i="17"/>
  <c r="L21" i="17"/>
  <c r="G21" i="17" l="1"/>
  <c r="E21" i="17"/>
  <c r="C21" i="17"/>
  <c r="J21" i="17"/>
  <c r="AA7" i="17" l="1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7" i="17"/>
  <c r="Y53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6" i="7"/>
  <c r="X53" i="7"/>
  <c r="W53" i="7"/>
  <c r="AA21" i="17"/>
  <c r="AE21" i="17"/>
  <c r="AF21" i="17" s="1"/>
  <c r="AD53" i="7" l="1"/>
  <c r="T46" i="7"/>
  <c r="CR46" i="7" l="1"/>
  <c r="P23" i="16"/>
  <c r="T47" i="7"/>
  <c r="T48" i="7"/>
  <c r="CR48" i="7" l="1"/>
  <c r="CR49" i="7"/>
  <c r="CR47" i="7"/>
  <c r="O106" i="16"/>
  <c r="M106" i="16"/>
  <c r="K106" i="16"/>
  <c r="R70" i="16" l="1"/>
  <c r="S48" i="16"/>
  <c r="S49" i="16"/>
  <c r="S50" i="16"/>
  <c r="S51" i="16"/>
  <c r="S52" i="16"/>
  <c r="S53" i="16"/>
  <c r="R58" i="16"/>
  <c r="R43" i="16"/>
  <c r="D48" i="16"/>
  <c r="D49" i="16"/>
  <c r="D50" i="16"/>
  <c r="D51" i="16"/>
  <c r="D52" i="16"/>
  <c r="D53" i="16"/>
  <c r="L48" i="16"/>
  <c r="L49" i="16"/>
  <c r="L50" i="16"/>
  <c r="L51" i="16"/>
  <c r="L52" i="16"/>
  <c r="N48" i="16"/>
  <c r="N49" i="16"/>
  <c r="N50" i="16"/>
  <c r="N51" i="16"/>
  <c r="N52" i="16"/>
  <c r="P48" i="16"/>
  <c r="P49" i="16"/>
  <c r="P50" i="16"/>
  <c r="P51" i="16"/>
  <c r="P52" i="16"/>
  <c r="Q48" i="16"/>
  <c r="Q49" i="16"/>
  <c r="Q50" i="16"/>
  <c r="Q51" i="16"/>
  <c r="Q52" i="16"/>
  <c r="Q53" i="16"/>
  <c r="P53" i="16"/>
  <c r="N53" i="16"/>
  <c r="L53" i="16"/>
  <c r="D57" i="7"/>
  <c r="O70" i="16" l="1"/>
  <c r="M70" i="16"/>
  <c r="K70" i="16"/>
  <c r="C58" i="16"/>
  <c r="O58" i="16"/>
  <c r="M58" i="16"/>
  <c r="K58" i="16"/>
  <c r="I23" i="16"/>
  <c r="J23" i="16"/>
  <c r="K23" i="16"/>
  <c r="L23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5" i="16"/>
  <c r="H23" i="16"/>
  <c r="G23" i="16"/>
  <c r="O43" i="16"/>
  <c r="M43" i="16"/>
  <c r="K43" i="16"/>
  <c r="O95" i="16"/>
  <c r="M95" i="16"/>
  <c r="K95" i="16"/>
  <c r="L35" i="16" l="1"/>
  <c r="H35" i="16"/>
  <c r="D35" i="16"/>
  <c r="F35" i="16"/>
  <c r="J35" i="16"/>
  <c r="H38" i="16"/>
  <c r="D38" i="16"/>
  <c r="J38" i="16"/>
  <c r="F38" i="16"/>
  <c r="J34" i="16"/>
  <c r="H34" i="16"/>
  <c r="D34" i="16"/>
  <c r="F34" i="16"/>
  <c r="J37" i="16"/>
  <c r="F37" i="16"/>
  <c r="H37" i="16"/>
  <c r="D37" i="16"/>
  <c r="F33" i="16"/>
  <c r="J33" i="16"/>
  <c r="H33" i="16"/>
  <c r="D33" i="16"/>
  <c r="F36" i="16"/>
  <c r="H36" i="16"/>
  <c r="D36" i="16"/>
  <c r="J36" i="16"/>
  <c r="F32" i="16"/>
  <c r="J32" i="16"/>
  <c r="D32" i="16"/>
  <c r="H32" i="16"/>
  <c r="Q38" i="16"/>
  <c r="S38" i="16"/>
  <c r="Q34" i="16"/>
  <c r="S34" i="16"/>
  <c r="P37" i="16"/>
  <c r="S37" i="16"/>
  <c r="P33" i="16"/>
  <c r="S33" i="16"/>
  <c r="P36" i="16"/>
  <c r="S36" i="16"/>
  <c r="N32" i="16"/>
  <c r="S32" i="16"/>
  <c r="Q35" i="16"/>
  <c r="S35" i="16"/>
  <c r="P34" i="16"/>
  <c r="L34" i="16"/>
  <c r="P32" i="16"/>
  <c r="P38" i="16"/>
  <c r="L38" i="16"/>
  <c r="P35" i="16"/>
  <c r="N37" i="16"/>
  <c r="N33" i="16"/>
  <c r="Q37" i="16"/>
  <c r="Q33" i="16"/>
  <c r="L32" i="16"/>
  <c r="N36" i="16"/>
  <c r="Q36" i="16"/>
  <c r="Q32" i="16"/>
  <c r="L37" i="16"/>
  <c r="L33" i="16"/>
  <c r="N35" i="16"/>
  <c r="L36" i="16"/>
  <c r="N38" i="16"/>
  <c r="N34" i="16"/>
  <c r="M23" i="16"/>
  <c r="G81" i="16"/>
  <c r="I78" i="16"/>
  <c r="E81" i="16"/>
  <c r="C81" i="16"/>
  <c r="I77" i="16"/>
  <c r="I76" i="16"/>
  <c r="I75" i="16"/>
  <c r="I74" i="16"/>
  <c r="D110" i="16"/>
  <c r="F110" i="16"/>
  <c r="H110" i="16"/>
  <c r="I110" i="16"/>
  <c r="J110" i="16" s="1"/>
  <c r="D111" i="16"/>
  <c r="F111" i="16"/>
  <c r="H111" i="16"/>
  <c r="I111" i="16"/>
  <c r="J111" i="16" s="1"/>
  <c r="D112" i="16"/>
  <c r="F112" i="16"/>
  <c r="H112" i="16"/>
  <c r="I112" i="16"/>
  <c r="J112" i="16" s="1"/>
  <c r="C113" i="16"/>
  <c r="E113" i="16"/>
  <c r="G113" i="16"/>
  <c r="J43" i="16" l="1"/>
  <c r="H43" i="16"/>
  <c r="F43" i="16"/>
  <c r="D43" i="16"/>
  <c r="L43" i="16"/>
  <c r="S43" i="16"/>
  <c r="Q43" i="16"/>
  <c r="N43" i="16"/>
  <c r="P43" i="16"/>
  <c r="I81" i="16"/>
  <c r="I113" i="16"/>
  <c r="D56" i="7"/>
  <c r="S58" i="16" l="1"/>
  <c r="L58" i="16" l="1"/>
  <c r="P58" i="16"/>
  <c r="D58" i="16"/>
  <c r="Q58" i="16"/>
  <c r="N58" i="16"/>
  <c r="Q23" i="16"/>
  <c r="S23" i="16"/>
  <c r="AI19" i="16" l="1"/>
  <c r="L102" i="16" s="1"/>
  <c r="AB19" i="16"/>
  <c r="AF19" i="16"/>
  <c r="AO19" i="16"/>
  <c r="AN19" i="16"/>
  <c r="AM19" i="16"/>
  <c r="AL19" i="16"/>
  <c r="O23" i="16"/>
  <c r="CY49" i="7"/>
  <c r="EE49" i="7"/>
  <c r="EG49" i="7"/>
  <c r="AK19" i="16" l="1"/>
  <c r="U49" i="7" s="1"/>
  <c r="V49" i="7" s="1"/>
  <c r="FG49" i="7" s="1"/>
  <c r="FF49" i="7" s="1"/>
  <c r="S65" i="16"/>
  <c r="P65" i="16"/>
  <c r="N65" i="16"/>
  <c r="L65" i="16"/>
  <c r="P91" i="16"/>
  <c r="Q91" i="16"/>
  <c r="L91" i="16"/>
  <c r="N91" i="16"/>
  <c r="EF53" i="7"/>
  <c r="EG37" i="7"/>
  <c r="EG38" i="7"/>
  <c r="EG39" i="7"/>
  <c r="EG40" i="7"/>
  <c r="EG41" i="7"/>
  <c r="EG42" i="7"/>
  <c r="EG43" i="7"/>
  <c r="EG44" i="7"/>
  <c r="EG45" i="7"/>
  <c r="EG46" i="7"/>
  <c r="EG47" i="7"/>
  <c r="EG48" i="7"/>
  <c r="EG36" i="7"/>
  <c r="AD21" i="17" l="1"/>
  <c r="AB21" i="17" s="1"/>
  <c r="CY44" i="7"/>
  <c r="CY45" i="7"/>
  <c r="CY46" i="7"/>
  <c r="CY47" i="7"/>
  <c r="CY48" i="7"/>
  <c r="Y21" i="17" l="1"/>
  <c r="V21" i="17"/>
  <c r="AG21" i="17"/>
  <c r="EN49" i="7"/>
  <c r="EN48" i="7"/>
  <c r="EQ47" i="7"/>
  <c r="EP47" i="7"/>
  <c r="EM48" i="7"/>
  <c r="EM49" i="7"/>
  <c r="K53" i="7" l="1"/>
  <c r="J53" i="7"/>
  <c r="AB17" i="16"/>
  <c r="L63" i="16" l="1"/>
  <c r="S63" i="16"/>
  <c r="P63" i="16"/>
  <c r="N63" i="16"/>
  <c r="D76" i="16"/>
  <c r="F76" i="16"/>
  <c r="AU20" i="17"/>
  <c r="I20" i="17"/>
  <c r="L20" i="17"/>
  <c r="N20" i="17"/>
  <c r="P20" i="17"/>
  <c r="R20" i="17"/>
  <c r="S20" i="17" s="1"/>
  <c r="X20" i="17"/>
  <c r="AA20" i="17"/>
  <c r="AE20" i="17"/>
  <c r="BL135" i="7"/>
  <c r="BN135" i="7"/>
  <c r="BP135" i="7"/>
  <c r="BR135" i="7"/>
  <c r="BS135" i="7" s="1"/>
  <c r="BY135" i="7"/>
  <c r="CA135" i="7"/>
  <c r="BW134" i="7"/>
  <c r="BW135" i="7"/>
  <c r="AF20" i="17" l="1"/>
  <c r="CC135" i="7"/>
  <c r="CD135" i="7" s="1"/>
  <c r="BP153" i="7"/>
  <c r="BN153" i="7"/>
  <c r="BL153" i="7"/>
  <c r="BR153" i="7"/>
  <c r="BS153" i="7" s="1"/>
  <c r="AW48" i="7"/>
  <c r="BF122" i="7"/>
  <c r="BB137" i="7"/>
  <c r="DQ48" i="7" l="1"/>
  <c r="DQ49" i="7"/>
  <c r="EL53" i="7" l="1"/>
  <c r="EO53" i="7"/>
  <c r="D294" i="7" l="1"/>
  <c r="D293" i="7"/>
  <c r="M263" i="7"/>
  <c r="M291" i="7"/>
  <c r="AG291" i="7"/>
  <c r="AG289" i="7"/>
  <c r="AG290" i="7"/>
  <c r="M290" i="7"/>
  <c r="M289" i="7"/>
  <c r="M283" i="7"/>
  <c r="AG283" i="7"/>
  <c r="M284" i="7"/>
  <c r="AG284" i="7"/>
  <c r="M285" i="7"/>
  <c r="AG285" i="7"/>
  <c r="M286" i="7"/>
  <c r="AG286" i="7"/>
  <c r="M287" i="7"/>
  <c r="AG287" i="7"/>
  <c r="AG288" i="7"/>
  <c r="M288" i="7"/>
  <c r="T7" i="16"/>
  <c r="AB7" i="16"/>
  <c r="AF7" i="16"/>
  <c r="AL7" i="16"/>
  <c r="AM7" i="16"/>
  <c r="AN7" i="16"/>
  <c r="AO7" i="16"/>
  <c r="T8" i="16"/>
  <c r="AB8" i="16"/>
  <c r="AF8" i="16"/>
  <c r="AL8" i="16"/>
  <c r="AM8" i="16"/>
  <c r="AN8" i="16"/>
  <c r="AO8" i="16"/>
  <c r="T9" i="16"/>
  <c r="AB9" i="16"/>
  <c r="AF9" i="16"/>
  <c r="AL9" i="16"/>
  <c r="AM9" i="16"/>
  <c r="AN9" i="16"/>
  <c r="AO9" i="16"/>
  <c r="T10" i="16"/>
  <c r="AB10" i="16"/>
  <c r="AF10" i="16"/>
  <c r="AL10" i="16"/>
  <c r="AM10" i="16"/>
  <c r="AN10" i="16"/>
  <c r="AO10" i="16"/>
  <c r="T11" i="16"/>
  <c r="AB11" i="16"/>
  <c r="AF11" i="16"/>
  <c r="AL11" i="16"/>
  <c r="AM11" i="16"/>
  <c r="AN11" i="16"/>
  <c r="AO11" i="16"/>
  <c r="T12" i="16"/>
  <c r="AB12" i="16"/>
  <c r="AF12" i="16"/>
  <c r="AL12" i="16"/>
  <c r="AM12" i="16"/>
  <c r="AN12" i="16"/>
  <c r="AO12" i="16"/>
  <c r="T13" i="16"/>
  <c r="AB13" i="16"/>
  <c r="AF13" i="16"/>
  <c r="AI13" i="16"/>
  <c r="AL13" i="16"/>
  <c r="AM13" i="16"/>
  <c r="AN13" i="16"/>
  <c r="AO13" i="16"/>
  <c r="T14" i="16"/>
  <c r="AB14" i="16"/>
  <c r="AF14" i="16"/>
  <c r="AI14" i="16"/>
  <c r="AL14" i="16"/>
  <c r="AM14" i="16"/>
  <c r="AN14" i="16"/>
  <c r="AO14" i="16"/>
  <c r="T15" i="16"/>
  <c r="AB15" i="16"/>
  <c r="AF15" i="16"/>
  <c r="AI15" i="16"/>
  <c r="AL15" i="16"/>
  <c r="AM15" i="16"/>
  <c r="AN15" i="16"/>
  <c r="AO15" i="16"/>
  <c r="T16" i="16"/>
  <c r="AB16" i="16"/>
  <c r="AF16" i="16"/>
  <c r="AI16" i="16"/>
  <c r="L99" i="16" s="1"/>
  <c r="AL16" i="16"/>
  <c r="AM16" i="16"/>
  <c r="AN16" i="16"/>
  <c r="AO16" i="16"/>
  <c r="F17" i="16"/>
  <c r="T17" i="16"/>
  <c r="AF17" i="16"/>
  <c r="AI17" i="16"/>
  <c r="L100" i="16" s="1"/>
  <c r="AL17" i="16"/>
  <c r="AM17" i="16"/>
  <c r="AN17" i="16"/>
  <c r="AO17" i="16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7" i="17"/>
  <c r="F18" i="16"/>
  <c r="F23" i="16"/>
  <c r="CI7" i="17"/>
  <c r="CO7" i="17"/>
  <c r="CO8" i="17" s="1"/>
  <c r="CO9" i="17" s="1"/>
  <c r="CO10" i="17" s="1"/>
  <c r="CO11" i="17" s="1"/>
  <c r="CO12" i="17" s="1"/>
  <c r="CO13" i="17" s="1"/>
  <c r="CO14" i="17" s="1"/>
  <c r="CO15" i="17" s="1"/>
  <c r="CO16" i="17" s="1"/>
  <c r="CO17" i="17" s="1"/>
  <c r="CO18" i="17" s="1"/>
  <c r="CO19" i="17" s="1"/>
  <c r="CH7" i="17"/>
  <c r="CH8" i="17"/>
  <c r="CI8" i="17" s="1"/>
  <c r="CH9" i="17"/>
  <c r="CI9" i="17" s="1"/>
  <c r="CH10" i="17"/>
  <c r="CI10" i="17" s="1"/>
  <c r="CH11" i="17"/>
  <c r="CI11" i="17" s="1"/>
  <c r="CH12" i="17"/>
  <c r="CI12" i="17" s="1"/>
  <c r="CH13" i="17"/>
  <c r="CI13" i="17" s="1"/>
  <c r="CH14" i="17"/>
  <c r="CI14" i="17" s="1"/>
  <c r="CH15" i="17"/>
  <c r="CI15" i="17" s="1"/>
  <c r="CH16" i="17"/>
  <c r="CI16" i="17" s="1"/>
  <c r="CH17" i="17"/>
  <c r="CI17" i="17" s="1"/>
  <c r="CH18" i="17"/>
  <c r="CI18" i="17" s="1"/>
  <c r="CH19" i="17"/>
  <c r="CI19" i="17" s="1"/>
  <c r="CH6" i="17"/>
  <c r="CI6" i="17" s="1"/>
  <c r="EE48" i="7"/>
  <c r="N241" i="7"/>
  <c r="N242" i="7" s="1"/>
  <c r="M241" i="7"/>
  <c r="M242" i="7" s="1"/>
  <c r="L241" i="7"/>
  <c r="L242" i="7" s="1"/>
  <c r="C302" i="7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AG282" i="7"/>
  <c r="AG281" i="7"/>
  <c r="AG280" i="7"/>
  <c r="AG279" i="7"/>
  <c r="AG278" i="7"/>
  <c r="AG277" i="7"/>
  <c r="AG276" i="7"/>
  <c r="AG275" i="7"/>
  <c r="AG274" i="7"/>
  <c r="AG273" i="7"/>
  <c r="AG272" i="7"/>
  <c r="AG271" i="7"/>
  <c r="AG270" i="7"/>
  <c r="AG269" i="7"/>
  <c r="AG268" i="7"/>
  <c r="AG267" i="7"/>
  <c r="AG266" i="7"/>
  <c r="AG265" i="7"/>
  <c r="AG264" i="7"/>
  <c r="AG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L240" i="7"/>
  <c r="AK10" i="16" l="1"/>
  <c r="U40" i="7" s="1"/>
  <c r="V40" i="7" s="1"/>
  <c r="AK16" i="16"/>
  <c r="U46" i="7" s="1"/>
  <c r="V46" i="7" s="1"/>
  <c r="FG46" i="7" s="1"/>
  <c r="FF46" i="7" s="1"/>
  <c r="AK17" i="16"/>
  <c r="U47" i="7" s="1"/>
  <c r="V47" i="7" s="1"/>
  <c r="FG47" i="7" s="1"/>
  <c r="FF47" i="7" s="1"/>
  <c r="AK11" i="16"/>
  <c r="U41" i="7" s="1"/>
  <c r="V41" i="7" s="1"/>
  <c r="AK7" i="16"/>
  <c r="U37" i="7" s="1"/>
  <c r="V37" i="7" s="1"/>
  <c r="AK12" i="16"/>
  <c r="U42" i="7" s="1"/>
  <c r="V42" i="7" s="1"/>
  <c r="AK8" i="16"/>
  <c r="U38" i="7" s="1"/>
  <c r="V38" i="7" s="1"/>
  <c r="AK15" i="16"/>
  <c r="U45" i="7" s="1"/>
  <c r="V45" i="7" s="1"/>
  <c r="AK14" i="16"/>
  <c r="U44" i="7" s="1"/>
  <c r="V44" i="7" s="1"/>
  <c r="AK13" i="16"/>
  <c r="U43" i="7" s="1"/>
  <c r="V43" i="7" s="1"/>
  <c r="AK9" i="16"/>
  <c r="U39" i="7" s="1"/>
  <c r="V39" i="7" s="1"/>
  <c r="E20" i="17"/>
  <c r="C20" i="17"/>
  <c r="G20" i="17"/>
  <c r="J20" i="17"/>
  <c r="J81" i="16"/>
  <c r="S62" i="16"/>
  <c r="P62" i="16"/>
  <c r="N62" i="16"/>
  <c r="L62" i="16"/>
  <c r="Q89" i="16"/>
  <c r="L89" i="16"/>
  <c r="N89" i="16"/>
  <c r="P89" i="16"/>
  <c r="N88" i="16"/>
  <c r="P88" i="16"/>
  <c r="Q88" i="16"/>
  <c r="L88" i="16"/>
  <c r="N87" i="16"/>
  <c r="P87" i="16"/>
  <c r="Q87" i="16"/>
  <c r="L87" i="16"/>
  <c r="P86" i="16"/>
  <c r="Q86" i="16"/>
  <c r="L86" i="16"/>
  <c r="N86" i="16"/>
  <c r="Q85" i="16"/>
  <c r="L85" i="16"/>
  <c r="N85" i="16"/>
  <c r="P85" i="16"/>
  <c r="J78" i="16"/>
  <c r="H78" i="16"/>
  <c r="H76" i="16"/>
  <c r="F75" i="16"/>
  <c r="H77" i="16"/>
  <c r="J75" i="16"/>
  <c r="D75" i="16"/>
  <c r="H75" i="16"/>
  <c r="H81" i="16"/>
  <c r="J77" i="16"/>
  <c r="J76" i="16"/>
  <c r="H74" i="16"/>
  <c r="F74" i="16"/>
  <c r="J74" i="16"/>
  <c r="D74" i="16"/>
  <c r="L243" i="7"/>
  <c r="L244" i="7" s="1"/>
  <c r="L291" i="7" s="1"/>
  <c r="N271" i="7" s="1"/>
  <c r="N243" i="7"/>
  <c r="N244" i="7" s="1"/>
  <c r="M243" i="7"/>
  <c r="M244" i="7" s="1"/>
  <c r="M314" i="7" s="1"/>
  <c r="C315" i="7"/>
  <c r="ED53" i="7"/>
  <c r="EN38" i="7"/>
  <c r="EN39" i="7"/>
  <c r="EN40" i="7"/>
  <c r="EN41" i="7"/>
  <c r="EN42" i="7"/>
  <c r="EN43" i="7"/>
  <c r="EN44" i="7"/>
  <c r="EN45" i="7"/>
  <c r="EN46" i="7"/>
  <c r="EN47" i="7"/>
  <c r="EN37" i="7"/>
  <c r="EK53" i="7"/>
  <c r="AB53" i="7"/>
  <c r="DQ6" i="7"/>
  <c r="DQ7" i="7"/>
  <c r="DQ8" i="7"/>
  <c r="DQ9" i="7"/>
  <c r="DQ10" i="7"/>
  <c r="DQ11" i="7"/>
  <c r="DQ12" i="7"/>
  <c r="DQ13" i="7"/>
  <c r="DQ14" i="7"/>
  <c r="DQ15" i="7"/>
  <c r="DQ16" i="7"/>
  <c r="DQ17" i="7"/>
  <c r="DQ18" i="7"/>
  <c r="DQ19" i="7"/>
  <c r="DQ20" i="7"/>
  <c r="DQ21" i="7"/>
  <c r="DQ22" i="7"/>
  <c r="DQ23" i="7"/>
  <c r="DQ24" i="7"/>
  <c r="DQ25" i="7"/>
  <c r="DQ26" i="7"/>
  <c r="DQ27" i="7"/>
  <c r="DQ28" i="7"/>
  <c r="DQ29" i="7"/>
  <c r="DQ30" i="7"/>
  <c r="DQ31" i="7"/>
  <c r="DQ32" i="7"/>
  <c r="DQ33" i="7"/>
  <c r="DQ34" i="7"/>
  <c r="DQ35" i="7"/>
  <c r="DQ36" i="7"/>
  <c r="DQ37" i="7"/>
  <c r="DQ38" i="7"/>
  <c r="DQ39" i="7"/>
  <c r="DQ40" i="7"/>
  <c r="DQ41" i="7"/>
  <c r="EM38" i="7"/>
  <c r="EM39" i="7"/>
  <c r="EM40" i="7"/>
  <c r="EM41" i="7"/>
  <c r="EM42" i="7"/>
  <c r="EM43" i="7"/>
  <c r="EM44" i="7"/>
  <c r="EM45" i="7"/>
  <c r="EM46" i="7"/>
  <c r="EM47" i="7"/>
  <c r="EM37" i="7"/>
  <c r="EJ53" i="7"/>
  <c r="AU9" i="17"/>
  <c r="AU10" i="17"/>
  <c r="AU11" i="17"/>
  <c r="AU12" i="17"/>
  <c r="AU13" i="17"/>
  <c r="AU14" i="17"/>
  <c r="AU15" i="17"/>
  <c r="AU16" i="17"/>
  <c r="AU17" i="17"/>
  <c r="AU18" i="17"/>
  <c r="AU19" i="17"/>
  <c r="AU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Q8" i="17"/>
  <c r="AO8" i="17"/>
  <c r="AM8" i="17"/>
  <c r="AD19" i="17" l="1"/>
  <c r="AD18" i="17"/>
  <c r="L312" i="7"/>
  <c r="O312" i="7" s="1"/>
  <c r="N286" i="7"/>
  <c r="N269" i="7"/>
  <c r="L287" i="7"/>
  <c r="D303" i="7"/>
  <c r="L304" i="7"/>
  <c r="O304" i="7" s="1"/>
  <c r="L301" i="7"/>
  <c r="O301" i="7" s="1"/>
  <c r="L288" i="7"/>
  <c r="N283" i="7"/>
  <c r="N289" i="7"/>
  <c r="L310" i="7"/>
  <c r="O310" i="7" s="1"/>
  <c r="L303" i="7"/>
  <c r="O303" i="7" s="1"/>
  <c r="N278" i="7"/>
  <c r="L290" i="7"/>
  <c r="N272" i="7"/>
  <c r="L313" i="7"/>
  <c r="O313" i="7" s="1"/>
  <c r="L314" i="7"/>
  <c r="O314" i="7" s="1"/>
  <c r="N291" i="7"/>
  <c r="O291" i="7" s="1"/>
  <c r="N267" i="7"/>
  <c r="AF291" i="7"/>
  <c r="AH277" i="7" s="1"/>
  <c r="N282" i="7"/>
  <c r="L281" i="7"/>
  <c r="D307" i="7"/>
  <c r="D306" i="7"/>
  <c r="D305" i="7"/>
  <c r="D302" i="7"/>
  <c r="D304" i="7"/>
  <c r="L307" i="7"/>
  <c r="O307" i="7" s="1"/>
  <c r="D314" i="7"/>
  <c r="N285" i="7"/>
  <c r="L272" i="7"/>
  <c r="O272" i="7" s="1"/>
  <c r="L284" i="7"/>
  <c r="N274" i="7"/>
  <c r="L271" i="7"/>
  <c r="O271" i="7" s="1"/>
  <c r="L283" i="7"/>
  <c r="L274" i="7"/>
  <c r="L286" i="7"/>
  <c r="N290" i="7"/>
  <c r="O290" i="7" s="1"/>
  <c r="N275" i="7"/>
  <c r="N288" i="7"/>
  <c r="O288" i="7" s="1"/>
  <c r="N276" i="7"/>
  <c r="L269" i="7"/>
  <c r="N273" i="7"/>
  <c r="L251" i="7"/>
  <c r="L252" i="7" s="1"/>
  <c r="L253" i="7" s="1"/>
  <c r="L254" i="7" s="1"/>
  <c r="L255" i="7" s="1"/>
  <c r="L258" i="7" s="1"/>
  <c r="D311" i="7"/>
  <c r="D310" i="7"/>
  <c r="D309" i="7"/>
  <c r="L305" i="7"/>
  <c r="O305" i="7" s="1"/>
  <c r="D308" i="7"/>
  <c r="L311" i="7"/>
  <c r="O311" i="7" s="1"/>
  <c r="N279" i="7"/>
  <c r="L285" i="7"/>
  <c r="L268" i="7"/>
  <c r="L280" i="7"/>
  <c r="N270" i="7"/>
  <c r="L267" i="7"/>
  <c r="L279" i="7"/>
  <c r="L270" i="7"/>
  <c r="L282" i="7"/>
  <c r="L289" i="7"/>
  <c r="L277" i="7"/>
  <c r="N264" i="7"/>
  <c r="N263" i="7"/>
  <c r="N287" i="7"/>
  <c r="O287" i="7" s="1"/>
  <c r="N277" i="7"/>
  <c r="O277" i="7" s="1"/>
  <c r="M307" i="7"/>
  <c r="L306" i="7"/>
  <c r="O306" i="7" s="1"/>
  <c r="L309" i="7"/>
  <c r="O309" i="7" s="1"/>
  <c r="L308" i="7"/>
  <c r="O308" i="7" s="1"/>
  <c r="D313" i="7"/>
  <c r="D312" i="7"/>
  <c r="L302" i="7"/>
  <c r="O302" i="7" s="1"/>
  <c r="D301" i="7"/>
  <c r="N280" i="7"/>
  <c r="O280" i="7" s="1"/>
  <c r="L273" i="7"/>
  <c r="L264" i="7"/>
  <c r="L276" i="7"/>
  <c r="N266" i="7"/>
  <c r="L263" i="7"/>
  <c r="L275" i="7"/>
  <c r="L266" i="7"/>
  <c r="L278" i="7"/>
  <c r="N284" i="7"/>
  <c r="L265" i="7"/>
  <c r="N268" i="7"/>
  <c r="O268" i="7" s="1"/>
  <c r="N281" i="7"/>
  <c r="O281" i="7" s="1"/>
  <c r="N265" i="7"/>
  <c r="AH291" i="7"/>
  <c r="AI291" i="7" s="1"/>
  <c r="N313" i="7"/>
  <c r="N301" i="7"/>
  <c r="N311" i="7"/>
  <c r="N314" i="7"/>
  <c r="N304" i="7"/>
  <c r="N310" i="7"/>
  <c r="N308" i="7"/>
  <c r="M303" i="7"/>
  <c r="M313" i="7"/>
  <c r="N312" i="7"/>
  <c r="M304" i="7"/>
  <c r="M305" i="7"/>
  <c r="N303" i="7"/>
  <c r="N306" i="7"/>
  <c r="N309" i="7"/>
  <c r="M312" i="7"/>
  <c r="M310" i="7"/>
  <c r="M302" i="7"/>
  <c r="M311" i="7"/>
  <c r="N307" i="7"/>
  <c r="N302" i="7"/>
  <c r="N305" i="7"/>
  <c r="M308" i="7"/>
  <c r="M309" i="7"/>
  <c r="M306" i="7"/>
  <c r="M301" i="7"/>
  <c r="M315" i="7"/>
  <c r="D315" i="7"/>
  <c r="C316" i="7"/>
  <c r="N315" i="7"/>
  <c r="L315" i="7"/>
  <c r="O315" i="7" s="1"/>
  <c r="EN53" i="7"/>
  <c r="EM53" i="7"/>
  <c r="DL48" i="7"/>
  <c r="DL49" i="7"/>
  <c r="DL52" i="7"/>
  <c r="DN48" i="7"/>
  <c r="DN49" i="7"/>
  <c r="DN52" i="7"/>
  <c r="DN41" i="7"/>
  <c r="DN42" i="7"/>
  <c r="DN43" i="7"/>
  <c r="DN44" i="7"/>
  <c r="DN45" i="7"/>
  <c r="DN46" i="7"/>
  <c r="DN47" i="7"/>
  <c r="DN40" i="7"/>
  <c r="DL41" i="7"/>
  <c r="DL42" i="7"/>
  <c r="DL43" i="7"/>
  <c r="DL44" i="7"/>
  <c r="DL45" i="7"/>
  <c r="DL46" i="7"/>
  <c r="DL47" i="7"/>
  <c r="DL40" i="7"/>
  <c r="DI44" i="7"/>
  <c r="DI45" i="7"/>
  <c r="DI46" i="7"/>
  <c r="DI47" i="7"/>
  <c r="DI48" i="7"/>
  <c r="DI49" i="7"/>
  <c r="DI52" i="7"/>
  <c r="DI43" i="7"/>
  <c r="DG44" i="7"/>
  <c r="DG45" i="7"/>
  <c r="DG46" i="7"/>
  <c r="DG47" i="7"/>
  <c r="DG48" i="7"/>
  <c r="DG49" i="7"/>
  <c r="DG52" i="7"/>
  <c r="DG43" i="7"/>
  <c r="DD43" i="7"/>
  <c r="DD44" i="7"/>
  <c r="DD45" i="7"/>
  <c r="DD46" i="7"/>
  <c r="DD47" i="7"/>
  <c r="DD48" i="7"/>
  <c r="DD49" i="7"/>
  <c r="DD52" i="7"/>
  <c r="DD42" i="7"/>
  <c r="DB42" i="7"/>
  <c r="DB43" i="7"/>
  <c r="DB44" i="7"/>
  <c r="DB45" i="7"/>
  <c r="DB46" i="7"/>
  <c r="DB47" i="7"/>
  <c r="DB48" i="7"/>
  <c r="DB49" i="7"/>
  <c r="DB52" i="7"/>
  <c r="CZ44" i="7"/>
  <c r="CZ45" i="7"/>
  <c r="CZ46" i="7"/>
  <c r="CZ47" i="7"/>
  <c r="CZ48" i="7"/>
  <c r="CZ49" i="7"/>
  <c r="CZ52" i="7"/>
  <c r="CZ43" i="7"/>
  <c r="BT25" i="7"/>
  <c r="BT26" i="7"/>
  <c r="BT27" i="7"/>
  <c r="BT28" i="7"/>
  <c r="BT29" i="7"/>
  <c r="BT30" i="7"/>
  <c r="BT31" i="7"/>
  <c r="BT32" i="7"/>
  <c r="BT33" i="7"/>
  <c r="BT34" i="7"/>
  <c r="BT35" i="7"/>
  <c r="BT36" i="7"/>
  <c r="BT37" i="7"/>
  <c r="BT38" i="7"/>
  <c r="BT39" i="7"/>
  <c r="BT40" i="7"/>
  <c r="BT41" i="7"/>
  <c r="BT42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42" i="7"/>
  <c r="BW25" i="7"/>
  <c r="BX25" i="7" s="1"/>
  <c r="BW26" i="7"/>
  <c r="BX26" i="7" s="1"/>
  <c r="BW27" i="7"/>
  <c r="BX27" i="7" s="1"/>
  <c r="BW28" i="7"/>
  <c r="BX28" i="7" s="1"/>
  <c r="BW29" i="7"/>
  <c r="BX29" i="7" s="1"/>
  <c r="BW30" i="7"/>
  <c r="BX30" i="7" s="1"/>
  <c r="BW31" i="7"/>
  <c r="BX31" i="7" s="1"/>
  <c r="BW32" i="7"/>
  <c r="BX32" i="7" s="1"/>
  <c r="BW33" i="7"/>
  <c r="BX33" i="7" s="1"/>
  <c r="BW34" i="7"/>
  <c r="BX34" i="7" s="1"/>
  <c r="BW35" i="7"/>
  <c r="BX35" i="7" s="1"/>
  <c r="BW36" i="7"/>
  <c r="BX36" i="7" s="1"/>
  <c r="BW37" i="7"/>
  <c r="BX37" i="7" s="1"/>
  <c r="BW38" i="7"/>
  <c r="BX38" i="7" s="1"/>
  <c r="BW39" i="7"/>
  <c r="BX39" i="7" s="1"/>
  <c r="BW40" i="7"/>
  <c r="BX40" i="7" s="1"/>
  <c r="BW41" i="7"/>
  <c r="BX41" i="7" s="1"/>
  <c r="BW42" i="7"/>
  <c r="BX42" i="7" s="1"/>
  <c r="BU25" i="7"/>
  <c r="BV25" i="7" s="1"/>
  <c r="BU26" i="7"/>
  <c r="BV26" i="7" s="1"/>
  <c r="BU27" i="7"/>
  <c r="BV27" i="7" s="1"/>
  <c r="BU28" i="7"/>
  <c r="BV28" i="7" s="1"/>
  <c r="BU29" i="7"/>
  <c r="BV29" i="7" s="1"/>
  <c r="BU30" i="7"/>
  <c r="BV30" i="7" s="1"/>
  <c r="BU31" i="7"/>
  <c r="BV31" i="7" s="1"/>
  <c r="BU32" i="7"/>
  <c r="BV32" i="7" s="1"/>
  <c r="BU33" i="7"/>
  <c r="BV33" i="7" s="1"/>
  <c r="BU34" i="7"/>
  <c r="BV34" i="7" s="1"/>
  <c r="BU35" i="7"/>
  <c r="BV35" i="7" s="1"/>
  <c r="BU36" i="7"/>
  <c r="BV36" i="7" s="1"/>
  <c r="BU37" i="7"/>
  <c r="BV37" i="7" s="1"/>
  <c r="BU38" i="7"/>
  <c r="BV38" i="7" s="1"/>
  <c r="BU39" i="7"/>
  <c r="BV39" i="7" s="1"/>
  <c r="BU40" i="7"/>
  <c r="BV40" i="7" s="1"/>
  <c r="BU41" i="7"/>
  <c r="BV41" i="7" s="1"/>
  <c r="BU42" i="7"/>
  <c r="BV42" i="7" s="1"/>
  <c r="BH25" i="7"/>
  <c r="BF25" i="7"/>
  <c r="BD25" i="7"/>
  <c r="BD26" i="7"/>
  <c r="BK25" i="7"/>
  <c r="BL25" i="7" s="1"/>
  <c r="BI25" i="7"/>
  <c r="BJ25" i="7" s="1"/>
  <c r="C53" i="7"/>
  <c r="D53" i="7"/>
  <c r="O53" i="7"/>
  <c r="L53" i="7"/>
  <c r="M53" i="7"/>
  <c r="BH26" i="7"/>
  <c r="BH27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G53" i="7"/>
  <c r="BE53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K26" i="7"/>
  <c r="BL26" i="7" s="1"/>
  <c r="BK27" i="7"/>
  <c r="BL27" i="7" s="1"/>
  <c r="BK28" i="7"/>
  <c r="BL28" i="7" s="1"/>
  <c r="BK29" i="7"/>
  <c r="BL29" i="7" s="1"/>
  <c r="BK30" i="7"/>
  <c r="BL30" i="7" s="1"/>
  <c r="BK31" i="7"/>
  <c r="BL31" i="7" s="1"/>
  <c r="BK32" i="7"/>
  <c r="BL32" i="7" s="1"/>
  <c r="BK33" i="7"/>
  <c r="BL33" i="7" s="1"/>
  <c r="BK34" i="7"/>
  <c r="BL34" i="7" s="1"/>
  <c r="BK35" i="7"/>
  <c r="BL35" i="7" s="1"/>
  <c r="BK36" i="7"/>
  <c r="BL36" i="7" s="1"/>
  <c r="BK37" i="7"/>
  <c r="BL37" i="7" s="1"/>
  <c r="BK38" i="7"/>
  <c r="BL38" i="7" s="1"/>
  <c r="BK39" i="7"/>
  <c r="BL39" i="7" s="1"/>
  <c r="BK40" i="7"/>
  <c r="BL40" i="7" s="1"/>
  <c r="BK41" i="7"/>
  <c r="BL41" i="7" s="1"/>
  <c r="BI26" i="7"/>
  <c r="BJ26" i="7" s="1"/>
  <c r="BI27" i="7"/>
  <c r="BJ27" i="7" s="1"/>
  <c r="BI28" i="7"/>
  <c r="BJ28" i="7" s="1"/>
  <c r="BI29" i="7"/>
  <c r="BJ29" i="7" s="1"/>
  <c r="BI30" i="7"/>
  <c r="BJ30" i="7" s="1"/>
  <c r="BI31" i="7"/>
  <c r="BJ31" i="7" s="1"/>
  <c r="BI32" i="7"/>
  <c r="BJ32" i="7" s="1"/>
  <c r="BI33" i="7"/>
  <c r="BJ33" i="7" s="1"/>
  <c r="BI34" i="7"/>
  <c r="BJ34" i="7" s="1"/>
  <c r="BI35" i="7"/>
  <c r="BJ35" i="7" s="1"/>
  <c r="BI36" i="7"/>
  <c r="BJ36" i="7" s="1"/>
  <c r="BI37" i="7"/>
  <c r="BJ37" i="7" s="1"/>
  <c r="BI38" i="7"/>
  <c r="BJ38" i="7" s="1"/>
  <c r="BI39" i="7"/>
  <c r="BJ39" i="7" s="1"/>
  <c r="BI40" i="7"/>
  <c r="BJ40" i="7" s="1"/>
  <c r="BI41" i="7"/>
  <c r="BJ41" i="7" s="1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C53" i="7"/>
  <c r="CL41" i="7"/>
  <c r="CL42" i="7"/>
  <c r="CL43" i="7"/>
  <c r="CL44" i="7"/>
  <c r="CL45" i="7"/>
  <c r="CL46" i="7"/>
  <c r="CL47" i="7"/>
  <c r="CL48" i="7"/>
  <c r="CL49" i="7"/>
  <c r="CL40" i="7"/>
  <c r="CF41" i="7"/>
  <c r="CF42" i="7"/>
  <c r="CF43" i="7"/>
  <c r="CF44" i="7"/>
  <c r="CF45" i="7"/>
  <c r="CF46" i="7"/>
  <c r="CF47" i="7"/>
  <c r="CF48" i="7"/>
  <c r="CF49" i="7"/>
  <c r="CF40" i="7"/>
  <c r="CD41" i="7"/>
  <c r="CD42" i="7"/>
  <c r="CD43" i="7"/>
  <c r="CD44" i="7"/>
  <c r="CD45" i="7"/>
  <c r="CD46" i="7"/>
  <c r="CD47" i="7"/>
  <c r="CD48" i="7"/>
  <c r="CD49" i="7"/>
  <c r="CD40" i="7"/>
  <c r="CB41" i="7"/>
  <c r="CB42" i="7"/>
  <c r="CB43" i="7"/>
  <c r="CB44" i="7"/>
  <c r="CB45" i="7"/>
  <c r="CB46" i="7"/>
  <c r="CB47" i="7"/>
  <c r="CB48" i="7"/>
  <c r="CB49" i="7"/>
  <c r="CB40" i="7"/>
  <c r="CW44" i="7"/>
  <c r="CW45" i="7"/>
  <c r="CW46" i="7"/>
  <c r="CW47" i="7"/>
  <c r="CW48" i="7"/>
  <c r="CW49" i="7"/>
  <c r="CW52" i="7"/>
  <c r="CW43" i="7"/>
  <c r="CU44" i="7"/>
  <c r="CU45" i="7"/>
  <c r="CU46" i="7"/>
  <c r="CU47" i="7"/>
  <c r="CU48" i="7"/>
  <c r="CU49" i="7"/>
  <c r="CU52" i="7"/>
  <c r="CU43" i="7"/>
  <c r="CK53" i="7"/>
  <c r="CE53" i="7"/>
  <c r="CC53" i="7"/>
  <c r="CA53" i="7"/>
  <c r="CI41" i="7"/>
  <c r="CJ41" i="7" s="1"/>
  <c r="CI42" i="7"/>
  <c r="CJ42" i="7" s="1"/>
  <c r="CI43" i="7"/>
  <c r="CJ43" i="7" s="1"/>
  <c r="CI44" i="7"/>
  <c r="CJ44" i="7" s="1"/>
  <c r="CI45" i="7"/>
  <c r="CJ45" i="7" s="1"/>
  <c r="CI46" i="7"/>
  <c r="CJ46" i="7" s="1"/>
  <c r="CI47" i="7"/>
  <c r="CJ47" i="7" s="1"/>
  <c r="CI48" i="7"/>
  <c r="CJ48" i="7" s="1"/>
  <c r="CI49" i="7"/>
  <c r="CJ49" i="7" s="1"/>
  <c r="CI52" i="7"/>
  <c r="CI40" i="7"/>
  <c r="CJ40" i="7" s="1"/>
  <c r="CG41" i="7"/>
  <c r="CH41" i="7" s="1"/>
  <c r="CG42" i="7"/>
  <c r="CH42" i="7" s="1"/>
  <c r="CG43" i="7"/>
  <c r="CH43" i="7" s="1"/>
  <c r="CG44" i="7"/>
  <c r="CH44" i="7" s="1"/>
  <c r="CG45" i="7"/>
  <c r="CH45" i="7" s="1"/>
  <c r="CG46" i="7"/>
  <c r="CH46" i="7" s="1"/>
  <c r="CG47" i="7"/>
  <c r="CH47" i="7" s="1"/>
  <c r="CG48" i="7"/>
  <c r="CH48" i="7" s="1"/>
  <c r="CG49" i="7"/>
  <c r="CH49" i="7" s="1"/>
  <c r="CG52" i="7"/>
  <c r="CG40" i="7"/>
  <c r="CH40" i="7" s="1"/>
  <c r="BZ44" i="7"/>
  <c r="BZ45" i="7"/>
  <c r="BZ46" i="7"/>
  <c r="BZ47" i="7"/>
  <c r="BZ48" i="7"/>
  <c r="BZ49" i="7"/>
  <c r="BZ43" i="7"/>
  <c r="BT44" i="7"/>
  <c r="BT45" i="7"/>
  <c r="BT46" i="7"/>
  <c r="BT47" i="7"/>
  <c r="BT48" i="7"/>
  <c r="BT49" i="7"/>
  <c r="BT43" i="7"/>
  <c r="BR44" i="7"/>
  <c r="BR45" i="7"/>
  <c r="BR46" i="7"/>
  <c r="BR47" i="7"/>
  <c r="BR48" i="7"/>
  <c r="BR49" i="7"/>
  <c r="BR43" i="7"/>
  <c r="BP44" i="7"/>
  <c r="BP45" i="7"/>
  <c r="BP46" i="7"/>
  <c r="BP47" i="7"/>
  <c r="BP48" i="7"/>
  <c r="BP49" i="7"/>
  <c r="BP43" i="7"/>
  <c r="BW43" i="7"/>
  <c r="BX43" i="7" s="1"/>
  <c r="BU43" i="7"/>
  <c r="BV43" i="7" s="1"/>
  <c r="Y19" i="17" l="1"/>
  <c r="V19" i="17"/>
  <c r="AB19" i="17"/>
  <c r="V18" i="17"/>
  <c r="AB18" i="17"/>
  <c r="Y18" i="17"/>
  <c r="T53" i="7"/>
  <c r="AH274" i="7"/>
  <c r="AH279" i="7"/>
  <c r="AH265" i="7"/>
  <c r="AH272" i="7"/>
  <c r="AF276" i="7"/>
  <c r="AF288" i="7"/>
  <c r="AF273" i="7"/>
  <c r="AH275" i="7"/>
  <c r="AF268" i="7"/>
  <c r="AF280" i="7"/>
  <c r="AH271" i="7"/>
  <c r="AF266" i="7"/>
  <c r="AH290" i="7"/>
  <c r="AF290" i="7"/>
  <c r="AF277" i="7"/>
  <c r="AI277" i="7" s="1"/>
  <c r="AF283" i="7"/>
  <c r="AH283" i="7"/>
  <c r="AH269" i="7"/>
  <c r="AH273" i="7"/>
  <c r="AI273" i="7" s="1"/>
  <c r="AH280" i="7"/>
  <c r="AF271" i="7"/>
  <c r="AH285" i="7"/>
  <c r="AF275" i="7"/>
  <c r="AF269" i="7"/>
  <c r="AF279" i="7"/>
  <c r="AH278" i="7"/>
  <c r="AH266" i="7"/>
  <c r="AH263" i="7"/>
  <c r="AH268" i="7"/>
  <c r="AI268" i="7" s="1"/>
  <c r="AF289" i="7"/>
  <c r="AH281" i="7"/>
  <c r="AH284" i="7"/>
  <c r="AF278" i="7"/>
  <c r="AH287" i="7"/>
  <c r="AF267" i="7"/>
  <c r="AF272" i="7"/>
  <c r="AF270" i="7"/>
  <c r="AF285" i="7"/>
  <c r="AH267" i="7"/>
  <c r="AI267" i="7" s="1"/>
  <c r="AF281" i="7"/>
  <c r="AF286" i="7"/>
  <c r="O284" i="7"/>
  <c r="O282" i="7"/>
  <c r="O279" i="7"/>
  <c r="O275" i="7"/>
  <c r="O283" i="7"/>
  <c r="AH276" i="7"/>
  <c r="AF274" i="7"/>
  <c r="AH289" i="7"/>
  <c r="AH270" i="7"/>
  <c r="AF284" i="7"/>
  <c r="AF263" i="7"/>
  <c r="AI263" i="7" s="1"/>
  <c r="AH286" i="7"/>
  <c r="AI286" i="7" s="1"/>
  <c r="AF264" i="7"/>
  <c r="AF287" i="7"/>
  <c r="AF265" i="7"/>
  <c r="AF282" i="7"/>
  <c r="AH264" i="7"/>
  <c r="AI264" i="7" s="1"/>
  <c r="AH282" i="7"/>
  <c r="AH288" i="7"/>
  <c r="O278" i="7"/>
  <c r="O266" i="7"/>
  <c r="O264" i="7"/>
  <c r="O285" i="7"/>
  <c r="O263" i="7"/>
  <c r="O269" i="7"/>
  <c r="O276" i="7"/>
  <c r="O286" i="7"/>
  <c r="O265" i="7"/>
  <c r="O289" i="7"/>
  <c r="O267" i="7"/>
  <c r="O270" i="7"/>
  <c r="O273" i="7"/>
  <c r="O274" i="7"/>
  <c r="L316" i="7"/>
  <c r="O316" i="7" s="1"/>
  <c r="C317" i="7"/>
  <c r="D316" i="7"/>
  <c r="M316" i="7"/>
  <c r="N316" i="7"/>
  <c r="CI53" i="7"/>
  <c r="CJ53" i="7" s="1"/>
  <c r="CG53" i="7"/>
  <c r="CH53" i="7" s="1"/>
  <c r="CL53" i="7"/>
  <c r="CB53" i="7"/>
  <c r="CD53" i="7"/>
  <c r="CF53" i="7"/>
  <c r="BF53" i="7"/>
  <c r="BY53" i="7"/>
  <c r="BW45" i="7"/>
  <c r="BX45" i="7" s="1"/>
  <c r="BW46" i="7"/>
  <c r="BW47" i="7"/>
  <c r="BX47" i="7" s="1"/>
  <c r="BW48" i="7"/>
  <c r="BX48" i="7" s="1"/>
  <c r="BW49" i="7"/>
  <c r="BX49" i="7" s="1"/>
  <c r="BW52" i="7"/>
  <c r="BW44" i="7"/>
  <c r="BX44" i="7" s="1"/>
  <c r="BS53" i="7"/>
  <c r="BT53" i="7" s="1"/>
  <c r="BQ53" i="7"/>
  <c r="BO53" i="7"/>
  <c r="BU45" i="7"/>
  <c r="BV45" i="7" s="1"/>
  <c r="BU46" i="7"/>
  <c r="BV46" i="7" s="1"/>
  <c r="BU47" i="7"/>
  <c r="BV47" i="7" s="1"/>
  <c r="BU48" i="7"/>
  <c r="BV48" i="7" s="1"/>
  <c r="BU49" i="7"/>
  <c r="BV49" i="7" s="1"/>
  <c r="BU52" i="7"/>
  <c r="BU44" i="7"/>
  <c r="BM53" i="7"/>
  <c r="BN43" i="7"/>
  <c r="BN44" i="7"/>
  <c r="BN45" i="7"/>
  <c r="BN46" i="7"/>
  <c r="BN47" i="7"/>
  <c r="BN48" i="7"/>
  <c r="BN49" i="7"/>
  <c r="BN42" i="7"/>
  <c r="BH43" i="7"/>
  <c r="BH44" i="7"/>
  <c r="BH45" i="7"/>
  <c r="BH46" i="7"/>
  <c r="BH47" i="7"/>
  <c r="BH48" i="7"/>
  <c r="BH49" i="7"/>
  <c r="BH42" i="7"/>
  <c r="BF43" i="7"/>
  <c r="BF44" i="7"/>
  <c r="BF45" i="7"/>
  <c r="BF46" i="7"/>
  <c r="BF47" i="7"/>
  <c r="BF48" i="7"/>
  <c r="BF49" i="7"/>
  <c r="BF42" i="7"/>
  <c r="BD43" i="7"/>
  <c r="BD44" i="7"/>
  <c r="BD45" i="7"/>
  <c r="BD46" i="7"/>
  <c r="BD47" i="7"/>
  <c r="BD48" i="7"/>
  <c r="BD49" i="7"/>
  <c r="BD42" i="7"/>
  <c r="BI53" i="7"/>
  <c r="BK43" i="7"/>
  <c r="BL43" i="7" s="1"/>
  <c r="BK44" i="7"/>
  <c r="BL44" i="7" s="1"/>
  <c r="BK45" i="7"/>
  <c r="BL45" i="7" s="1"/>
  <c r="BK46" i="7"/>
  <c r="BL46" i="7" s="1"/>
  <c r="BK47" i="7"/>
  <c r="BL47" i="7" s="1"/>
  <c r="BK48" i="7"/>
  <c r="BL48" i="7" s="1"/>
  <c r="BK49" i="7"/>
  <c r="BL49" i="7" s="1"/>
  <c r="BK52" i="7"/>
  <c r="BI43" i="7"/>
  <c r="BJ43" i="7" s="1"/>
  <c r="BI44" i="7"/>
  <c r="BJ44" i="7" s="1"/>
  <c r="BI45" i="7"/>
  <c r="BJ45" i="7" s="1"/>
  <c r="BI46" i="7"/>
  <c r="BJ46" i="7" s="1"/>
  <c r="BI47" i="7"/>
  <c r="BJ47" i="7" s="1"/>
  <c r="BI48" i="7"/>
  <c r="BJ48" i="7" s="1"/>
  <c r="BI49" i="7"/>
  <c r="BJ49" i="7" s="1"/>
  <c r="BI52" i="7"/>
  <c r="BK42" i="7"/>
  <c r="BL42" i="7" s="1"/>
  <c r="BI42" i="7"/>
  <c r="BJ42" i="7" s="1"/>
  <c r="AX48" i="7"/>
  <c r="AX49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31" i="7"/>
  <c r="BB44" i="7"/>
  <c r="BB45" i="7"/>
  <c r="BB46" i="7"/>
  <c r="BB47" i="7"/>
  <c r="BB48" i="7"/>
  <c r="BB49" i="7"/>
  <c r="BB43" i="7"/>
  <c r="BA53" i="7"/>
  <c r="BB53" i="7" s="1"/>
  <c r="AP44" i="7"/>
  <c r="AP45" i="7"/>
  <c r="AP46" i="7"/>
  <c r="AP47" i="7"/>
  <c r="AP48" i="7"/>
  <c r="AP49" i="7"/>
  <c r="AO53" i="7"/>
  <c r="AP53" i="7" s="1"/>
  <c r="AP43" i="7"/>
  <c r="AM10" i="7"/>
  <c r="AN10" i="7" s="1"/>
  <c r="AM11" i="7"/>
  <c r="AN11" i="7" s="1"/>
  <c r="AM12" i="7"/>
  <c r="AN12" i="7" s="1"/>
  <c r="AM13" i="7"/>
  <c r="AN13" i="7" s="1"/>
  <c r="AM14" i="7"/>
  <c r="AN14" i="7" s="1"/>
  <c r="AM15" i="7"/>
  <c r="AN15" i="7" s="1"/>
  <c r="AM16" i="7"/>
  <c r="AN16" i="7" s="1"/>
  <c r="AM17" i="7"/>
  <c r="AN17" i="7" s="1"/>
  <c r="AM18" i="7"/>
  <c r="AN18" i="7" s="1"/>
  <c r="AM19" i="7"/>
  <c r="AN19" i="7" s="1"/>
  <c r="AM20" i="7"/>
  <c r="AN20" i="7" s="1"/>
  <c r="AM21" i="7"/>
  <c r="AN21" i="7" s="1"/>
  <c r="AM22" i="7"/>
  <c r="AN22" i="7" s="1"/>
  <c r="AM23" i="7"/>
  <c r="AN23" i="7" s="1"/>
  <c r="AM24" i="7"/>
  <c r="AN24" i="7" s="1"/>
  <c r="AM25" i="7"/>
  <c r="AN25" i="7" s="1"/>
  <c r="AM26" i="7"/>
  <c r="AN26" i="7" s="1"/>
  <c r="AM27" i="7"/>
  <c r="AN27" i="7" s="1"/>
  <c r="AM28" i="7"/>
  <c r="AN28" i="7" s="1"/>
  <c r="AM29" i="7"/>
  <c r="AN29" i="7" s="1"/>
  <c r="AM30" i="7"/>
  <c r="AN30" i="7" s="1"/>
  <c r="AM31" i="7"/>
  <c r="AN31" i="7" s="1"/>
  <c r="AM32" i="7"/>
  <c r="AN32" i="7" s="1"/>
  <c r="AM33" i="7"/>
  <c r="AN33" i="7" s="1"/>
  <c r="AM34" i="7"/>
  <c r="AN34" i="7" s="1"/>
  <c r="AM35" i="7"/>
  <c r="AN35" i="7" s="1"/>
  <c r="AM36" i="7"/>
  <c r="AN36" i="7" s="1"/>
  <c r="AM37" i="7"/>
  <c r="AN37" i="7" s="1"/>
  <c r="AM38" i="7"/>
  <c r="AN38" i="7" s="1"/>
  <c r="AM39" i="7"/>
  <c r="AN39" i="7" s="1"/>
  <c r="AM40" i="7"/>
  <c r="AN40" i="7" s="1"/>
  <c r="AM41" i="7"/>
  <c r="AN41" i="7" s="1"/>
  <c r="AM42" i="7"/>
  <c r="AN42" i="7" s="1"/>
  <c r="AM43" i="7"/>
  <c r="AN43" i="7" s="1"/>
  <c r="AM44" i="7"/>
  <c r="AN44" i="7" s="1"/>
  <c r="AM45" i="7"/>
  <c r="AN45" i="7" s="1"/>
  <c r="AM46" i="7"/>
  <c r="AN46" i="7" s="1"/>
  <c r="AM47" i="7"/>
  <c r="AN47" i="7" s="1"/>
  <c r="AM48" i="7"/>
  <c r="AN48" i="7" s="1"/>
  <c r="AM49" i="7"/>
  <c r="AN49" i="7" s="1"/>
  <c r="AM52" i="7"/>
  <c r="AM9" i="7"/>
  <c r="AN9" i="7" s="1"/>
  <c r="N8" i="15"/>
  <c r="EI48" i="7"/>
  <c r="AL48" i="7"/>
  <c r="AL4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9" i="7"/>
  <c r="AI53" i="7"/>
  <c r="AG53" i="7"/>
  <c r="AE53" i="7"/>
  <c r="AK47" i="7"/>
  <c r="AL47" i="7" s="1"/>
  <c r="AK46" i="7"/>
  <c r="AL46" i="7" s="1"/>
  <c r="AK45" i="7"/>
  <c r="AL45" i="7" s="1"/>
  <c r="AK44" i="7"/>
  <c r="AL44" i="7" s="1"/>
  <c r="AK43" i="7"/>
  <c r="AL43" i="7" s="1"/>
  <c r="AK42" i="7"/>
  <c r="AL42" i="7" s="1"/>
  <c r="AK41" i="7"/>
  <c r="AL41" i="7" s="1"/>
  <c r="AK40" i="7"/>
  <c r="AL40" i="7" s="1"/>
  <c r="AK39" i="7"/>
  <c r="AL39" i="7" s="1"/>
  <c r="AK38" i="7"/>
  <c r="AL38" i="7" s="1"/>
  <c r="AK37" i="7"/>
  <c r="AL37" i="7" s="1"/>
  <c r="AK36" i="7"/>
  <c r="AL36" i="7" s="1"/>
  <c r="AK35" i="7"/>
  <c r="AL35" i="7" s="1"/>
  <c r="AK34" i="7"/>
  <c r="AL34" i="7" s="1"/>
  <c r="AK33" i="7"/>
  <c r="AL33" i="7" s="1"/>
  <c r="AK32" i="7"/>
  <c r="AL32" i="7" s="1"/>
  <c r="AK31" i="7"/>
  <c r="AK30" i="7"/>
  <c r="AL30" i="7" s="1"/>
  <c r="AK29" i="7"/>
  <c r="AL29" i="7" s="1"/>
  <c r="AK28" i="7"/>
  <c r="AL28" i="7" s="1"/>
  <c r="AK27" i="7"/>
  <c r="AL27" i="7" s="1"/>
  <c r="AK26" i="7"/>
  <c r="AL26" i="7" s="1"/>
  <c r="AK25" i="7"/>
  <c r="AL25" i="7" s="1"/>
  <c r="AK24" i="7"/>
  <c r="AL24" i="7" s="1"/>
  <c r="AK23" i="7"/>
  <c r="AL23" i="7" s="1"/>
  <c r="AK22" i="7"/>
  <c r="AL22" i="7" s="1"/>
  <c r="AK21" i="7"/>
  <c r="AL21" i="7" s="1"/>
  <c r="AK20" i="7"/>
  <c r="AL20" i="7" s="1"/>
  <c r="AK19" i="7"/>
  <c r="AL19" i="7" s="1"/>
  <c r="AK18" i="7"/>
  <c r="AL18" i="7" s="1"/>
  <c r="AK17" i="7"/>
  <c r="AL17" i="7" s="1"/>
  <c r="AK16" i="7"/>
  <c r="AL16" i="7" s="1"/>
  <c r="AK15" i="7"/>
  <c r="AL15" i="7" s="1"/>
  <c r="AK14" i="7"/>
  <c r="AL14" i="7" s="1"/>
  <c r="AK13" i="7"/>
  <c r="AL13" i="7" s="1"/>
  <c r="AK12" i="7"/>
  <c r="AL12" i="7" s="1"/>
  <c r="AK11" i="7"/>
  <c r="AL11" i="7" s="1"/>
  <c r="AK10" i="7"/>
  <c r="AL10" i="7" s="1"/>
  <c r="AK9" i="7"/>
  <c r="AL9" i="7" s="1"/>
  <c r="AK8" i="7"/>
  <c r="AK7" i="7"/>
  <c r="AK6" i="7"/>
  <c r="EI47" i="7"/>
  <c r="EI46" i="7"/>
  <c r="AN6" i="16"/>
  <c r="AN18" i="16"/>
  <c r="AN5" i="16"/>
  <c r="AM6" i="16"/>
  <c r="AM18" i="16"/>
  <c r="AM5" i="16"/>
  <c r="AI18" i="16"/>
  <c r="AH23" i="16"/>
  <c r="AL6" i="16"/>
  <c r="AL18" i="16"/>
  <c r="AL5" i="16"/>
  <c r="AO6" i="16"/>
  <c r="AO18" i="16"/>
  <c r="AO5" i="16"/>
  <c r="BV18" i="17"/>
  <c r="BW18" i="17" s="1"/>
  <c r="BV17" i="17"/>
  <c r="BW17" i="17" s="1"/>
  <c r="BV16" i="17"/>
  <c r="BW16" i="17" s="1"/>
  <c r="BV15" i="17"/>
  <c r="BW15" i="17" s="1"/>
  <c r="BV14" i="17"/>
  <c r="BW14" i="17" s="1"/>
  <c r="BV13" i="17"/>
  <c r="BW13" i="17" s="1"/>
  <c r="BV12" i="17"/>
  <c r="BW12" i="17" s="1"/>
  <c r="BV11" i="17"/>
  <c r="BW11" i="17" s="1"/>
  <c r="BV10" i="17"/>
  <c r="BW10" i="17" s="1"/>
  <c r="BV9" i="17"/>
  <c r="BW9" i="17" s="1"/>
  <c r="BV8" i="17"/>
  <c r="BW8" i="17" s="1"/>
  <c r="BV7" i="17"/>
  <c r="BW7" i="17" s="1"/>
  <c r="BV6" i="17"/>
  <c r="BW6" i="17" s="1"/>
  <c r="AE19" i="17"/>
  <c r="AA19" i="17"/>
  <c r="X19" i="17"/>
  <c r="R19" i="17"/>
  <c r="S19" i="17" s="1"/>
  <c r="P19" i="17"/>
  <c r="N19" i="17"/>
  <c r="L19" i="17"/>
  <c r="I19" i="17"/>
  <c r="C19" i="17"/>
  <c r="AE18" i="17"/>
  <c r="AA18" i="17"/>
  <c r="R18" i="17"/>
  <c r="S18" i="17" s="1"/>
  <c r="P18" i="17"/>
  <c r="N18" i="17"/>
  <c r="L18" i="17"/>
  <c r="I18" i="17"/>
  <c r="C18" i="17"/>
  <c r="AE17" i="17"/>
  <c r="AA17" i="17"/>
  <c r="X17" i="17"/>
  <c r="R17" i="17"/>
  <c r="S17" i="17" s="1"/>
  <c r="P17" i="17"/>
  <c r="N17" i="17"/>
  <c r="L17" i="17"/>
  <c r="I17" i="17"/>
  <c r="C17" i="17"/>
  <c r="AE16" i="17"/>
  <c r="AA16" i="17"/>
  <c r="X16" i="17"/>
  <c r="R16" i="17"/>
  <c r="S16" i="17" s="1"/>
  <c r="P16" i="17"/>
  <c r="N16" i="17"/>
  <c r="L16" i="17"/>
  <c r="I16" i="17"/>
  <c r="C16" i="17"/>
  <c r="AE15" i="17"/>
  <c r="AA15" i="17"/>
  <c r="X15" i="17"/>
  <c r="R15" i="17"/>
  <c r="S15" i="17" s="1"/>
  <c r="P15" i="17"/>
  <c r="N15" i="17"/>
  <c r="G15" i="17"/>
  <c r="D15" i="17"/>
  <c r="B15" i="17"/>
  <c r="AE14" i="17"/>
  <c r="AA14" i="17"/>
  <c r="X14" i="17"/>
  <c r="R14" i="17"/>
  <c r="S14" i="17" s="1"/>
  <c r="P14" i="17"/>
  <c r="N14" i="17"/>
  <c r="F14" i="17"/>
  <c r="D14" i="17"/>
  <c r="B14" i="17"/>
  <c r="AE13" i="17"/>
  <c r="AA13" i="17"/>
  <c r="X13" i="17"/>
  <c r="R13" i="17"/>
  <c r="S13" i="17" s="1"/>
  <c r="P13" i="17"/>
  <c r="N13" i="17"/>
  <c r="F13" i="17"/>
  <c r="D13" i="17"/>
  <c r="B13" i="17"/>
  <c r="AE12" i="17"/>
  <c r="AA12" i="17"/>
  <c r="X12" i="17"/>
  <c r="R12" i="17"/>
  <c r="S12" i="17" s="1"/>
  <c r="P12" i="17"/>
  <c r="N12" i="17"/>
  <c r="F12" i="17"/>
  <c r="D12" i="17"/>
  <c r="B12" i="17"/>
  <c r="AE11" i="17"/>
  <c r="AA11" i="17"/>
  <c r="X11" i="17"/>
  <c r="R11" i="17"/>
  <c r="S11" i="17" s="1"/>
  <c r="P11" i="17"/>
  <c r="N11" i="17"/>
  <c r="F11" i="17"/>
  <c r="D11" i="17"/>
  <c r="B11" i="17"/>
  <c r="AE10" i="17"/>
  <c r="AA10" i="17"/>
  <c r="X10" i="17"/>
  <c r="R10" i="17"/>
  <c r="S10" i="17" s="1"/>
  <c r="P10" i="17"/>
  <c r="N10" i="17"/>
  <c r="F10" i="17"/>
  <c r="D10" i="17"/>
  <c r="B10" i="17"/>
  <c r="AE9" i="17"/>
  <c r="AA9" i="17"/>
  <c r="X9" i="17"/>
  <c r="R9" i="17"/>
  <c r="S9" i="17" s="1"/>
  <c r="P9" i="17"/>
  <c r="N9" i="17"/>
  <c r="F9" i="17"/>
  <c r="D9" i="17"/>
  <c r="B9" i="17"/>
  <c r="AE8" i="17"/>
  <c r="AA8" i="17"/>
  <c r="X8" i="17"/>
  <c r="R8" i="17"/>
  <c r="S8" i="17" s="1"/>
  <c r="P8" i="17"/>
  <c r="N8" i="17"/>
  <c r="F8" i="17"/>
  <c r="D8" i="17"/>
  <c r="B8" i="17"/>
  <c r="AE7" i="17"/>
  <c r="X7" i="17"/>
  <c r="R7" i="17"/>
  <c r="S7" i="17" s="1"/>
  <c r="P7" i="17"/>
  <c r="N7" i="17"/>
  <c r="F7" i="17"/>
  <c r="D7" i="17"/>
  <c r="B7" i="17"/>
  <c r="DQ43" i="7"/>
  <c r="DQ44" i="7"/>
  <c r="DQ45" i="7"/>
  <c r="DQ46" i="7"/>
  <c r="DQ47" i="7"/>
  <c r="EE36" i="7"/>
  <c r="EE37" i="7"/>
  <c r="EE38" i="7"/>
  <c r="EE39" i="7"/>
  <c r="EE40" i="7"/>
  <c r="EE41" i="7"/>
  <c r="EE42" i="7"/>
  <c r="EE43" i="7"/>
  <c r="EE44" i="7"/>
  <c r="EE45" i="7"/>
  <c r="EE46" i="7"/>
  <c r="EE47" i="7"/>
  <c r="EV46" i="7"/>
  <c r="EW46" i="7" s="1"/>
  <c r="EV45" i="7"/>
  <c r="EW45" i="7" s="1"/>
  <c r="EV44" i="7"/>
  <c r="EW44" i="7" s="1"/>
  <c r="EV43" i="7"/>
  <c r="EW43" i="7" s="1"/>
  <c r="EV42" i="7"/>
  <c r="EW42" i="7" s="1"/>
  <c r="EV41" i="7"/>
  <c r="EW41" i="7" s="1"/>
  <c r="EV40" i="7"/>
  <c r="EW40" i="7" s="1"/>
  <c r="EV39" i="7"/>
  <c r="EW39" i="7" s="1"/>
  <c r="EV38" i="7"/>
  <c r="EW38" i="7" s="1"/>
  <c r="EV37" i="7"/>
  <c r="EW37" i="7" s="1"/>
  <c r="EV36" i="7"/>
  <c r="EW36" i="7" s="1"/>
  <c r="EV35" i="7"/>
  <c r="EW35" i="7" s="1"/>
  <c r="EV34" i="7"/>
  <c r="EW34" i="7" s="1"/>
  <c r="Y43" i="15"/>
  <c r="Y44" i="15"/>
  <c r="Y45" i="15"/>
  <c r="Y46" i="15"/>
  <c r="AD9" i="17"/>
  <c r="AD10" i="17"/>
  <c r="AD11" i="17"/>
  <c r="AD12" i="17"/>
  <c r="AD13" i="17"/>
  <c r="AD14" i="17"/>
  <c r="AD15" i="17"/>
  <c r="V15" i="17" s="1"/>
  <c r="T6" i="7"/>
  <c r="AD16" i="17" l="1"/>
  <c r="Y16" i="17" s="1"/>
  <c r="AD17" i="17"/>
  <c r="V17" i="17" s="1"/>
  <c r="V12" i="17"/>
  <c r="Y12" i="17"/>
  <c r="AB12" i="17"/>
  <c r="V11" i="17"/>
  <c r="AB11" i="17"/>
  <c r="Y11" i="17"/>
  <c r="AB14" i="17"/>
  <c r="V14" i="17"/>
  <c r="Y14" i="17"/>
  <c r="AB10" i="17"/>
  <c r="V10" i="17"/>
  <c r="Y10" i="17"/>
  <c r="Y15" i="17"/>
  <c r="AB15" i="17"/>
  <c r="V13" i="17"/>
  <c r="Y13" i="17"/>
  <c r="AB13" i="17"/>
  <c r="V9" i="17"/>
  <c r="Y9" i="17"/>
  <c r="AB9" i="17"/>
  <c r="AF7" i="17"/>
  <c r="AF11" i="17"/>
  <c r="AG11" i="17"/>
  <c r="AF8" i="17"/>
  <c r="AF13" i="17"/>
  <c r="AG13" i="17"/>
  <c r="AF10" i="17"/>
  <c r="AG10" i="17"/>
  <c r="AF14" i="17"/>
  <c r="AG14" i="17"/>
  <c r="AF19" i="17"/>
  <c r="AG19" i="17"/>
  <c r="AG9" i="17"/>
  <c r="AF9" i="17"/>
  <c r="AF12" i="17"/>
  <c r="AG12" i="17"/>
  <c r="AG15" i="17"/>
  <c r="AF15" i="17"/>
  <c r="AF16" i="17"/>
  <c r="AF17" i="17"/>
  <c r="AF18" i="17"/>
  <c r="AG18" i="17"/>
  <c r="AI23" i="16"/>
  <c r="L106" i="16" s="1"/>
  <c r="L101" i="16"/>
  <c r="AI265" i="7"/>
  <c r="AI274" i="7"/>
  <c r="AI269" i="7"/>
  <c r="AI266" i="7"/>
  <c r="AI272" i="7"/>
  <c r="AN23" i="16"/>
  <c r="AI279" i="7"/>
  <c r="AI271" i="7"/>
  <c r="AI283" i="7"/>
  <c r="AI280" i="7"/>
  <c r="AI278" i="7"/>
  <c r="AI288" i="7"/>
  <c r="AI276" i="7"/>
  <c r="AI284" i="7"/>
  <c r="AI275" i="7"/>
  <c r="AI290" i="7"/>
  <c r="AI270" i="7"/>
  <c r="AI285" i="7"/>
  <c r="AI289" i="7"/>
  <c r="AL23" i="16"/>
  <c r="AI282" i="7"/>
  <c r="AI287" i="7"/>
  <c r="AI281" i="7"/>
  <c r="O293" i="7"/>
  <c r="AO23" i="16"/>
  <c r="AM23" i="16"/>
  <c r="C318" i="7"/>
  <c r="L317" i="7"/>
  <c r="O317" i="7" s="1"/>
  <c r="D317" i="7"/>
  <c r="N317" i="7"/>
  <c r="M317" i="7"/>
  <c r="CN6" i="7"/>
  <c r="CN8" i="7"/>
  <c r="CN7" i="7"/>
  <c r="BW53" i="7"/>
  <c r="BX53" i="7" s="1"/>
  <c r="BX46" i="7"/>
  <c r="BU53" i="7"/>
  <c r="BV53" i="7" s="1"/>
  <c r="BV44" i="7"/>
  <c r="BP53" i="7"/>
  <c r="BZ53" i="7"/>
  <c r="BR53" i="7"/>
  <c r="BD53" i="7"/>
  <c r="BN53" i="7"/>
  <c r="BH53" i="7"/>
  <c r="BJ53" i="7"/>
  <c r="BK53" i="7"/>
  <c r="BL53" i="7" s="1"/>
  <c r="AJ53" i="7"/>
  <c r="AH53" i="7"/>
  <c r="AF53" i="7"/>
  <c r="AM53" i="7"/>
  <c r="AN53" i="7" s="1"/>
  <c r="AK53" i="7"/>
  <c r="AL53" i="7" s="1"/>
  <c r="AL31" i="7"/>
  <c r="G12" i="17"/>
  <c r="E13" i="17"/>
  <c r="J19" i="17"/>
  <c r="G9" i="17"/>
  <c r="C10" i="17"/>
  <c r="C13" i="17"/>
  <c r="E14" i="17"/>
  <c r="J16" i="17"/>
  <c r="G7" i="17"/>
  <c r="E10" i="17"/>
  <c r="C14" i="17"/>
  <c r="G10" i="17"/>
  <c r="G13" i="17"/>
  <c r="C9" i="17"/>
  <c r="C11" i="17"/>
  <c r="E15" i="17"/>
  <c r="G8" i="17"/>
  <c r="E9" i="17"/>
  <c r="I10" i="17"/>
  <c r="J10" i="17" s="1"/>
  <c r="I12" i="17"/>
  <c r="J12" i="17" s="1"/>
  <c r="J17" i="17"/>
  <c r="C8" i="17"/>
  <c r="I14" i="17"/>
  <c r="J14" i="17" s="1"/>
  <c r="I8" i="17"/>
  <c r="J8" i="17" s="1"/>
  <c r="I11" i="17"/>
  <c r="J11" i="17" s="1"/>
  <c r="G16" i="17"/>
  <c r="G17" i="17"/>
  <c r="G19" i="17"/>
  <c r="I7" i="17"/>
  <c r="J7" i="17" s="1"/>
  <c r="E12" i="17"/>
  <c r="G14" i="17"/>
  <c r="E16" i="17"/>
  <c r="E17" i="17"/>
  <c r="E19" i="17"/>
  <c r="E8" i="17"/>
  <c r="C12" i="17"/>
  <c r="J18" i="17"/>
  <c r="I15" i="17"/>
  <c r="J15" i="17" s="1"/>
  <c r="C7" i="17"/>
  <c r="G11" i="17"/>
  <c r="C15" i="17"/>
  <c r="G18" i="17"/>
  <c r="E18" i="17"/>
  <c r="I9" i="17"/>
  <c r="J9" i="17" s="1"/>
  <c r="I13" i="17"/>
  <c r="J13" i="17" s="1"/>
  <c r="E7" i="17"/>
  <c r="E11" i="17"/>
  <c r="T6" i="16"/>
  <c r="T18" i="16"/>
  <c r="T5" i="16"/>
  <c r="C23" i="16"/>
  <c r="AF23" i="16"/>
  <c r="AF6" i="16"/>
  <c r="AF18" i="16"/>
  <c r="AF5" i="16"/>
  <c r="AB5" i="16"/>
  <c r="AB6" i="16"/>
  <c r="AB18" i="16"/>
  <c r="B6" i="16"/>
  <c r="C50" i="15"/>
  <c r="N5" i="15"/>
  <c r="N6" i="15"/>
  <c r="N7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M6" i="15"/>
  <c r="M7" i="15"/>
  <c r="M8" i="15"/>
  <c r="M9" i="15"/>
  <c r="F9" i="15" s="1"/>
  <c r="M10" i="15"/>
  <c r="J10" i="15" s="1"/>
  <c r="M11" i="15"/>
  <c r="F11" i="15" s="1"/>
  <c r="M12" i="15"/>
  <c r="J12" i="15" s="1"/>
  <c r="M13" i="15"/>
  <c r="F13" i="15" s="1"/>
  <c r="M14" i="15"/>
  <c r="J14" i="15" s="1"/>
  <c r="M15" i="15"/>
  <c r="M16" i="15"/>
  <c r="M17" i="15"/>
  <c r="F17" i="15" s="1"/>
  <c r="M18" i="15"/>
  <c r="J18" i="15" s="1"/>
  <c r="M19" i="15"/>
  <c r="F19" i="15" s="1"/>
  <c r="M20" i="15"/>
  <c r="J20" i="15" s="1"/>
  <c r="M21" i="15"/>
  <c r="F21" i="15" s="1"/>
  <c r="M22" i="15"/>
  <c r="J22" i="15" s="1"/>
  <c r="M23" i="15"/>
  <c r="F23" i="15" s="1"/>
  <c r="M24" i="15"/>
  <c r="M25" i="15"/>
  <c r="M26" i="15"/>
  <c r="J26" i="15" s="1"/>
  <c r="M27" i="15"/>
  <c r="J27" i="15" s="1"/>
  <c r="M28" i="15"/>
  <c r="J28" i="15" s="1"/>
  <c r="M29" i="15"/>
  <c r="M30" i="15"/>
  <c r="J30" i="15" s="1"/>
  <c r="M31" i="15"/>
  <c r="J31" i="15" s="1"/>
  <c r="M32" i="15"/>
  <c r="F32" i="15" s="1"/>
  <c r="M33" i="15"/>
  <c r="J33" i="15" s="1"/>
  <c r="M34" i="15"/>
  <c r="J34" i="15" s="1"/>
  <c r="M35" i="15"/>
  <c r="J35" i="15" s="1"/>
  <c r="M36" i="15"/>
  <c r="H36" i="15" s="1"/>
  <c r="M37" i="15"/>
  <c r="J37" i="15" s="1"/>
  <c r="M38" i="15"/>
  <c r="J38" i="15" s="1"/>
  <c r="M39" i="15"/>
  <c r="J39" i="15" s="1"/>
  <c r="M40" i="15"/>
  <c r="F40" i="15" s="1"/>
  <c r="M41" i="15"/>
  <c r="J41" i="15" s="1"/>
  <c r="M42" i="15"/>
  <c r="J42" i="15" s="1"/>
  <c r="M43" i="15"/>
  <c r="J43" i="15" s="1"/>
  <c r="M44" i="15"/>
  <c r="J44" i="15" s="1"/>
  <c r="M45" i="15"/>
  <c r="J45" i="15" s="1"/>
  <c r="M46" i="15"/>
  <c r="J46" i="15" s="1"/>
  <c r="M5" i="15"/>
  <c r="I50" i="15"/>
  <c r="G50" i="15"/>
  <c r="E50" i="15"/>
  <c r="B50" i="15"/>
  <c r="N46" i="15"/>
  <c r="K46" i="15"/>
  <c r="AC46" i="15"/>
  <c r="AA46" i="15"/>
  <c r="X46" i="15"/>
  <c r="V46" i="15"/>
  <c r="T46" i="15"/>
  <c r="S46" i="15"/>
  <c r="Q46" i="15"/>
  <c r="N45" i="15"/>
  <c r="K45" i="15"/>
  <c r="AC45" i="15"/>
  <c r="AA45" i="15"/>
  <c r="X45" i="15"/>
  <c r="V45" i="15"/>
  <c r="T45" i="15"/>
  <c r="S45" i="15"/>
  <c r="Q45" i="15"/>
  <c r="N44" i="15"/>
  <c r="O44" i="15" s="1"/>
  <c r="K44" i="15"/>
  <c r="AC44" i="15"/>
  <c r="AA44" i="15"/>
  <c r="X44" i="15"/>
  <c r="V44" i="15"/>
  <c r="T44" i="15"/>
  <c r="S44" i="15"/>
  <c r="Q44" i="15"/>
  <c r="N43" i="15"/>
  <c r="K43" i="15"/>
  <c r="AC43" i="15"/>
  <c r="AA43" i="15"/>
  <c r="X43" i="15"/>
  <c r="V43" i="15"/>
  <c r="T43" i="15"/>
  <c r="S43" i="15"/>
  <c r="Q43" i="15"/>
  <c r="N42" i="15"/>
  <c r="K42" i="15"/>
  <c r="AC42" i="15"/>
  <c r="AA42" i="15"/>
  <c r="Y42" i="15"/>
  <c r="X42" i="15"/>
  <c r="V42" i="15"/>
  <c r="T42" i="15"/>
  <c r="S42" i="15"/>
  <c r="Q42" i="15"/>
  <c r="N41" i="15"/>
  <c r="K41" i="15"/>
  <c r="AC41" i="15"/>
  <c r="AA41" i="15"/>
  <c r="N40" i="15"/>
  <c r="O40" i="15" s="1"/>
  <c r="K40" i="15"/>
  <c r="AC40" i="15"/>
  <c r="N39" i="15"/>
  <c r="K39" i="15"/>
  <c r="AC39" i="15"/>
  <c r="N38" i="15"/>
  <c r="K38" i="15"/>
  <c r="AC38" i="15"/>
  <c r="N37" i="15"/>
  <c r="K37" i="15"/>
  <c r="AC37" i="15"/>
  <c r="N36" i="15"/>
  <c r="K36" i="15"/>
  <c r="AC36" i="15"/>
  <c r="N35" i="15"/>
  <c r="K35" i="15"/>
  <c r="AC35" i="15"/>
  <c r="N34" i="15"/>
  <c r="K34" i="15"/>
  <c r="N33" i="15"/>
  <c r="K33" i="15"/>
  <c r="N32" i="15"/>
  <c r="K32" i="15"/>
  <c r="N31" i="15"/>
  <c r="K31" i="15"/>
  <c r="AK18" i="16" l="1"/>
  <c r="U48" i="7" s="1"/>
  <c r="V48" i="7" s="1"/>
  <c r="FG48" i="7" s="1"/>
  <c r="FF48" i="7" s="1"/>
  <c r="AK6" i="16"/>
  <c r="U36" i="7" s="1"/>
  <c r="V36" i="7" s="1"/>
  <c r="AK5" i="16"/>
  <c r="U35" i="7" s="1"/>
  <c r="V35" i="7" s="1"/>
  <c r="V16" i="17"/>
  <c r="AG16" i="17"/>
  <c r="AB16" i="17"/>
  <c r="AG17" i="17"/>
  <c r="AB17" i="17"/>
  <c r="Y17" i="17"/>
  <c r="P64" i="16"/>
  <c r="N64" i="16"/>
  <c r="L64" i="16"/>
  <c r="S64" i="16"/>
  <c r="P90" i="16"/>
  <c r="Q90" i="16"/>
  <c r="L90" i="16"/>
  <c r="N90" i="16"/>
  <c r="L95" i="16"/>
  <c r="Q95" i="16"/>
  <c r="P95" i="16"/>
  <c r="N95" i="16"/>
  <c r="F78" i="16"/>
  <c r="D78" i="16"/>
  <c r="D77" i="16"/>
  <c r="F77" i="16"/>
  <c r="F113" i="16"/>
  <c r="D113" i="16"/>
  <c r="H113" i="16"/>
  <c r="J113" i="16"/>
  <c r="AI293" i="7"/>
  <c r="AI294" i="7" s="1"/>
  <c r="O34" i="15"/>
  <c r="O38" i="15"/>
  <c r="O42" i="15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C319" i="7"/>
  <c r="L318" i="7"/>
  <c r="O318" i="7" s="1"/>
  <c r="M318" i="7"/>
  <c r="D318" i="7"/>
  <c r="N318" i="7"/>
  <c r="AC53" i="7"/>
  <c r="T23" i="16"/>
  <c r="O45" i="15"/>
  <c r="O33" i="15"/>
  <c r="F22" i="15"/>
  <c r="O32" i="15"/>
  <c r="O31" i="15"/>
  <c r="O36" i="15"/>
  <c r="H40" i="15"/>
  <c r="O43" i="15"/>
  <c r="L29" i="15"/>
  <c r="L25" i="15"/>
  <c r="O29" i="15"/>
  <c r="O25" i="15"/>
  <c r="O21" i="15"/>
  <c r="O17" i="15"/>
  <c r="O13" i="15"/>
  <c r="O9" i="15"/>
  <c r="O35" i="15"/>
  <c r="O39" i="15"/>
  <c r="O37" i="15"/>
  <c r="O41" i="15"/>
  <c r="F10" i="15"/>
  <c r="O26" i="15"/>
  <c r="O18" i="15"/>
  <c r="O10" i="15"/>
  <c r="L15" i="15"/>
  <c r="F14" i="15"/>
  <c r="O27" i="15"/>
  <c r="O23" i="15"/>
  <c r="O19" i="15"/>
  <c r="O15" i="15"/>
  <c r="O11" i="15"/>
  <c r="F25" i="15"/>
  <c r="O30" i="15"/>
  <c r="O22" i="15"/>
  <c r="O14" i="15"/>
  <c r="O46" i="15"/>
  <c r="L24" i="15"/>
  <c r="L16" i="15"/>
  <c r="L8" i="15"/>
  <c r="F18" i="15"/>
  <c r="L26" i="15"/>
  <c r="L22" i="15"/>
  <c r="L18" i="15"/>
  <c r="L14" i="15"/>
  <c r="L10" i="15"/>
  <c r="O28" i="15"/>
  <c r="O24" i="15"/>
  <c r="O20" i="15"/>
  <c r="O16" i="15"/>
  <c r="O12" i="15"/>
  <c r="O8" i="15"/>
  <c r="F39" i="15"/>
  <c r="F31" i="15"/>
  <c r="H27" i="15"/>
  <c r="H19" i="15"/>
  <c r="J23" i="15"/>
  <c r="J19" i="15"/>
  <c r="J11" i="15"/>
  <c r="L27" i="15"/>
  <c r="L19" i="15"/>
  <c r="L11" i="15"/>
  <c r="F44" i="15"/>
  <c r="F36" i="15"/>
  <c r="F28" i="15"/>
  <c r="F15" i="15"/>
  <c r="H24" i="15"/>
  <c r="H16" i="15"/>
  <c r="H8" i="15"/>
  <c r="J40" i="15"/>
  <c r="J32" i="15"/>
  <c r="J24" i="15"/>
  <c r="J16" i="15"/>
  <c r="L28" i="15"/>
  <c r="L20" i="15"/>
  <c r="L12" i="15"/>
  <c r="H43" i="15"/>
  <c r="F45" i="15"/>
  <c r="F41" i="15"/>
  <c r="F37" i="15"/>
  <c r="F33" i="15"/>
  <c r="F29" i="15"/>
  <c r="F24" i="15"/>
  <c r="F20" i="15"/>
  <c r="F16" i="15"/>
  <c r="F12" i="15"/>
  <c r="F8" i="15"/>
  <c r="H29" i="15"/>
  <c r="H25" i="15"/>
  <c r="H21" i="15"/>
  <c r="H17" i="15"/>
  <c r="H13" i="15"/>
  <c r="H9" i="15"/>
  <c r="J29" i="15"/>
  <c r="J25" i="15"/>
  <c r="J21" i="15"/>
  <c r="J17" i="15"/>
  <c r="J13" i="15"/>
  <c r="J9" i="15"/>
  <c r="L21" i="15"/>
  <c r="L17" i="15"/>
  <c r="L13" i="15"/>
  <c r="L9" i="15"/>
  <c r="F43" i="15"/>
  <c r="F35" i="15"/>
  <c r="F27" i="15"/>
  <c r="H23" i="15"/>
  <c r="H15" i="15"/>
  <c r="H11" i="15"/>
  <c r="J15" i="15"/>
  <c r="L23" i="15"/>
  <c r="H28" i="15"/>
  <c r="H20" i="15"/>
  <c r="H12" i="15"/>
  <c r="J36" i="15"/>
  <c r="J8" i="15"/>
  <c r="F42" i="15"/>
  <c r="F38" i="15"/>
  <c r="F34" i="15"/>
  <c r="F30" i="15"/>
  <c r="F26" i="15"/>
  <c r="F46" i="15"/>
  <c r="H26" i="15"/>
  <c r="H22" i="15"/>
  <c r="H18" i="15"/>
  <c r="H14" i="15"/>
  <c r="H10" i="15"/>
  <c r="H30" i="15"/>
  <c r="H31" i="15"/>
  <c r="H32" i="15"/>
  <c r="H33" i="15"/>
  <c r="H34" i="15"/>
  <c r="L35" i="15"/>
  <c r="L45" i="15"/>
  <c r="L36" i="15"/>
  <c r="H44" i="15"/>
  <c r="H45" i="15"/>
  <c r="H35" i="15"/>
  <c r="H38" i="15"/>
  <c r="H46" i="15"/>
  <c r="K50" i="15"/>
  <c r="L37" i="15"/>
  <c r="L40" i="15"/>
  <c r="L44" i="15"/>
  <c r="N50" i="15"/>
  <c r="L39" i="15"/>
  <c r="H37" i="15"/>
  <c r="H39" i="15"/>
  <c r="H41" i="15"/>
  <c r="L43" i="15"/>
  <c r="H42" i="15"/>
  <c r="L33" i="15"/>
  <c r="L34" i="15"/>
  <c r="L38" i="15"/>
  <c r="L41" i="15"/>
  <c r="L42" i="15"/>
  <c r="L46" i="15"/>
  <c r="M50" i="15"/>
  <c r="L30" i="15"/>
  <c r="L31" i="15"/>
  <c r="L32" i="15"/>
  <c r="AW44" i="7"/>
  <c r="AX44" i="7" s="1"/>
  <c r="AW45" i="7"/>
  <c r="AX45" i="7" s="1"/>
  <c r="AW46" i="7"/>
  <c r="AX46" i="7" s="1"/>
  <c r="AW47" i="7"/>
  <c r="AX47" i="7" s="1"/>
  <c r="AY32" i="7"/>
  <c r="AZ32" i="7" s="1"/>
  <c r="AY33" i="7"/>
  <c r="AZ33" i="7" s="1"/>
  <c r="AY34" i="7"/>
  <c r="AZ34" i="7" s="1"/>
  <c r="AY35" i="7"/>
  <c r="AZ35" i="7" s="1"/>
  <c r="AY36" i="7"/>
  <c r="AZ36" i="7" s="1"/>
  <c r="AY37" i="7"/>
  <c r="AZ37" i="7" s="1"/>
  <c r="AY38" i="7"/>
  <c r="AZ38" i="7" s="1"/>
  <c r="AY39" i="7"/>
  <c r="AZ39" i="7" s="1"/>
  <c r="AY40" i="7"/>
  <c r="AZ40" i="7" s="1"/>
  <c r="AY41" i="7"/>
  <c r="AZ41" i="7" s="1"/>
  <c r="AY42" i="7"/>
  <c r="AZ42" i="7" s="1"/>
  <c r="AY43" i="7"/>
  <c r="AZ43" i="7" s="1"/>
  <c r="AY44" i="7"/>
  <c r="AZ44" i="7" s="1"/>
  <c r="AY45" i="7"/>
  <c r="AZ45" i="7" s="1"/>
  <c r="AY46" i="7"/>
  <c r="AZ46" i="7" s="1"/>
  <c r="AY47" i="7"/>
  <c r="AZ47" i="7" s="1"/>
  <c r="AY31" i="7"/>
  <c r="AZ31" i="7" s="1"/>
  <c r="CK97" i="7"/>
  <c r="CL97" i="7" s="1"/>
  <c r="CK98" i="7"/>
  <c r="CL98" i="7" s="1"/>
  <c r="CK99" i="7"/>
  <c r="CL99" i="7" s="1"/>
  <c r="CK100" i="7"/>
  <c r="CL100" i="7" s="1"/>
  <c r="CK101" i="7"/>
  <c r="CL101" i="7" s="1"/>
  <c r="CK102" i="7"/>
  <c r="CL102" i="7" s="1"/>
  <c r="CK103" i="7"/>
  <c r="CL103" i="7" s="1"/>
  <c r="CK104" i="7"/>
  <c r="CL104" i="7" s="1"/>
  <c r="CK105" i="7"/>
  <c r="CL105" i="7" s="1"/>
  <c r="CK106" i="7"/>
  <c r="CL106" i="7" s="1"/>
  <c r="CK107" i="7"/>
  <c r="CL107" i="7" s="1"/>
  <c r="CK108" i="7"/>
  <c r="CL108" i="7" s="1"/>
  <c r="CK96" i="7"/>
  <c r="CL96" i="7" s="1"/>
  <c r="AD8" i="17" l="1"/>
  <c r="Y8" i="17" s="1"/>
  <c r="AK23" i="16"/>
  <c r="AD7" i="17"/>
  <c r="AB7" i="17" s="1"/>
  <c r="AD20" i="17"/>
  <c r="S70" i="16"/>
  <c r="N70" i="16"/>
  <c r="P70" i="16"/>
  <c r="L70" i="16"/>
  <c r="F81" i="16"/>
  <c r="D81" i="16"/>
  <c r="C320" i="7"/>
  <c r="L319" i="7"/>
  <c r="O319" i="7" s="1"/>
  <c r="D319" i="7"/>
  <c r="N319" i="7"/>
  <c r="M319" i="7"/>
  <c r="O50" i="15"/>
  <c r="F50" i="15"/>
  <c r="J50" i="15"/>
  <c r="H50" i="15"/>
  <c r="L50" i="15"/>
  <c r="AT53" i="7"/>
  <c r="AR53" i="7"/>
  <c r="BP134" i="7"/>
  <c r="BQ151" i="7"/>
  <c r="BP151" i="7" s="1"/>
  <c r="BQ152" i="7"/>
  <c r="BR152" i="7"/>
  <c r="CC134" i="7"/>
  <c r="CD134" i="7" s="1"/>
  <c r="CA134" i="7"/>
  <c r="BY134" i="7"/>
  <c r="BL134" i="7"/>
  <c r="BN134" i="7"/>
  <c r="BR134" i="7"/>
  <c r="BS134" i="7" s="1"/>
  <c r="AV53" i="7"/>
  <c r="G49" i="14"/>
  <c r="B89" i="8"/>
  <c r="BP133" i="7"/>
  <c r="BR133" i="7"/>
  <c r="BS133" i="7" s="1"/>
  <c r="BN133" i="7"/>
  <c r="BL133" i="7"/>
  <c r="CA133" i="7"/>
  <c r="CC133" i="7"/>
  <c r="CD133" i="7" s="1"/>
  <c r="BR151" i="7"/>
  <c r="BR150" i="7"/>
  <c r="BQ150" i="7"/>
  <c r="BN150" i="7" s="1"/>
  <c r="BL132" i="7"/>
  <c r="BL131" i="7"/>
  <c r="BP132" i="7"/>
  <c r="BR132" i="7"/>
  <c r="BS132" i="7" s="1"/>
  <c r="BN132" i="7"/>
  <c r="AG8" i="17" l="1"/>
  <c r="V8" i="17"/>
  <c r="AB8" i="17"/>
  <c r="AG7" i="17"/>
  <c r="V7" i="17"/>
  <c r="Y7" i="17"/>
  <c r="Y20" i="17"/>
  <c r="AB20" i="17"/>
  <c r="V20" i="17"/>
  <c r="AG20" i="17"/>
  <c r="L320" i="7"/>
  <c r="O320" i="7" s="1"/>
  <c r="D320" i="7"/>
  <c r="C321" i="7"/>
  <c r="M320" i="7"/>
  <c r="N320" i="7"/>
  <c r="BN151" i="7"/>
  <c r="BS151" i="7"/>
  <c r="BL151" i="7"/>
  <c r="BS152" i="7"/>
  <c r="BN152" i="7"/>
  <c r="BL150" i="7"/>
  <c r="BP150" i="7"/>
  <c r="BL152" i="7"/>
  <c r="BP152" i="7"/>
  <c r="AY53" i="7"/>
  <c r="AZ53" i="7" s="1"/>
  <c r="BS150" i="7"/>
  <c r="BW130" i="7"/>
  <c r="BY132" i="7"/>
  <c r="CA132" i="7"/>
  <c r="CC132" i="7"/>
  <c r="CD132" i="7" s="1"/>
  <c r="C322" i="7" l="1"/>
  <c r="N321" i="7"/>
  <c r="M321" i="7"/>
  <c r="L321" i="7"/>
  <c r="O321" i="7" s="1"/>
  <c r="D321" i="7"/>
  <c r="AW32" i="7"/>
  <c r="AX32" i="7" s="1"/>
  <c r="AW33" i="7"/>
  <c r="AX33" i="7" s="1"/>
  <c r="AW34" i="7"/>
  <c r="AX34" i="7" s="1"/>
  <c r="AW35" i="7"/>
  <c r="AX35" i="7" s="1"/>
  <c r="AW36" i="7"/>
  <c r="AX36" i="7" s="1"/>
  <c r="AW37" i="7"/>
  <c r="AX37" i="7" s="1"/>
  <c r="AW38" i="7"/>
  <c r="AX38" i="7" s="1"/>
  <c r="AW39" i="7"/>
  <c r="AX39" i="7" s="1"/>
  <c r="AW40" i="7"/>
  <c r="AX40" i="7" s="1"/>
  <c r="AW41" i="7"/>
  <c r="AX41" i="7" s="1"/>
  <c r="AW42" i="7"/>
  <c r="AX42" i="7" s="1"/>
  <c r="AW43" i="7"/>
  <c r="AX43" i="7" s="1"/>
  <c r="AW31" i="7"/>
  <c r="AX31" i="7" s="1"/>
  <c r="O26" i="8"/>
  <c r="O27" i="8"/>
  <c r="O28" i="8"/>
  <c r="O29" i="8"/>
  <c r="C323" i="7" l="1"/>
  <c r="N322" i="7"/>
  <c r="M322" i="7"/>
  <c r="L322" i="7"/>
  <c r="O322" i="7" s="1"/>
  <c r="D322" i="7"/>
  <c r="AW53" i="7"/>
  <c r="AX53" i="7" s="1"/>
  <c r="D86" i="8"/>
  <c r="D87" i="8"/>
  <c r="D88" i="8"/>
  <c r="D85" i="8"/>
  <c r="E85" i="8" s="1"/>
  <c r="K48" i="9"/>
  <c r="K47" i="9"/>
  <c r="AA46" i="9"/>
  <c r="K46" i="9"/>
  <c r="AA45" i="9"/>
  <c r="K45" i="9"/>
  <c r="AA44" i="9"/>
  <c r="K44" i="9"/>
  <c r="AA43" i="9"/>
  <c r="K43" i="9"/>
  <c r="AA42" i="9"/>
  <c r="K42" i="9"/>
  <c r="C161" i="9"/>
  <c r="N101" i="9"/>
  <c r="Z46" i="9"/>
  <c r="Z44" i="9"/>
  <c r="Z42" i="9"/>
  <c r="J8" i="9"/>
  <c r="P4" i="9"/>
  <c r="C160" i="9"/>
  <c r="D148" i="9"/>
  <c r="D143" i="9"/>
  <c r="D138" i="9"/>
  <c r="J48" i="9"/>
  <c r="Z8" i="9"/>
  <c r="Z4" i="9"/>
  <c r="C159" i="9"/>
  <c r="N100" i="9"/>
  <c r="J46" i="9"/>
  <c r="J44" i="9"/>
  <c r="J42" i="9"/>
  <c r="J7" i="9"/>
  <c r="C167" i="9"/>
  <c r="C158" i="9"/>
  <c r="D147" i="9"/>
  <c r="D142" i="9"/>
  <c r="D137" i="9"/>
  <c r="D43" i="9"/>
  <c r="Z7" i="9"/>
  <c r="J4" i="9"/>
  <c r="C166" i="9"/>
  <c r="C157" i="9"/>
  <c r="Z47" i="9"/>
  <c r="Z45" i="9"/>
  <c r="Z43" i="9"/>
  <c r="J10" i="9"/>
  <c r="J6" i="9"/>
  <c r="C165" i="9"/>
  <c r="C155" i="9"/>
  <c r="D146" i="9"/>
  <c r="D141" i="9"/>
  <c r="F101" i="9"/>
  <c r="D42" i="9"/>
  <c r="Z6" i="9"/>
  <c r="C164" i="9"/>
  <c r="C154" i="9"/>
  <c r="J47" i="9"/>
  <c r="J45" i="9"/>
  <c r="J43" i="9"/>
  <c r="J9" i="9"/>
  <c r="J5" i="9"/>
  <c r="C163" i="9"/>
  <c r="C153" i="9"/>
  <c r="D145" i="9"/>
  <c r="D140" i="9"/>
  <c r="F100" i="9"/>
  <c r="Z9" i="9"/>
  <c r="Z5" i="9"/>
  <c r="C324" i="7" l="1"/>
  <c r="N323" i="7"/>
  <c r="M323" i="7"/>
  <c r="L323" i="7"/>
  <c r="O323" i="7" s="1"/>
  <c r="D323" i="7"/>
  <c r="E86" i="8"/>
  <c r="E87" i="8" s="1"/>
  <c r="E88" i="8" s="1"/>
  <c r="E137" i="9"/>
  <c r="E138" i="9" s="1"/>
  <c r="E140" i="9"/>
  <c r="E141" i="9" s="1"/>
  <c r="E142" i="9" s="1"/>
  <c r="E143" i="9" s="1"/>
  <c r="E145" i="9"/>
  <c r="E146" i="9" s="1"/>
  <c r="E147" i="9" s="1"/>
  <c r="E148" i="9" s="1"/>
  <c r="D155" i="9"/>
  <c r="D158" i="9"/>
  <c r="E158" i="9" s="1"/>
  <c r="D160" i="9"/>
  <c r="D165" i="9"/>
  <c r="D167" i="9"/>
  <c r="AE42" i="9"/>
  <c r="D154" i="9"/>
  <c r="E154" i="9" s="1"/>
  <c r="D159" i="9"/>
  <c r="D161" i="9"/>
  <c r="D164" i="9"/>
  <c r="E164" i="9" s="1"/>
  <c r="D166" i="9"/>
  <c r="E159" i="9" l="1"/>
  <c r="E155" i="9"/>
  <c r="E160" i="9"/>
  <c r="E161" i="9" s="1"/>
  <c r="N324" i="7"/>
  <c r="L324" i="7"/>
  <c r="O324" i="7" s="1"/>
  <c r="D324" i="7"/>
  <c r="M324" i="7"/>
  <c r="C325" i="7"/>
  <c r="E165" i="9"/>
  <c r="E166" i="9" s="1"/>
  <c r="E167" i="9" s="1"/>
  <c r="C326" i="7" l="1"/>
  <c r="N325" i="7"/>
  <c r="M325" i="7"/>
  <c r="L325" i="7"/>
  <c r="O325" i="7" s="1"/>
  <c r="D325" i="7"/>
  <c r="BQ149" i="7"/>
  <c r="BL149" i="7" s="1"/>
  <c r="BR149" i="7"/>
  <c r="BQ148" i="7"/>
  <c r="BM148" i="7"/>
  <c r="BK148" i="7"/>
  <c r="BQ147" i="7"/>
  <c r="BO147" i="7"/>
  <c r="BM147" i="7"/>
  <c r="BK147" i="7"/>
  <c r="BQ146" i="7"/>
  <c r="BO146" i="7"/>
  <c r="BM146" i="7"/>
  <c r="BK146" i="7"/>
  <c r="BQ145" i="7"/>
  <c r="BO145" i="7"/>
  <c r="BM145" i="7"/>
  <c r="BK145" i="7"/>
  <c r="BQ144" i="7"/>
  <c r="BO144" i="7"/>
  <c r="BM144" i="7"/>
  <c r="BK144" i="7"/>
  <c r="BQ143" i="7"/>
  <c r="BO143" i="7"/>
  <c r="BM143" i="7"/>
  <c r="BK143" i="7"/>
  <c r="BQ142" i="7"/>
  <c r="BO142" i="7"/>
  <c r="BM142" i="7"/>
  <c r="BK142" i="7"/>
  <c r="BQ141" i="7"/>
  <c r="BO141" i="7"/>
  <c r="BM141" i="7"/>
  <c r="BK141" i="7"/>
  <c r="BQ140" i="7"/>
  <c r="BO140" i="7"/>
  <c r="BM140" i="7"/>
  <c r="BK140" i="7"/>
  <c r="CC131" i="7"/>
  <c r="CD131" i="7" s="1"/>
  <c r="CA131" i="7"/>
  <c r="BY131" i="7"/>
  <c r="BR131" i="7"/>
  <c r="BS131" i="7" s="1"/>
  <c r="BP131" i="7"/>
  <c r="BN131" i="7"/>
  <c r="CC130" i="7"/>
  <c r="CD130" i="7" s="1"/>
  <c r="CA130" i="7"/>
  <c r="BY130" i="7"/>
  <c r="BR130" i="7"/>
  <c r="BS130" i="7" s="1"/>
  <c r="BP130" i="7"/>
  <c r="BN130" i="7"/>
  <c r="CC129" i="7"/>
  <c r="CD129" i="7" s="1"/>
  <c r="CA129" i="7"/>
  <c r="BY129" i="7"/>
  <c r="BR129" i="7"/>
  <c r="BS129" i="7" s="1"/>
  <c r="BP129" i="7"/>
  <c r="BN129" i="7"/>
  <c r="CC128" i="7"/>
  <c r="CD128" i="7" s="1"/>
  <c r="CA128" i="7"/>
  <c r="BY128" i="7"/>
  <c r="BR128" i="7"/>
  <c r="BS128" i="7" s="1"/>
  <c r="BP128" i="7"/>
  <c r="BN128" i="7"/>
  <c r="CC127" i="7"/>
  <c r="CD127" i="7" s="1"/>
  <c r="CA127" i="7"/>
  <c r="BY127" i="7"/>
  <c r="BR127" i="7"/>
  <c r="BS127" i="7" s="1"/>
  <c r="BP127" i="7"/>
  <c r="BN127" i="7"/>
  <c r="CC126" i="7"/>
  <c r="CD126" i="7" s="1"/>
  <c r="CA126" i="7"/>
  <c r="BY126" i="7"/>
  <c r="BR126" i="7"/>
  <c r="BS126" i="7" s="1"/>
  <c r="BP126" i="7"/>
  <c r="BN126" i="7"/>
  <c r="CC125" i="7"/>
  <c r="CD125" i="7" s="1"/>
  <c r="CA125" i="7"/>
  <c r="BY125" i="7"/>
  <c r="BR125" i="7"/>
  <c r="BS125" i="7" s="1"/>
  <c r="BP125" i="7"/>
  <c r="BN125" i="7"/>
  <c r="CC124" i="7"/>
  <c r="CD124" i="7" s="1"/>
  <c r="CA124" i="7"/>
  <c r="BY124" i="7"/>
  <c r="BR124" i="7"/>
  <c r="BS124" i="7" s="1"/>
  <c r="BP124" i="7"/>
  <c r="BN124" i="7"/>
  <c r="CC123" i="7"/>
  <c r="CD123" i="7" s="1"/>
  <c r="CA123" i="7"/>
  <c r="BY123" i="7"/>
  <c r="BR123" i="7"/>
  <c r="BS123" i="7" s="1"/>
  <c r="BP123" i="7"/>
  <c r="BN123" i="7"/>
  <c r="CC122" i="7"/>
  <c r="CD122" i="7" s="1"/>
  <c r="CA122" i="7"/>
  <c r="BY122" i="7"/>
  <c r="BR122" i="7"/>
  <c r="BS122" i="7" s="1"/>
  <c r="BP122" i="7"/>
  <c r="BN122" i="7"/>
  <c r="BG122" i="7"/>
  <c r="BG123" i="7" s="1"/>
  <c r="BG124" i="7" s="1"/>
  <c r="BG125" i="7" s="1"/>
  <c r="BG126" i="7" s="1"/>
  <c r="BG127" i="7" s="1"/>
  <c r="BG128" i="7" s="1"/>
  <c r="BG129" i="7" s="1"/>
  <c r="BG130" i="7" s="1"/>
  <c r="BG131" i="7" s="1"/>
  <c r="BG132" i="7" s="1"/>
  <c r="BG133" i="7" s="1"/>
  <c r="BG134" i="7" s="1"/>
  <c r="BF123" i="7"/>
  <c r="BF124" i="7" s="1"/>
  <c r="BF125" i="7" s="1"/>
  <c r="BF126" i="7" s="1"/>
  <c r="BF127" i="7" s="1"/>
  <c r="BF128" i="7" s="1"/>
  <c r="BF129" i="7" s="1"/>
  <c r="BF130" i="7" s="1"/>
  <c r="BF131" i="7" s="1"/>
  <c r="BF132" i="7" s="1"/>
  <c r="BF133" i="7" s="1"/>
  <c r="BF134" i="7" s="1"/>
  <c r="BF135" i="7" s="1"/>
  <c r="C327" i="7" l="1"/>
  <c r="D326" i="7"/>
  <c r="N326" i="7"/>
  <c r="M326" i="7"/>
  <c r="L326" i="7"/>
  <c r="O326" i="7" s="1"/>
  <c r="BP143" i="7"/>
  <c r="BR143" i="7"/>
  <c r="BS143" i="7" s="1"/>
  <c r="BP145" i="7"/>
  <c r="BP147" i="7"/>
  <c r="BN144" i="7"/>
  <c r="BN145" i="7"/>
  <c r="BN146" i="7"/>
  <c r="BN147" i="7"/>
  <c r="BR145" i="7"/>
  <c r="BS145" i="7" s="1"/>
  <c r="BN140" i="7"/>
  <c r="BL143" i="7"/>
  <c r="BN148" i="7"/>
  <c r="BP149" i="7"/>
  <c r="BN143" i="7"/>
  <c r="BN149" i="7"/>
  <c r="BN141" i="7"/>
  <c r="BN142" i="7"/>
  <c r="BS149" i="7"/>
  <c r="BR147" i="7"/>
  <c r="BS147" i="7" s="1"/>
  <c r="BR140" i="7"/>
  <c r="BS140" i="7" s="1"/>
  <c r="BP140" i="7"/>
  <c r="BR141" i="7"/>
  <c r="BS141" i="7" s="1"/>
  <c r="BP141" i="7"/>
  <c r="BR142" i="7"/>
  <c r="BS142" i="7" s="1"/>
  <c r="BL145" i="7"/>
  <c r="BL147" i="7"/>
  <c r="BL141" i="7"/>
  <c r="BP142" i="7"/>
  <c r="BR144" i="7"/>
  <c r="BS144" i="7" s="1"/>
  <c r="BP144" i="7"/>
  <c r="BR146" i="7"/>
  <c r="BS146" i="7" s="1"/>
  <c r="BP146" i="7"/>
  <c r="BR148" i="7"/>
  <c r="BS148" i="7" s="1"/>
  <c r="BP148" i="7"/>
  <c r="BL140" i="7"/>
  <c r="BL142" i="7"/>
  <c r="BL144" i="7"/>
  <c r="BL146" i="7"/>
  <c r="BL148" i="7"/>
  <c r="D327" i="7" l="1"/>
  <c r="N327" i="7"/>
  <c r="M327" i="7"/>
  <c r="L327" i="7"/>
  <c r="O327" i="7" s="1"/>
  <c r="C328" i="7"/>
  <c r="C329" i="7" l="1"/>
  <c r="L328" i="7"/>
  <c r="O328" i="7" s="1"/>
  <c r="N328" i="7"/>
  <c r="M328" i="7"/>
  <c r="D328" i="7"/>
  <c r="C330" i="7" l="1"/>
  <c r="L329" i="7"/>
  <c r="O329" i="7" s="1"/>
  <c r="D329" i="7"/>
  <c r="N329" i="7"/>
  <c r="M329" i="7"/>
  <c r="L330" i="7" l="1"/>
  <c r="O330" i="7" s="1"/>
  <c r="D330" i="7"/>
  <c r="N330" i="7"/>
  <c r="M330" i="7"/>
</calcChain>
</file>

<file path=xl/connections.xml><?xml version="1.0" encoding="utf-8"?>
<connections xmlns="http://schemas.openxmlformats.org/spreadsheetml/2006/main">
  <connection id="1" name="FAA_AviationData_as of 21 Oct 11" type="6" refreshedVersion="3" background="1" saveData="1">
    <textPr codePage="437" sourceFile="P:\Accidents\FAA_AviationData_as of 21 Oct 11.txt" tab="0" delimiter="|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odcFile="C:\Users\zgraggencj\AppData\Local\Microsoft\Windows\Temporary Internet Files\Content.IE5\VOGUQSTT\owssvr.iqy" keepAlive="1" name="owssvr" type="5" refreshedVersion="5" minRefreshableVersion="3" saveData="1">
    <dbPr connection="Provider=Microsoft.Office.List.OLEDB.2.0;Data Source=&quot;&quot;;ApplicationName=Excel;Version=12.0.0.0" command="&lt;LIST&gt;&lt;VIEWGUID&gt;{AEE53A51-C58E-4814-BE29-D2CB8AD8A0EF}&lt;/VIEWGUID&gt;&lt;LISTNAME&gt;{A3D3B3C8-3FFA-4DA8-9BCC-0C9723CA2EB2}&lt;/LISTNAME&gt;&lt;LISTWEB&gt;http://intranet/sites/FW/Safety/_vti_bin&lt;/LISTWEB&gt;&lt;LISTSUBWEB&gt;&lt;/LISTSUBWEB&gt;&lt;ROOTFOLDER&gt;/sites/FW/Safety/Lists/Accident&lt;/ROOTFOLDER&gt;&lt;/LIST&gt;" commandType="5"/>
  </connection>
  <connection id="3" odcFile="C:\Users\huffbl\AppData\Local\Microsoft\Windows\Temporary Internet Files\Content.IE5\8A1I3C4L\owssvr[1].iqy" keepAlive="1" name="owssvr[1]1" type="5" refreshedVersion="5" minRefreshableVersion="3" saveData="1">
    <dbPr connection="Provider=Microsoft.Office.List.OLEDB.2.0;Data Source=&quot;&quot;;ApplicationName=Excel;Version=12.0.0.0" command="&lt;LIST&gt;&lt;VIEWGUID&gt;{AEE53A51-C58E-4814-BE29-D2CB8AD8A0EF}&lt;/VIEWGUID&gt;&lt;LISTNAME&gt;{A3D3B3C8-3FFA-4DA8-9BCC-0C9723CA2EB2}&lt;/LISTNAME&gt;&lt;LISTWEB&gt;http://intranet/sites/FW/Safety/_vti_bin&lt;/LISTWEB&gt;&lt;LISTSUBWEB&gt;&lt;/LISTSUBWEB&gt;&lt;ROOTFOLDER&gt;/sites/FW/Safety/Lists/Accident&lt;/ROOTFOLDER&gt;&lt;/LIST&gt;" commandType="5"/>
  </connection>
  <connection id="4" odcFile="C:\Users\huffbl\AppData\Local\Microsoft\Windows\Temporary Internet Files\Content.IE5\8A1I3C4L\owssvr[1].iqy" keepAlive="1" name="owssvr[1]11" type="5" refreshedVersion="5" minRefreshableVersion="3" saveData="1">
    <dbPr connection="Provider=Microsoft.Office.List.OLEDB.2.0;Data Source=&quot;&quot;;ApplicationName=Excel;Version=12.0.0.0" command="&lt;LIST&gt;&lt;VIEWGUID&gt;{AEE53A51-C58E-4814-BE29-D2CB8AD8A0EF}&lt;/VIEWGUID&gt;&lt;LISTNAME&gt;{A3D3B3C8-3FFA-4DA8-9BCC-0C9723CA2EB2}&lt;/LISTNAME&gt;&lt;LISTWEB&gt;http://intranet/sites/FW/Safety/_vti_bin&lt;/LISTWEB&gt;&lt;LISTSUBWEB&gt;&lt;/LISTSUBWEB&gt;&lt;ROOTFOLDER&gt;/sites/FW/Safety/Lists/Accident&lt;/ROOTFOLDER&gt;&lt;/LIST&gt;" commandType="5"/>
  </connection>
  <connection id="5" odcFile="C:\Users\zgraggencj\AppData\Local\Microsoft\Windows\Temporary Internet Files\Content.IE5\CT6ILAVK\owssvr.iqy" keepAlive="1" name="owssvr1" type="5" refreshedVersion="5" minRefreshableVersion="3" saveData="1">
    <dbPr connection="Provider=Microsoft.Office.List.OLEDB.2.0;Data Source=&quot;&quot;;ApplicationName=Excel;Version=12.0.0.0" command="&lt;LIST&gt;&lt;VIEWGUID&gt;{AEE53A51-C58E-4814-BE29-D2CB8AD8A0EF}&lt;/VIEWGUID&gt;&lt;LISTNAME&gt;{A3D3B3C8-3FFA-4DA8-9BCC-0C9723CA2EB2}&lt;/LISTNAME&gt;&lt;LISTWEB&gt;https://sharepoint.peoavn.army.mil/sites/FW/Safety/_vti_bin&lt;/LISTWEB&gt;&lt;LISTSUBWEB&gt;&lt;/LISTSUBWEB&gt;&lt;ROOTFOLDER&gt;/sites/FW/Safety/Lists/Accident&lt;/ROOTFOLDER&gt;&lt;/LIST&gt;" commandType="5"/>
  </connection>
  <connection id="6" odcFile="C:\Users\zgraggencj\AppData\Local\Microsoft\Windows\Temporary Internet Files\Content.IE5\SF7HGRQP\owssvr.iqy" keepAlive="1" name="owssvr2" type="5" refreshedVersion="5" minRefreshableVersion="3" saveData="1">
    <dbPr connection="Provider=Microsoft.Office.List.OLEDB.2.0;Data Source=&quot;&quot;;ApplicationName=Excel;Version=12.0.0.0" command="&lt;LIST&gt;&lt;VIEWGUID&gt;{AEE53A51-C58E-4814-BE29-D2CB8AD8A0EF}&lt;/VIEWGUID&gt;&lt;LISTNAME&gt;{A3D3B3C8-3FFA-4DA8-9BCC-0C9723CA2EB2}&lt;/LISTNAME&gt;&lt;LISTWEB&gt;https://sharepoint.peoavn.army.mil/sites/FW/Safety/_vti_bin&lt;/LISTWEB&gt;&lt;LISTSUBWEB&gt;&lt;/LISTSUBWEB&gt;&lt;ROOTFOLDER&gt;/sites/FW/Safety/Lists/Accident&lt;/ROOTFOLDER&gt;&lt;/LIST&gt;" commandType="5"/>
  </connection>
</connections>
</file>

<file path=xl/sharedStrings.xml><?xml version="1.0" encoding="utf-8"?>
<sst xmlns="http://schemas.openxmlformats.org/spreadsheetml/2006/main" count="54204" uniqueCount="3193">
  <si>
    <t>Cost</t>
  </si>
  <si>
    <t>B</t>
  </si>
  <si>
    <t>C</t>
  </si>
  <si>
    <t>A</t>
  </si>
  <si>
    <t>C-23</t>
  </si>
  <si>
    <t>UC-35</t>
  </si>
  <si>
    <t>C-26</t>
  </si>
  <si>
    <t>Date</t>
  </si>
  <si>
    <t>MDS</t>
  </si>
  <si>
    <t>S/N</t>
  </si>
  <si>
    <t>Class</t>
  </si>
  <si>
    <t>Cause (Environmental, Pilot Error, Material Failure, Maintenance Error)</t>
  </si>
  <si>
    <t>Location</t>
  </si>
  <si>
    <t>Description</t>
  </si>
  <si>
    <t>Pilot Related Accident Caterogies</t>
  </si>
  <si>
    <t>FY</t>
  </si>
  <si>
    <t>#</t>
  </si>
  <si>
    <t>Material Failure</t>
  </si>
  <si>
    <t>Maintenance Error</t>
  </si>
  <si>
    <t>Environmental</t>
  </si>
  <si>
    <t>Pilot Error</t>
  </si>
  <si>
    <t>Landing</t>
  </si>
  <si>
    <t>Lightning Strike</t>
  </si>
  <si>
    <t>Hail damage</t>
  </si>
  <si>
    <t>Ft. Rucker, AL</t>
  </si>
  <si>
    <t>Iraq</t>
  </si>
  <si>
    <t>Ft. Hood, TX</t>
  </si>
  <si>
    <t>Preflight</t>
  </si>
  <si>
    <t>Biggs AAF, TX</t>
  </si>
  <si>
    <t>Bogota, Columbia</t>
  </si>
  <si>
    <t>Dobbins AFB, GA</t>
  </si>
  <si>
    <t>San Antonio, TX</t>
  </si>
  <si>
    <t>Alexandria, LA</t>
  </si>
  <si>
    <t>Gear up landing</t>
  </si>
  <si>
    <t>Elmendorf AFB, AK</t>
  </si>
  <si>
    <t>Cause</t>
  </si>
  <si>
    <t>C-12</t>
  </si>
  <si>
    <t>G</t>
  </si>
  <si>
    <t>Al Salem AB, Kuwait</t>
  </si>
  <si>
    <t>Smoke and fumes during run-up</t>
  </si>
  <si>
    <t>RC-12</t>
  </si>
  <si>
    <t>Ft Worth Texas</t>
  </si>
  <si>
    <t>propeller leaking grease around blades</t>
  </si>
  <si>
    <t>E accident</t>
  </si>
  <si>
    <t>St Augistine, FL</t>
  </si>
  <si>
    <t>Bird strike</t>
  </si>
  <si>
    <t>Charlston AFB, SC</t>
  </si>
  <si>
    <t>Melted fuse plug, flat main tire</t>
  </si>
  <si>
    <t>E incident</t>
  </si>
  <si>
    <t>Lakehurst New Jersey</t>
  </si>
  <si>
    <t>Escape hatch exterior skin delaminating</t>
  </si>
  <si>
    <t>Connecticut</t>
  </si>
  <si>
    <t>Pilot windshield cracked at 26K</t>
  </si>
  <si>
    <t>D</t>
  </si>
  <si>
    <t>Balad, Iraq</t>
  </si>
  <si>
    <t>Bird Strike on datalink radome</t>
  </si>
  <si>
    <t>Stuttgart, Germany</t>
  </si>
  <si>
    <t>1 blown main 3 flat spot tires</t>
  </si>
  <si>
    <t>ORKK, Iraq</t>
  </si>
  <si>
    <t>Rt main Tire Blew</t>
  </si>
  <si>
    <t>Dobins ARB Georgia</t>
  </si>
  <si>
    <t>towed aircraft into hangar door</t>
  </si>
  <si>
    <t>Dobbins, Georgia</t>
  </si>
  <si>
    <t>Blown main tires</t>
  </si>
  <si>
    <t>Ft. Huachuca</t>
  </si>
  <si>
    <t>#2 Engine fire during run-up</t>
  </si>
  <si>
    <t>Bagram, Afghanistan</t>
  </si>
  <si>
    <t>Bird Strike</t>
  </si>
  <si>
    <t>Hunter AAF, Georgia</t>
  </si>
  <si>
    <t>Hangar Fire Supression Foam</t>
  </si>
  <si>
    <t>Sondrestrom Greenland</t>
  </si>
  <si>
    <t>RH cockpit window seperated from AC struck RH stab</t>
  </si>
  <si>
    <t>Wiesbaden, Germany</t>
  </si>
  <si>
    <t>Compressor stall</t>
  </si>
  <si>
    <t>Seoul AB, Korea</t>
  </si>
  <si>
    <t>Lightning strike RH propeller</t>
  </si>
  <si>
    <t>Dobbins ARB, Georgia</t>
  </si>
  <si>
    <t>Window lwft open and rained on displays, MFD</t>
  </si>
  <si>
    <t>Ali Al Salem, AB, Kuwait</t>
  </si>
  <si>
    <t>Hangar light fell on wing</t>
  </si>
  <si>
    <t>Wiesbaden Germany</t>
  </si>
  <si>
    <t>Bird Strike Right wing</t>
  </si>
  <si>
    <t>Flat spot Tire</t>
  </si>
  <si>
    <t>Afghanistan</t>
  </si>
  <si>
    <t>Oil drip propeller cylinder</t>
  </si>
  <si>
    <t>Wiesbaden AB, Germany</t>
  </si>
  <si>
    <t>Mechanic inadvetantly discharged firebottle</t>
  </si>
  <si>
    <t>Engine high TGT, fuel flow, low torque</t>
  </si>
  <si>
    <t>EO-5</t>
  </si>
  <si>
    <t>Ft Bliss TX</t>
  </si>
  <si>
    <t>Ruptured hydraulic line</t>
  </si>
  <si>
    <t>Camp Humphreys, Korea</t>
  </si>
  <si>
    <t>Acft. Nosewheel struck small deer on landing roll</t>
  </si>
  <si>
    <t>JRB NAS, Fort Worth, TX</t>
  </si>
  <si>
    <t>Lightning strike on #2 propeller</t>
  </si>
  <si>
    <t>Libby AAF Arizona</t>
  </si>
  <si>
    <t>RH Main Landing Gear Worn</t>
  </si>
  <si>
    <t>Bird strike prop spinner</t>
  </si>
  <si>
    <t>Engine high magneseum content</t>
  </si>
  <si>
    <t>Serbia</t>
  </si>
  <si>
    <t>Iowa</t>
  </si>
  <si>
    <t>Birdstrike left engine inlet</t>
  </si>
  <si>
    <t>St. Augustine, Florida</t>
  </si>
  <si>
    <t>Left Wing Delamination</t>
  </si>
  <si>
    <t>Korea</t>
  </si>
  <si>
    <t>Tore knee ligiments exiting A/C</t>
  </si>
  <si>
    <t>Forbes Field Kansas</t>
  </si>
  <si>
    <t>Hail Damage</t>
  </si>
  <si>
    <t>Pitot Tube hit by manlift</t>
  </si>
  <si>
    <t>Afganistan</t>
  </si>
  <si>
    <t>Lightning strike #2 Propeller</t>
  </si>
  <si>
    <t>Ft. Bliss TX</t>
  </si>
  <si>
    <t>Unsecured oil cap</t>
  </si>
  <si>
    <t>Prop damaged during shipment</t>
  </si>
  <si>
    <t>#2 Engine fluid leak</t>
  </si>
  <si>
    <t>Ft. McPherson, GA</t>
  </si>
  <si>
    <t>RH main gear tire failed on landing</t>
  </si>
  <si>
    <t>South Carolina</t>
  </si>
  <si>
    <t>F</t>
  </si>
  <si>
    <t>Tikrit, Iraq</t>
  </si>
  <si>
    <t>Engine FOD</t>
  </si>
  <si>
    <t>First stage compressor blade bent</t>
  </si>
  <si>
    <t>Blown left main gear tire on landing</t>
  </si>
  <si>
    <t>Ponce, Puerto Rico</t>
  </si>
  <si>
    <t>Blown right main gear tire on landing</t>
  </si>
  <si>
    <t>Chievres AB, Belgium</t>
  </si>
  <si>
    <t>Fork lift contacted ramp</t>
  </si>
  <si>
    <t>FOS</t>
  </si>
  <si>
    <t>Service door opened in flight</t>
  </si>
  <si>
    <t>Seoul Korea</t>
  </si>
  <si>
    <t>FOD Engine</t>
  </si>
  <si>
    <t>Keesler AFB</t>
  </si>
  <si>
    <t>Un-safe LH main gear.  Washer improperly installed</t>
  </si>
  <si>
    <t>Ft Hood, Texas</t>
  </si>
  <si>
    <t>second stage compressor blades niched</t>
  </si>
  <si>
    <t>Roll spoiler not extending properly</t>
  </si>
  <si>
    <t>Flap extension speed exceeded</t>
  </si>
  <si>
    <t>Montana</t>
  </si>
  <si>
    <t>Flap motor relay failure</t>
  </si>
  <si>
    <t>failed bearing</t>
  </si>
  <si>
    <t>Godman AAF</t>
  </si>
  <si>
    <t>RH main gear left taxiway</t>
  </si>
  <si>
    <t>Tinker AFB, Oklahoma</t>
  </si>
  <si>
    <t>#2 Propeller excessive play</t>
  </si>
  <si>
    <t>New Hampshire</t>
  </si>
  <si>
    <t>Landing gear failed to retract</t>
  </si>
  <si>
    <t>Pennsylvania</t>
  </si>
  <si>
    <t>#2 Engine torque surging 10%</t>
  </si>
  <si>
    <t>Patuxent River NAS</t>
  </si>
  <si>
    <t>Hard landing</t>
  </si>
  <si>
    <t>Desiderio AAF, Korea</t>
  </si>
  <si>
    <t>Rt engine fuel control failure</t>
  </si>
  <si>
    <t>Clarksburg, WV</t>
  </si>
  <si>
    <t>Left battery overheat</t>
  </si>
  <si>
    <t>Elmendorf AFB, Alaska</t>
  </si>
  <si>
    <t>#1 Engine fire on start</t>
  </si>
  <si>
    <t>#1 Engine starter / generator failure during start</t>
  </si>
  <si>
    <t>Pilot left pitot tube heat on, MX  burned hand</t>
  </si>
  <si>
    <t>Misawa AB, Japan</t>
  </si>
  <si>
    <t>At FL270 RH inner windshield shattered</t>
  </si>
  <si>
    <t>Fort Hood, Texas</t>
  </si>
  <si>
    <t>Total electrical failure</t>
  </si>
  <si>
    <t>Gear Up Landing</t>
  </si>
  <si>
    <t>Ldg. gear CB popped during gear retraction</t>
  </si>
  <si>
    <t>Bagram, Afganistan</t>
  </si>
  <si>
    <t>Battery overhear due to bleed air leak</t>
  </si>
  <si>
    <t>Cairns AAF Alabama</t>
  </si>
  <si>
    <t>Dual engine overtemp</t>
  </si>
  <si>
    <t>NTFW JRB Fort Worth</t>
  </si>
  <si>
    <t>Engine Howing Noise</t>
  </si>
  <si>
    <t>Electrical Fire</t>
  </si>
  <si>
    <t>C-37</t>
  </si>
  <si>
    <t>Ramstein AB, Germany</t>
  </si>
  <si>
    <t>Aircraft struck by water truck</t>
  </si>
  <si>
    <t>Pinal Airpark, AZ</t>
  </si>
  <si>
    <t>Right main tire blew on landing</t>
  </si>
  <si>
    <t>Birdstrike right leading edge flap</t>
  </si>
  <si>
    <t>Ballad, Iraq</t>
  </si>
  <si>
    <t>Ramp door T-handel assembly missing plug end</t>
  </si>
  <si>
    <t>Auburn</t>
  </si>
  <si>
    <t>Left outboard tire flat on post flight inspection.</t>
  </si>
  <si>
    <t>Trailing edge of elevator dented by forklift</t>
  </si>
  <si>
    <t>C-20</t>
  </si>
  <si>
    <t>Bratislava, Slovakia</t>
  </si>
  <si>
    <t>Pilots windshield cracked during decent thru FL140</t>
  </si>
  <si>
    <t>Camp Lemonier, Djibouti</t>
  </si>
  <si>
    <t>Coffee Spill, Weather radar controller shorting</t>
  </si>
  <si>
    <t>Gouged prop and RH fuselage damage</t>
  </si>
  <si>
    <t>Fort Bragg, NC</t>
  </si>
  <si>
    <t>Right propeller un-commanded feather</t>
  </si>
  <si>
    <t>Birdstrike to radome</t>
  </si>
  <si>
    <t>torque climb rpm fall</t>
  </si>
  <si>
    <t>Robert Gray AAF, Texas</t>
  </si>
  <si>
    <t>Smoke and fumes in cockppit</t>
  </si>
  <si>
    <t>Trail Flap Damage</t>
  </si>
  <si>
    <t>Libby AAF, Arizona</t>
  </si>
  <si>
    <t>Gear 60 Amp breaker popped, gear manual ext. req.</t>
  </si>
  <si>
    <t>Eglin AFB</t>
  </si>
  <si>
    <t>Tire flat, fuse plug melted after parking</t>
  </si>
  <si>
    <t>Ramp door dented during maint. check</t>
  </si>
  <si>
    <t>Quonset State, Rhode Island</t>
  </si>
  <si>
    <t xml:space="preserve"> #1 propeller struck an airfield taxiway light </t>
  </si>
  <si>
    <t>Hole in top of wing, possible bullet or shrapnel</t>
  </si>
  <si>
    <t>Kuwait</t>
  </si>
  <si>
    <t>Both Engine Fire bottles discharged</t>
  </si>
  <si>
    <t xml:space="preserve">Sparks from engine during decent, damaged blades </t>
  </si>
  <si>
    <t>#2 Engine Fire, blew fire bottles</t>
  </si>
  <si>
    <t>Hydraulic failure</t>
  </si>
  <si>
    <t>Robert Gray AAF, TX</t>
  </si>
  <si>
    <t>FOD to #1 propeller found during preflight</t>
  </si>
  <si>
    <t>St Croix</t>
  </si>
  <si>
    <t>RH cowl cable broke, damaged sheet metal of cowl</t>
  </si>
  <si>
    <t>LCK</t>
  </si>
  <si>
    <t>Sparks and smoke in pedestal under power levers</t>
  </si>
  <si>
    <t>Windshield wiper blade departed and damaged L Prop</t>
  </si>
  <si>
    <t>Ft Benning GA</t>
  </si>
  <si>
    <t>Engine failure (suspected fuel control unit)</t>
  </si>
  <si>
    <t>Cairns, AL</t>
  </si>
  <si>
    <t>Wingtip scratched paint off nose of other AC towin</t>
  </si>
  <si>
    <t>Paint remover used for engine wash</t>
  </si>
  <si>
    <t>Cracked oxygen mask</t>
  </si>
  <si>
    <t>Libby AAF, AZ</t>
  </si>
  <si>
    <t>UAV taxied into running A/C prop</t>
  </si>
  <si>
    <t>Propeller rotated 18-24 RPM during feather check</t>
  </si>
  <si>
    <t>Pilot pulled props to feather dur. gov. chk.</t>
  </si>
  <si>
    <t>Cairns AAF, AL</t>
  </si>
  <si>
    <t>One blade on #1 prop damaged</t>
  </si>
  <si>
    <t>Seoul, Korea</t>
  </si>
  <si>
    <t>Damaged marker beacon antenna(pilot hit with back)</t>
  </si>
  <si>
    <t>Smoke in cockpit and #1 engine failure</t>
  </si>
  <si>
    <t>Denton, TX</t>
  </si>
  <si>
    <t>Flat spotted tire</t>
  </si>
  <si>
    <t>Middle Peninsula Regional Airport</t>
  </si>
  <si>
    <t>Dobbins ARB, GA</t>
  </si>
  <si>
    <t>Chattanooga, TN</t>
  </si>
  <si>
    <t>Tire dolly ejected causing structural damage</t>
  </si>
  <si>
    <t>Bagram Air Base, Afghanistan</t>
  </si>
  <si>
    <t>bird strike to leading edge</t>
  </si>
  <si>
    <t>Warner Robbins AFB, GA</t>
  </si>
  <si>
    <t>C-23 LH Vert Stab hit C-27 prop during tow</t>
  </si>
  <si>
    <t>NAS JRB Ft. Worth, TX</t>
  </si>
  <si>
    <t>Landing gear would not retract in flight</t>
  </si>
  <si>
    <t>Lightning strike</t>
  </si>
  <si>
    <t>Albany, New York</t>
  </si>
  <si>
    <t>Anti collision beacon damaged by FOD</t>
  </si>
  <si>
    <t xml:space="preserve">During climb out #1 eng oil pres. dropped 79 psi </t>
  </si>
  <si>
    <t>Homestead AFB, FL</t>
  </si>
  <si>
    <t>CAWI assisted takeoff, LH/RH 115% torque</t>
  </si>
  <si>
    <t>RH top fwd engine cowling opened in flight</t>
  </si>
  <si>
    <t>St. Augustine, FL</t>
  </si>
  <si>
    <t>Landing gear would not extend, emergency extended</t>
  </si>
  <si>
    <t>Ramp door damaged by forklift</t>
  </si>
  <si>
    <t>Mechanic slipped off ladder and cowling was bent</t>
  </si>
  <si>
    <t>Clarksburg, West Virginia</t>
  </si>
  <si>
    <t>Aircraft tail hit forklift while towing</t>
  </si>
  <si>
    <t>Prop departed aircraft in flight</t>
  </si>
  <si>
    <t>Bird strike to data link radome</t>
  </si>
  <si>
    <t>Bird strike engine cowling</t>
  </si>
  <si>
    <t>Prop governor failure during descent</t>
  </si>
  <si>
    <t>Littlerock, AR</t>
  </si>
  <si>
    <t>Atsugi, Japan</t>
  </si>
  <si>
    <t>Small puncture hole in RH stabilizer</t>
  </si>
  <si>
    <t>Hunter Army Airfield, Georgia</t>
  </si>
  <si>
    <t>During takeoff #1 Eng Cowling came off &amp; hit wing</t>
  </si>
  <si>
    <t>Sparta, WI</t>
  </si>
  <si>
    <t>Cabin door opened on take off</t>
  </si>
  <si>
    <t>Sparta, Wi</t>
  </si>
  <si>
    <t>Flat spot tire on post flight inspection</t>
  </si>
  <si>
    <t>LH wing struck light pole while taxiing</t>
  </si>
  <si>
    <t>Davison AAF, Virginia</t>
  </si>
  <si>
    <t>Both LH tires flat spotted</t>
  </si>
  <si>
    <t>New Braunfels, TX</t>
  </si>
  <si>
    <t>Smoke and sparks in the cockpit</t>
  </si>
  <si>
    <t>#3 engine fire warning light in flight</t>
  </si>
  <si>
    <t>Suspected bird strike found on pre-flight</t>
  </si>
  <si>
    <t>RH FWD upper engine cowl came loose in flight</t>
  </si>
  <si>
    <t>Wheeler AFB, HI</t>
  </si>
  <si>
    <t>Bird Strike LH engine</t>
  </si>
  <si>
    <t>Hammond, LA</t>
  </si>
  <si>
    <t>Take off aborted, eng overtemp and no t/o power</t>
  </si>
  <si>
    <t>JRB, TX</t>
  </si>
  <si>
    <t>Blown LH outboard main tire</t>
  </si>
  <si>
    <t>Metallic debris on #2 engine chip detector</t>
  </si>
  <si>
    <t>Both MLG tires blown on landing</t>
  </si>
  <si>
    <t>Buckley AFB, Aurora, CO</t>
  </si>
  <si>
    <t>LH Oil Pressure Drop Off</t>
  </si>
  <si>
    <t>#1 Oil Pressure dropped during climb out</t>
  </si>
  <si>
    <t>Engine #1 overtemp during inflight restart</t>
  </si>
  <si>
    <t>Kandahar, Afghanistan</t>
  </si>
  <si>
    <t>Engine #1 cutoff inflight. Hot end damage</t>
  </si>
  <si>
    <t>Crash landed in field at end of runway</t>
  </si>
  <si>
    <t>Al Salem, Kuwait</t>
  </si>
  <si>
    <t xml:space="preserve">Damage to LH rudder skin exceeds repair limits </t>
  </si>
  <si>
    <t>Left outboard tire flat spotted</t>
  </si>
  <si>
    <t>HAFB, NM</t>
  </si>
  <si>
    <t>Engine #2 shutdown during flight</t>
  </si>
  <si>
    <t>Buckley AFB, CO (Aurora)</t>
  </si>
  <si>
    <t>Loss of aileron control due to cut control cable</t>
  </si>
  <si>
    <t>Hard Landing</t>
  </si>
  <si>
    <t>Elemendorf AFB, AK</t>
  </si>
  <si>
    <t>N1 exceedance on #1 Engine</t>
  </si>
  <si>
    <t>Carswell JRB, Ft. Worth, TX</t>
  </si>
  <si>
    <t>2 Blown tires from braking too hard</t>
  </si>
  <si>
    <t>Bird Strike on Radome</t>
  </si>
  <si>
    <t>Carswell JRB, Fort Worth, TX</t>
  </si>
  <si>
    <t>Starter Generators improperly set in-flight</t>
  </si>
  <si>
    <t>#1 Engine FOD</t>
  </si>
  <si>
    <t>Davison AAF, Ft. Belvoir, VA</t>
  </si>
  <si>
    <t>Ft. Richardson, AK</t>
  </si>
  <si>
    <t>West Ft. Hood, TX</t>
  </si>
  <si>
    <t>Bird Strike both wings</t>
  </si>
  <si>
    <t>LH engine failure - fuel control shaft broke</t>
  </si>
  <si>
    <t>In flight engine shutdown due to loss of eng oil</t>
  </si>
  <si>
    <t>In-flight engine shutdown</t>
  </si>
  <si>
    <t>Birdstrike LH wing lift transducer</t>
  </si>
  <si>
    <t>Cairns AAF, Alabama</t>
  </si>
  <si>
    <t>High Speed landing blew right outbd main tire</t>
  </si>
  <si>
    <t>High speed landing blew left outbd main tire</t>
  </si>
  <si>
    <t>Hydraulic Pressure Loss</t>
  </si>
  <si>
    <t>Laurinburg - Maxton, NC</t>
  </si>
  <si>
    <t>Left engine shut down in-flight</t>
  </si>
  <si>
    <t>Redstone AAF, Alabama</t>
  </si>
  <si>
    <t>Flat spotted rt outbd main tire high speed landing</t>
  </si>
  <si>
    <t>Ft. Bliss Texas</t>
  </si>
  <si>
    <t>#3 Eng FOD'ed due washer left inside inlet screen</t>
  </si>
  <si>
    <t>Salt Lake City, Utah</t>
  </si>
  <si>
    <t>Warner Robins AFB, GA</t>
  </si>
  <si>
    <t xml:space="preserve">Engine Oil Cooler Failure </t>
  </si>
  <si>
    <t>Bogata</t>
  </si>
  <si>
    <t>Aircraft struck hanger while being towed</t>
  </si>
  <si>
    <t>Deer strike during taxi, engine damage.</t>
  </si>
  <si>
    <t>MLG tire failure, acft skidded off runway</t>
  </si>
  <si>
    <t>Puerto Rico</t>
  </si>
  <si>
    <t>Bird Strike LH Horiz Stab</t>
  </si>
  <si>
    <t>Great Falls, MT</t>
  </si>
  <si>
    <t>Upon landing, left wingtip contacted the runway</t>
  </si>
  <si>
    <t>Air start system failed in flight</t>
  </si>
  <si>
    <t>Kansas City, MO</t>
  </si>
  <si>
    <t>Flat tire with hole worn thru</t>
  </si>
  <si>
    <t>Aurora, CO</t>
  </si>
  <si>
    <t>Right Engine failed on approach</t>
  </si>
  <si>
    <t>Flat Tire on landing</t>
  </si>
  <si>
    <t>Bird Strike damaged #1 Prop Spinner</t>
  </si>
  <si>
    <t>Houston, TX</t>
  </si>
  <si>
    <t>Right engine compressor stall - engine shut down</t>
  </si>
  <si>
    <t>Desiderio, Korea</t>
  </si>
  <si>
    <t>Prop RPM indicator failed in-flight</t>
  </si>
  <si>
    <t>Mildenhall, UK</t>
  </si>
  <si>
    <t>#1 engine shutdown inflight</t>
  </si>
  <si>
    <t>Elmendorf, AK</t>
  </si>
  <si>
    <t>Copilot Windshield shattered in flight</t>
  </si>
  <si>
    <t>Nose tire blowout on landing</t>
  </si>
  <si>
    <t>Bird Strike Right Wing LE</t>
  </si>
  <si>
    <t>Co-Pilot Windshield cracked</t>
  </si>
  <si>
    <t>Ft. Lauderdale, FL</t>
  </si>
  <si>
    <t>Greenville, SC</t>
  </si>
  <si>
    <t>Flat tire due to brake locking up</t>
  </si>
  <si>
    <t>Bogata, Columbia</t>
  </si>
  <si>
    <t>Oahu, HI</t>
  </si>
  <si>
    <t>Electrical smoke in cockpit</t>
  </si>
  <si>
    <t>FOD Damage to #1 Engine</t>
  </si>
  <si>
    <t>St. Croix, Virgin Islands</t>
  </si>
  <si>
    <t>RH MLG Tire Flat Spotted</t>
  </si>
  <si>
    <t>Goodyear, AZ</t>
  </si>
  <si>
    <t>Anti-Collision Tail Light Hit Hanger Sprinkler</t>
  </si>
  <si>
    <t>Lincoln, NE</t>
  </si>
  <si>
    <t>Prestwick, Scotland</t>
  </si>
  <si>
    <t>INS Blower Motor Failed</t>
  </si>
  <si>
    <t>#2 Engine Oil Pressure Dropped</t>
  </si>
  <si>
    <t>Bird Strike RH Inbd Leading Edge</t>
  </si>
  <si>
    <t>McClellan, CA</t>
  </si>
  <si>
    <t>Co-pilot windshield shattered in-flight</t>
  </si>
  <si>
    <t>#1 Engine shutdown High Oil Pressure</t>
  </si>
  <si>
    <t>Davison AAF, VA</t>
  </si>
  <si>
    <t>Tire flat spotted</t>
  </si>
  <si>
    <t>LH Engine shutdown in-flight</t>
  </si>
  <si>
    <t>Weather</t>
  </si>
  <si>
    <t>Ft. Lewis, WA</t>
  </si>
  <si>
    <t>Co-pilot windshield heating element shorted</t>
  </si>
  <si>
    <t>Bird Strike Co-pilot windshield fairing</t>
  </si>
  <si>
    <t>Los Alamitos, CA</t>
  </si>
  <si>
    <t>Tires Flat Spotted on Landing</t>
  </si>
  <si>
    <t>Mather Field, CA</t>
  </si>
  <si>
    <t>Pilot Windshield Cracked In-flight</t>
  </si>
  <si>
    <t>Dual engine flameout during ground check</t>
  </si>
  <si>
    <t xml:space="preserve">Event Id </t>
  </si>
  <si>
    <t xml:space="preserve"> Investigation Type </t>
  </si>
  <si>
    <t xml:space="preserve"> Accident Number </t>
  </si>
  <si>
    <t xml:space="preserve"> Event Date </t>
  </si>
  <si>
    <t xml:space="preserve"> Location </t>
  </si>
  <si>
    <t xml:space="preserve"> Country </t>
  </si>
  <si>
    <t xml:space="preserve"> Latitude </t>
  </si>
  <si>
    <t xml:space="preserve"> Longitude </t>
  </si>
  <si>
    <t xml:space="preserve"> Airport Code </t>
  </si>
  <si>
    <t xml:space="preserve"> Airport Name </t>
  </si>
  <si>
    <t xml:space="preserve"> Injury Severity </t>
  </si>
  <si>
    <t xml:space="preserve"> Aircraft Damage </t>
  </si>
  <si>
    <t xml:space="preserve"> Aircraft Category </t>
  </si>
  <si>
    <t xml:space="preserve"> Registration Number </t>
  </si>
  <si>
    <t xml:space="preserve"> Make </t>
  </si>
  <si>
    <t xml:space="preserve"> Model </t>
  </si>
  <si>
    <t xml:space="preserve"> Amateur Built </t>
  </si>
  <si>
    <t xml:space="preserve"> Number of Engines </t>
  </si>
  <si>
    <t xml:space="preserve"> Engine Type </t>
  </si>
  <si>
    <t xml:space="preserve"> FAR Description </t>
  </si>
  <si>
    <t xml:space="preserve"> Schedule </t>
  </si>
  <si>
    <t xml:space="preserve"> Purpose of Flight </t>
  </si>
  <si>
    <t xml:space="preserve"> Air Carrier </t>
  </si>
  <si>
    <t xml:space="preserve"> Total Fatal Injuries </t>
  </si>
  <si>
    <t xml:space="preserve"> Total Serious Injuries </t>
  </si>
  <si>
    <t xml:space="preserve"> Total Minor Injuries </t>
  </si>
  <si>
    <t xml:space="preserve"> Total Uninjured </t>
  </si>
  <si>
    <t xml:space="preserve"> Weather Condition </t>
  </si>
  <si>
    <t xml:space="preserve"> Broad Phase of Flight </t>
  </si>
  <si>
    <t xml:space="preserve"> Report Status </t>
  </si>
  <si>
    <t xml:space="preserve"> Publication Date </t>
  </si>
  <si>
    <t xml:space="preserve"> </t>
  </si>
  <si>
    <t>Equivalent Class</t>
  </si>
  <si>
    <t xml:space="preserve"> Incident </t>
  </si>
  <si>
    <t xml:space="preserve"> United States </t>
  </si>
  <si>
    <t xml:space="preserve">  </t>
  </si>
  <si>
    <t xml:space="preserve"> No </t>
  </si>
  <si>
    <t xml:space="preserve"> Unknown </t>
  </si>
  <si>
    <t xml:space="preserve"> VMC </t>
  </si>
  <si>
    <t xml:space="preserve"> Probable Cause </t>
  </si>
  <si>
    <t xml:space="preserve"> Minor </t>
  </si>
  <si>
    <t xml:space="preserve"> Accident </t>
  </si>
  <si>
    <t xml:space="preserve"> Non-Fatal </t>
  </si>
  <si>
    <t xml:space="preserve"> Substantial </t>
  </si>
  <si>
    <t xml:space="preserve"> Positioning </t>
  </si>
  <si>
    <t xml:space="preserve"> TAXI </t>
  </si>
  <si>
    <t xml:space="preserve"> IMC </t>
  </si>
  <si>
    <t xml:space="preserve"> LANDING </t>
  </si>
  <si>
    <t xml:space="preserve"> NSCH </t>
  </si>
  <si>
    <t xml:space="preserve"> 12/16/2004 </t>
  </si>
  <si>
    <t xml:space="preserve"> Airplane </t>
  </si>
  <si>
    <t xml:space="preserve"> Factual </t>
  </si>
  <si>
    <t xml:space="preserve"> Part 91: General Aviation </t>
  </si>
  <si>
    <t xml:space="preserve"> Executive/Corporate </t>
  </si>
  <si>
    <t xml:space="preserve"> Part 135: Air Taxi &amp; Commuter </t>
  </si>
  <si>
    <t xml:space="preserve"> Personal </t>
  </si>
  <si>
    <t>Rate</t>
  </si>
  <si>
    <t>FW Hours</t>
  </si>
  <si>
    <t>Grand Total</t>
  </si>
  <si>
    <t>Army RW</t>
  </si>
  <si>
    <t>Army FW</t>
  </si>
  <si>
    <t>Class A</t>
  </si>
  <si>
    <t>Class B</t>
  </si>
  <si>
    <t>Class C</t>
  </si>
  <si>
    <t>Class A-C</t>
  </si>
  <si>
    <t>HOURS</t>
  </si>
  <si>
    <t>CUM HRS</t>
  </si>
  <si>
    <t>CUM FW HRS</t>
  </si>
  <si>
    <t>Hours</t>
  </si>
  <si>
    <t>Army Aviation</t>
  </si>
  <si>
    <t>General Aviation</t>
  </si>
  <si>
    <t>*Commercial Accidents</t>
  </si>
  <si>
    <t>Mishap Rate</t>
  </si>
  <si>
    <t>All Accidents</t>
  </si>
  <si>
    <t>Row Labels</t>
  </si>
  <si>
    <t>Count of Cause (Environmental, Pilot Error, Material Failure, Maintenance Error)</t>
  </si>
  <si>
    <t>(Multiple Items)</t>
  </si>
  <si>
    <t>Pilot Related Accident Categories</t>
  </si>
  <si>
    <t>GA</t>
  </si>
  <si>
    <t>Count of Pilot Related Accident Caterogies</t>
  </si>
  <si>
    <t>Other</t>
  </si>
  <si>
    <t>Oil System</t>
  </si>
  <si>
    <t>Descent/Approach</t>
  </si>
  <si>
    <t>FOD</t>
  </si>
  <si>
    <t>Controls/Airframe</t>
  </si>
  <si>
    <t>Cruise</t>
  </si>
  <si>
    <t>Landing Gear/Brakes</t>
  </si>
  <si>
    <t>Engine/Prop</t>
  </si>
  <si>
    <t>Takeoff/Climb</t>
  </si>
  <si>
    <t>Preflight/Taxi</t>
  </si>
  <si>
    <t>Count of Pilot Error</t>
  </si>
  <si>
    <t>Count of Descent/Approach</t>
  </si>
  <si>
    <t>Pilot</t>
  </si>
  <si>
    <t>Maint/Mech</t>
  </si>
  <si>
    <t>Propeller contacted the runway</t>
  </si>
  <si>
    <t>Collision With Ground</t>
  </si>
  <si>
    <t>Stall procedure</t>
  </si>
  <si>
    <t>Loss of engine power during go-around.  Aircraft impacted ground</t>
  </si>
  <si>
    <t>C/RC-12 Lifetime</t>
  </si>
  <si>
    <t>Class A - C</t>
  </si>
  <si>
    <t>C/RC-12 Last 10 Years</t>
  </si>
  <si>
    <t>Count of Cause</t>
  </si>
  <si>
    <t>Maintenance/Mechanical</t>
  </si>
  <si>
    <t>Phase of Flight</t>
  </si>
  <si>
    <t>Count of Phase of Flight</t>
  </si>
  <si>
    <t>Takeoff</t>
  </si>
  <si>
    <t>Engine</t>
  </si>
  <si>
    <t>Controls</t>
  </si>
  <si>
    <t>Oil</t>
  </si>
  <si>
    <t>Alpena, MI</t>
  </si>
  <si>
    <t>LH Prop Strike Fire Extinguisher</t>
  </si>
  <si>
    <t>#1 Engine torque dropped and shutdown inflight</t>
  </si>
  <si>
    <t>Ft. Bliss, TX</t>
  </si>
  <si>
    <t>All 4 Engines Oil Overtemp</t>
  </si>
  <si>
    <t>LH Engine N1 exceedance</t>
  </si>
  <si>
    <t>Birdstrike right wing inbd leading edge</t>
  </si>
  <si>
    <t>Baghdad, Iraq</t>
  </si>
  <si>
    <t>#2 Engine power control cable broke</t>
  </si>
  <si>
    <t>Flat tire on landing due to crosswind</t>
  </si>
  <si>
    <t>Aircraft landed above 12,500 lbs</t>
  </si>
  <si>
    <t>MFO, Egypt</t>
  </si>
  <si>
    <t>RH Engine failed in-flight</t>
  </si>
  <si>
    <t>Birdstrike during landing</t>
  </si>
  <si>
    <t>Aircraft rolls right during low speed flight</t>
  </si>
  <si>
    <t>Nellis AFB, NV</t>
  </si>
  <si>
    <t>LH brake pressure would not release</t>
  </si>
  <si>
    <t>Portion of prop spinner bulkhead separated</t>
  </si>
  <si>
    <t>Propeller tip bent</t>
  </si>
  <si>
    <t>Ft McCoy, WI</t>
  </si>
  <si>
    <t>Engine overtemp due to TCAS avoidance</t>
  </si>
  <si>
    <t>Djibouti, Africa</t>
  </si>
  <si>
    <t>#2 Engine High ITT</t>
  </si>
  <si>
    <t>Jackson, MS</t>
  </si>
  <si>
    <t>#1 Engine over torque and over temp</t>
  </si>
  <si>
    <t>Rapid City, SD</t>
  </si>
  <si>
    <t>#1 Engine Shut Down in Flight</t>
  </si>
  <si>
    <t>Savannah, GA</t>
  </si>
  <si>
    <t>Starter Generator improperly set and failed</t>
  </si>
  <si>
    <t xml:space="preserve">20001212X21543 </t>
  </si>
  <si>
    <t xml:space="preserve"> MIA00LA212 </t>
  </si>
  <si>
    <t xml:space="preserve"> 07/10/2000 </t>
  </si>
  <si>
    <t xml:space="preserve"> NASHVILLE, TN </t>
  </si>
  <si>
    <t xml:space="preserve"> BNA </t>
  </si>
  <si>
    <t xml:space="preserve"> NASHVILLE INTERNATIONAL </t>
  </si>
  <si>
    <t xml:space="preserve"> N868JB </t>
  </si>
  <si>
    <t xml:space="preserve"> Cessna </t>
  </si>
  <si>
    <t xml:space="preserve"> 560 XL </t>
  </si>
  <si>
    <t xml:space="preserve"> Turbo Fan </t>
  </si>
  <si>
    <t xml:space="preserve"> 07/10/2001 </t>
  </si>
  <si>
    <t xml:space="preserve">20110310X71508 </t>
  </si>
  <si>
    <t xml:space="preserve"> ERA11IA184 </t>
  </si>
  <si>
    <t xml:space="preserve"> 03/10/2011 </t>
  </si>
  <si>
    <t xml:space="preserve"> Haynesville, MD </t>
  </si>
  <si>
    <t xml:space="preserve"> N588QS </t>
  </si>
  <si>
    <t xml:space="preserve"> CESSNA </t>
  </si>
  <si>
    <t xml:space="preserve"> 560XL </t>
  </si>
  <si>
    <t xml:space="preserve"> Part 91 Subpart K: Fractional </t>
  </si>
  <si>
    <t xml:space="preserve"> Preliminary </t>
  </si>
  <si>
    <t xml:space="preserve"> 04/26/2011 </t>
  </si>
  <si>
    <t xml:space="preserve">20110415X05045 </t>
  </si>
  <si>
    <t xml:space="preserve"> CEN11IA286 </t>
  </si>
  <si>
    <t xml:space="preserve"> 04/08/2011 </t>
  </si>
  <si>
    <t xml:space="preserve"> Abbeville, LA </t>
  </si>
  <si>
    <t xml:space="preserve"> N547CS </t>
  </si>
  <si>
    <t xml:space="preserve"> 05/27/2011 </t>
  </si>
  <si>
    <t xml:space="preserve">20080514X00665 </t>
  </si>
  <si>
    <t xml:space="preserve"> NYC08LA162 </t>
  </si>
  <si>
    <t xml:space="preserve"> 04/15/2008 </t>
  </si>
  <si>
    <t xml:space="preserve"> White Plains, NY </t>
  </si>
  <si>
    <t xml:space="preserve"> HPN </t>
  </si>
  <si>
    <t xml:space="preserve"> Westchester County </t>
  </si>
  <si>
    <t xml:space="preserve"> N613QS </t>
  </si>
  <si>
    <t xml:space="preserve"> 03/23/2010 </t>
  </si>
  <si>
    <t xml:space="preserve">20080501X00580 </t>
  </si>
  <si>
    <t xml:space="preserve"> ANC08LA059 </t>
  </si>
  <si>
    <t xml:space="preserve"> 04/30/2008 </t>
  </si>
  <si>
    <t xml:space="preserve"> Port Heiden, AK </t>
  </si>
  <si>
    <t xml:space="preserve"> PAPH </t>
  </si>
  <si>
    <t xml:space="preserve"> Port Heiden </t>
  </si>
  <si>
    <t xml:space="preserve"> N590AK </t>
  </si>
  <si>
    <t xml:space="preserve"> Business </t>
  </si>
  <si>
    <t xml:space="preserve"> 01/04/2009 </t>
  </si>
  <si>
    <t xml:space="preserve">20100528X53942 </t>
  </si>
  <si>
    <t xml:space="preserve"> ERA10IA285 </t>
  </si>
  <si>
    <t xml:space="preserve"> 05/28/2010 </t>
  </si>
  <si>
    <t xml:space="preserve"> White Plains Airport </t>
  </si>
  <si>
    <t xml:space="preserve"> N662QS </t>
  </si>
  <si>
    <t xml:space="preserve"> 06/08/2010 </t>
  </si>
  <si>
    <t xml:space="preserve">20051017X01658 </t>
  </si>
  <si>
    <t xml:space="preserve"> CHI05LA277 </t>
  </si>
  <si>
    <t xml:space="preserve"> 09/26/2005 </t>
  </si>
  <si>
    <t xml:space="preserve"> Columbus, OH </t>
  </si>
  <si>
    <t xml:space="preserve"> CMH </t>
  </si>
  <si>
    <t xml:space="preserve"> PORT COLUMBUS INTL </t>
  </si>
  <si>
    <t xml:space="preserve"> N699QS </t>
  </si>
  <si>
    <t xml:space="preserve"> 03/26/2007 </t>
  </si>
  <si>
    <t xml:space="preserve">20031117X01913 </t>
  </si>
  <si>
    <t xml:space="preserve"> CHI04FA031 </t>
  </si>
  <si>
    <t xml:space="preserve"> 11/11/2003 </t>
  </si>
  <si>
    <t xml:space="preserve"> Wheeling, IL </t>
  </si>
  <si>
    <t xml:space="preserve"> PWK </t>
  </si>
  <si>
    <t xml:space="preserve"> Palwaukee Muni </t>
  </si>
  <si>
    <t xml:space="preserve"> N789CN </t>
  </si>
  <si>
    <t xml:space="preserve"> 12/28/2004 </t>
  </si>
  <si>
    <t xml:space="preserve">20031217X02055 </t>
  </si>
  <si>
    <t xml:space="preserve"> ATL04IA048 </t>
  </si>
  <si>
    <t xml:space="preserve"> 11/25/2003 </t>
  </si>
  <si>
    <t xml:space="preserve"> Savannah, GA </t>
  </si>
  <si>
    <t xml:space="preserve"> SAV </t>
  </si>
  <si>
    <t xml:space="preserve"> SAVANNAH INTERNATIONAL </t>
  </si>
  <si>
    <t xml:space="preserve"> N632QS </t>
  </si>
  <si>
    <t xml:space="preserve"> Turbo Jet </t>
  </si>
  <si>
    <t xml:space="preserve"> 06/08/2005 </t>
  </si>
  <si>
    <t xml:space="preserve">20041216X02000 </t>
  </si>
  <si>
    <t xml:space="preserve"> CHI05WA046 </t>
  </si>
  <si>
    <t xml:space="preserve"> 12/01/2004 </t>
  </si>
  <si>
    <t xml:space="preserve"> Stockholm, Sweden </t>
  </si>
  <si>
    <t xml:space="preserve"> Sweden </t>
  </si>
  <si>
    <t xml:space="preserve"> SE-DYX </t>
  </si>
  <si>
    <t xml:space="preserve">20101201X83220 </t>
  </si>
  <si>
    <t xml:space="preserve"> CEN11IA087 </t>
  </si>
  <si>
    <t xml:space="preserve"> 12/01/2010 </t>
  </si>
  <si>
    <t xml:space="preserve"> Toledo, OH </t>
  </si>
  <si>
    <t xml:space="preserve"> TOL </t>
  </si>
  <si>
    <t xml:space="preserve"> Toledo Express Airport </t>
  </si>
  <si>
    <t xml:space="preserve"> N607QS </t>
  </si>
  <si>
    <t xml:space="preserve"> 12/02/2010 </t>
  </si>
  <si>
    <t xml:space="preserve">20101216X13836 </t>
  </si>
  <si>
    <t xml:space="preserve"> CEN11IA111 </t>
  </si>
  <si>
    <t xml:space="preserve"> 12/13/2010 </t>
  </si>
  <si>
    <t xml:space="preserve"> Birmingham, AL </t>
  </si>
  <si>
    <t xml:space="preserve"> BHM </t>
  </si>
  <si>
    <t xml:space="preserve"> N498AB </t>
  </si>
  <si>
    <t xml:space="preserve"> 12/27/2010 </t>
  </si>
  <si>
    <t>Bird Strike to Leading Edge</t>
  </si>
  <si>
    <t>Dobbins, GA</t>
  </si>
  <si>
    <t>Blown Main Tires</t>
  </si>
  <si>
    <t>95-00124</t>
  </si>
  <si>
    <t>Heidelberg, Germany</t>
  </si>
  <si>
    <t>Right Wing Tip Contacted runway during landing</t>
  </si>
  <si>
    <t>Aborted Takeoff, MLG deflated</t>
  </si>
  <si>
    <t>96-00111</t>
  </si>
  <si>
    <t>96-00109</t>
  </si>
  <si>
    <t>MLG tire deflated on takeoff</t>
  </si>
  <si>
    <t>99-00101</t>
  </si>
  <si>
    <t>95-00123</t>
  </si>
  <si>
    <t>99-00102</t>
  </si>
  <si>
    <t>Hail Damage and Lightning Strike</t>
  </si>
  <si>
    <t>98-00006</t>
  </si>
  <si>
    <t>Iwakuni, Japan</t>
  </si>
  <si>
    <t>98-0010</t>
  </si>
  <si>
    <t>Dual engine overspeed</t>
  </si>
  <si>
    <t>Descent</t>
  </si>
  <si>
    <t>95-90101</t>
  </si>
  <si>
    <t>Engine Overspeed</t>
  </si>
  <si>
    <t>Climb-out</t>
  </si>
  <si>
    <t>96-00107</t>
  </si>
  <si>
    <t>Tire, wheel and brake damage during brake test</t>
  </si>
  <si>
    <t>03-00016</t>
  </si>
  <si>
    <t>98-00008</t>
  </si>
  <si>
    <t>98-00010</t>
  </si>
  <si>
    <t>97-00105</t>
  </si>
  <si>
    <t>00</t>
  </si>
  <si>
    <t>01</t>
  </si>
  <si>
    <t>02</t>
  </si>
  <si>
    <t>03</t>
  </si>
  <si>
    <t>04</t>
  </si>
  <si>
    <t>06</t>
  </si>
  <si>
    <t>08</t>
  </si>
  <si>
    <t>09</t>
  </si>
  <si>
    <t>10</t>
  </si>
  <si>
    <t>(blank)</t>
  </si>
  <si>
    <t>Brooksville, FL</t>
  </si>
  <si>
    <t>Hydraulic ramp door lever panel broke</t>
  </si>
  <si>
    <t>Bird strike Right MLG drag strut</t>
  </si>
  <si>
    <t>Bagram AB, Afghanistan</t>
  </si>
  <si>
    <t>#2 engine oil temperature indicated above 110C</t>
  </si>
  <si>
    <t>Bagram Afghanistan</t>
  </si>
  <si>
    <t>Transient over torque of L-R engines</t>
  </si>
  <si>
    <t>Ft. Worth, TX</t>
  </si>
  <si>
    <t>Bird Strike Left Outbd Wing Leading Edge</t>
  </si>
  <si>
    <t>Al Asad, Iraq</t>
  </si>
  <si>
    <t>RH MLG Tire blown out on landing</t>
  </si>
  <si>
    <t>Bird Strike LH Inbd Flap</t>
  </si>
  <si>
    <t>A/C Unit backed into aircraft</t>
  </si>
  <si>
    <t>MLG tires blown out during landing</t>
  </si>
  <si>
    <t>shut down engine due to prop RPM control failure</t>
  </si>
  <si>
    <t>Apiay, Columbia</t>
  </si>
  <si>
    <t>LH Aileron damaged when acft backed into shelter</t>
  </si>
  <si>
    <t>RTB No 2 T5 indication fault.  Loose connector</t>
  </si>
  <si>
    <t>Incorrect wing bolt hardware installation</t>
  </si>
  <si>
    <t>Windsor Locks, CT</t>
  </si>
  <si>
    <t>Austin, TX</t>
  </si>
  <si>
    <t>Landing Gear would not extend electrically</t>
  </si>
  <si>
    <t>Aircraft towed into a parked aircraft</t>
  </si>
  <si>
    <t>Buckley AFB, CO</t>
  </si>
  <si>
    <t>Mena, AR</t>
  </si>
  <si>
    <t>NLG would not retract</t>
  </si>
  <si>
    <t>Bird strike on LH wing</t>
  </si>
  <si>
    <t>Bird strike RH Engine Intake</t>
  </si>
  <si>
    <t>Aircraft lowered onto tail support stand</t>
  </si>
  <si>
    <t>Indianapolis, IN</t>
  </si>
  <si>
    <t>Brake fire after engine shutdown on approach</t>
  </si>
  <si>
    <t>Brakes Overheated, MLG flat tires</t>
  </si>
  <si>
    <t>Johnstown, PA</t>
  </si>
  <si>
    <t>RH engine shutdown in-flight</t>
  </si>
  <si>
    <t>Patuxent River, MD</t>
  </si>
  <si>
    <t>RH Engine lost oil pressure, shutdown</t>
  </si>
  <si>
    <t>Smoke in Cockpit.  Oil overpressure switch failed</t>
  </si>
  <si>
    <t>Bird strike RH Outboard flap</t>
  </si>
  <si>
    <t>Ft. Belvoir, VA</t>
  </si>
  <si>
    <t>Left MLG Strut collapsed on landing</t>
  </si>
  <si>
    <t>Ft. Indiantown Gap, PA</t>
  </si>
  <si>
    <t>RH Aileron struck man lift while being towed</t>
  </si>
  <si>
    <t>Aircraft lowered onto jack, tear in wing skin</t>
  </si>
  <si>
    <t>Left upper dipole antenna mount broke at base</t>
  </si>
  <si>
    <t>Flap fell to floor during installation</t>
  </si>
  <si>
    <t>McGuire AFB, NJ</t>
  </si>
  <si>
    <t>Aileron fell to ground during phase inspection</t>
  </si>
  <si>
    <t>Fayetteville, NC</t>
  </si>
  <si>
    <t>Mechanic fell from aircraft</t>
  </si>
  <si>
    <t>Tractor collided with tail of aircraft</t>
  </si>
  <si>
    <t>Snow on horiz stab pitched acft up damaged radome</t>
  </si>
  <si>
    <t>RH Elevator tip cap struck hanger structure</t>
  </si>
  <si>
    <t>Kirkut, Iraq</t>
  </si>
  <si>
    <t>Forklift dented trailing edge</t>
  </si>
  <si>
    <t>Nav light lens scraped hanger door</t>
  </si>
  <si>
    <t>Tug drove off while connected to GPU</t>
  </si>
  <si>
    <t>Bangor International Airport, Maine</t>
  </si>
  <si>
    <t>Hangar door contacted airplane</t>
  </si>
  <si>
    <t>Smoke &amp; Fumes ATC transponder, WX radar failed</t>
  </si>
  <si>
    <t>Manlift struck Wing LE</t>
  </si>
  <si>
    <t>Gray AAF, TX</t>
  </si>
  <si>
    <t>Mechanic dropped door on maintenance stand</t>
  </si>
  <si>
    <t>Engine cowling dropped during maintenance</t>
  </si>
  <si>
    <t>Power unit drove away while plugged into acft</t>
  </si>
  <si>
    <t>RH Wing tip damaged by unsecured gate</t>
  </si>
  <si>
    <t>Tug drove onto tow bar attached to aircraft</t>
  </si>
  <si>
    <t>FW Managed?</t>
  </si>
  <si>
    <t>Yes</t>
  </si>
  <si>
    <t>Dual Engine Overspeed</t>
  </si>
  <si>
    <t>Rt Wing Tip Contacted runway during landing</t>
  </si>
  <si>
    <t xml:space="preserve"> 09/28/2011 </t>
  </si>
  <si>
    <t xml:space="preserve"> 08/04/2011 </t>
  </si>
  <si>
    <t xml:space="preserve"> Westchester County Airport </t>
  </si>
  <si>
    <t>Smyrna, TN</t>
  </si>
  <si>
    <t>Prop Blade Damaged</t>
  </si>
  <si>
    <t>Possible lightning strike cabin burning smell</t>
  </si>
  <si>
    <t>Propeller improperly installed</t>
  </si>
  <si>
    <t>Air Force C-12 Mishap Flight History</t>
  </si>
  <si>
    <t>Destroyed</t>
  </si>
  <si>
    <t>Fatal</t>
  </si>
  <si>
    <t>YEAR</t>
  </si>
  <si>
    <t>RATE</t>
  </si>
  <si>
    <t>A/C</t>
  </si>
  <si>
    <t>PILOT</t>
  </si>
  <si>
    <t>ALL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</si>
  <si>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</si>
  <si>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</si>
  <si>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</si>
  <si>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</si>
  <si>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</si>
  <si>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</si>
  <si>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</si>
  <si>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</si>
  <si>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</si>
  <si>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</si>
  <si>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Flight Hours</t>
  </si>
  <si>
    <t>Number of Mishaps</t>
  </si>
  <si>
    <t>Number of  Mishaps</t>
  </si>
  <si>
    <t>FY10</t>
  </si>
  <si>
    <t>FY11</t>
  </si>
  <si>
    <t>DHC-8</t>
  </si>
  <si>
    <t>Radiant Fa</t>
  </si>
  <si>
    <t>AC lost brakes upon landing.  No damage/injuries.</t>
  </si>
  <si>
    <t>BL-091</t>
  </si>
  <si>
    <t>E</t>
  </si>
  <si>
    <t>Wiesbaden, GE</t>
  </si>
  <si>
    <t>560-0589</t>
  </si>
  <si>
    <t>Andrews AFB, MD</t>
  </si>
  <si>
    <t>Crack found on #2 Engine Inlet Anti-Ice Ring</t>
  </si>
  <si>
    <t>BL-094</t>
  </si>
  <si>
    <t># 1 FMS CDU screen cracked.</t>
  </si>
  <si>
    <t>BW-022</t>
  </si>
  <si>
    <t>Ft. Knox, KY</t>
  </si>
  <si>
    <t>Two fuel cells damaged during inspection</t>
  </si>
  <si>
    <t>560-0452</t>
  </si>
  <si>
    <t>N1 Exceedance of 100.5% for 17 seconds</t>
  </si>
  <si>
    <t>BL-163</t>
  </si>
  <si>
    <t>Ft. Dix, NJ</t>
  </si>
  <si>
    <t>Torque exceedance on #2 engine.</t>
  </si>
  <si>
    <t>Torque exceedance on #1 Engine</t>
  </si>
  <si>
    <t>BP-002</t>
  </si>
  <si>
    <t>Libby AAF, Sierra Vista Municipal, AZ</t>
  </si>
  <si>
    <t>Co-Pilot's Horizon Gyro Indicator glass broke</t>
  </si>
  <si>
    <t>BL-169</t>
  </si>
  <si>
    <t>#2 Engine Torque Exceedance</t>
  </si>
  <si>
    <t>#1 Engine Torque Exceedance</t>
  </si>
  <si>
    <t>BP-050</t>
  </si>
  <si>
    <t>Pope ABF, NC</t>
  </si>
  <si>
    <t>#2 Engine Flameout</t>
  </si>
  <si>
    <t>BW-011</t>
  </si>
  <si>
    <t>Kuwait International, Kuwait</t>
  </si>
  <si>
    <t>Nose Wheel Tire deflated upon landing.</t>
  </si>
  <si>
    <t>BP-055</t>
  </si>
  <si>
    <t>During Ldg # 1 Tire Flat Spotted</t>
  </si>
  <si>
    <t>BL-102</t>
  </si>
  <si>
    <t>Bradley Intl, CT</t>
  </si>
  <si>
    <t>#2 Eng First Stage Compressor Damage</t>
  </si>
  <si>
    <t>FE-30</t>
  </si>
  <si>
    <t>Hunter AAF, GA</t>
  </si>
  <si>
    <t>Left side MLG collapsed on rollout after emer ext.</t>
  </si>
  <si>
    <t>91-0507</t>
  </si>
  <si>
    <t>Post flight insp revealed 4" cut L/H De-ice boot</t>
  </si>
  <si>
    <t>BW-015</t>
  </si>
  <si>
    <t>Kuwait International</t>
  </si>
  <si>
    <t>RH Engine oil temp went to 107C after shutdown</t>
  </si>
  <si>
    <t>Atsugi NAF, Japan</t>
  </si>
  <si>
    <t>Anti Skid and Brake Low Press Light on final.</t>
  </si>
  <si>
    <t>BP-063</t>
  </si>
  <si>
    <t>Boise, ID</t>
  </si>
  <si>
    <t>Bird Strike on Co-Pilots Window</t>
  </si>
  <si>
    <t>Langley AFB</t>
  </si>
  <si>
    <t>MLG indication showed unsafe at time of landing</t>
  </si>
  <si>
    <t>90-0527</t>
  </si>
  <si>
    <t>Bridgeport, WV</t>
  </si>
  <si>
    <t>Hard Landing with Significant Damage</t>
  </si>
  <si>
    <t>88-1868</t>
  </si>
  <si>
    <t>Salem, Oregon</t>
  </si>
  <si>
    <t>Aircraft damaged while being towed.</t>
  </si>
  <si>
    <t>94-0313</t>
  </si>
  <si>
    <t>#2 Engine torque and oil pressure fluctuation.</t>
  </si>
  <si>
    <t>BL-122</t>
  </si>
  <si>
    <t>Postflight Insp. revealed cracks in door frame</t>
  </si>
  <si>
    <t>Davidson AAF, VA</t>
  </si>
  <si>
    <t>#1 MG Tire Flat Spotted on Landing.</t>
  </si>
  <si>
    <t>BP-048</t>
  </si>
  <si>
    <t>Helena, MT</t>
  </si>
  <si>
    <t>Chemical Smell in Cockpit</t>
  </si>
  <si>
    <t>BP-019</t>
  </si>
  <si>
    <t>Holloman AFB, NM</t>
  </si>
  <si>
    <t>Aircraft flew close to active volcano.</t>
  </si>
  <si>
    <t>BL-081</t>
  </si>
  <si>
    <t>L/E damage due to Prop Wash from another A/C.</t>
  </si>
  <si>
    <t>93-1320</t>
  </si>
  <si>
    <t>FWAATS  Bridgeport, WV</t>
  </si>
  <si>
    <t>Hard Landing by student pilot damaged NLG Fork</t>
  </si>
  <si>
    <t>560-0649</t>
  </si>
  <si>
    <t>HF Antenna Wire separated from A/C during flight.</t>
  </si>
  <si>
    <t>B-300</t>
  </si>
  <si>
    <t xml:space="preserve">FL-758 </t>
  </si>
  <si>
    <t xml:space="preserve">LMG had gear unsafe indication on ldg.  </t>
  </si>
  <si>
    <t>BL-103</t>
  </si>
  <si>
    <t>NG Actuator internal gear position switch failure</t>
  </si>
  <si>
    <t>DH-6</t>
  </si>
  <si>
    <t>723</t>
  </si>
  <si>
    <t>Camp Dwyer, Afghanistan</t>
  </si>
  <si>
    <t>USMC CH-53 damaged VADER while hovering too close</t>
  </si>
  <si>
    <t>BW-026</t>
  </si>
  <si>
    <t>Qatar</t>
  </si>
  <si>
    <t>RH Outbd Wing found damaged by bird strike.</t>
  </si>
  <si>
    <t>560-0513</t>
  </si>
  <si>
    <t xml:space="preserve">No. 2 Engine N1 Exceedance. </t>
  </si>
  <si>
    <t xml:space="preserve">#2 Engine slow to accelerate on T.O. </t>
  </si>
  <si>
    <t>BL-108</t>
  </si>
  <si>
    <t>Ankeny, IA</t>
  </si>
  <si>
    <t>#1 Engine Failed Performance Check</t>
  </si>
  <si>
    <t>ITT and Oil Overtemp exceedance on #2 Engine.</t>
  </si>
  <si>
    <t>560-0415</t>
  </si>
  <si>
    <t>A/C inflight overspeed of 266 KIAS for 7 sec.</t>
  </si>
  <si>
    <t>FE-022</t>
  </si>
  <si>
    <t>Three of Four MLG Tires Flat Spotted on Landing.</t>
  </si>
  <si>
    <t>BW-001</t>
  </si>
  <si>
    <t>Corpus Chtisty, TX</t>
  </si>
  <si>
    <t>Bird Strike RH Horiz Stab.</t>
  </si>
  <si>
    <t>93-1331</t>
  </si>
  <si>
    <t>Maxton, NC</t>
  </si>
  <si>
    <t>Right Main Tire punctured during taxi by FOD</t>
  </si>
  <si>
    <t>BL-119</t>
  </si>
  <si>
    <t>Frankfort, KY</t>
  </si>
  <si>
    <t xml:space="preserve">MLG failed to retract after takeoff.  AC RTB </t>
  </si>
  <si>
    <t>N34HG</t>
  </si>
  <si>
    <t>OCONUS</t>
  </si>
  <si>
    <t>MLG Indication Unsafe during Emer Ldg.</t>
  </si>
  <si>
    <t>N705GG</t>
  </si>
  <si>
    <t>Kandahar, AB</t>
  </si>
  <si>
    <t>AC failed to meet pressurization schedule &amp; RTB</t>
  </si>
  <si>
    <t>BP046</t>
  </si>
  <si>
    <t>Pope AFB, NC</t>
  </si>
  <si>
    <t>Compressor Stall with internal damage found</t>
  </si>
  <si>
    <t>BW-029</t>
  </si>
  <si>
    <t>Ft Dix, NJ</t>
  </si>
  <si>
    <t>Overtorques reported via ETM 9Aug, 14Aug</t>
  </si>
  <si>
    <t>Libby AAF / Sierra Vista Municipal, AZ</t>
  </si>
  <si>
    <t>RMG would not lock down. Manual Ext. performed.</t>
  </si>
  <si>
    <t>BL-121</t>
  </si>
  <si>
    <t>Bird Strike and Bird Ingestion #2 Engine.</t>
  </si>
  <si>
    <t>91-0506</t>
  </si>
  <si>
    <t xml:space="preserve">Damaged L/H aileron trim tab during ground ops. </t>
  </si>
  <si>
    <t>Eng Trend Analysis revealed torque exceedance</t>
  </si>
  <si>
    <t>BP-025</t>
  </si>
  <si>
    <t>#1 Engine had inflight compressor stalls</t>
  </si>
  <si>
    <t>#2 engine compressor stall during ground run.</t>
  </si>
  <si>
    <t>BL-120</t>
  </si>
  <si>
    <t>McNary Field / Salem, OR</t>
  </si>
  <si>
    <t>LMG Tire Blown on Ldg. Brake and Wheel Ht damage.</t>
  </si>
  <si>
    <t>560-0495</t>
  </si>
  <si>
    <t>Atsugi, NAF Japan</t>
  </si>
  <si>
    <t>AC experienced inflight overspeed of 281 KIAS</t>
  </si>
  <si>
    <t>FE-023</t>
  </si>
  <si>
    <t>Sacramento, CA (McClellan Airfield)</t>
  </si>
  <si>
    <t xml:space="preserve">Engine cowling separated from A/C at takeoff </t>
  </si>
  <si>
    <t>FE-026</t>
  </si>
  <si>
    <t>Prop Blade Damaged beyond repair limits-Gouges</t>
  </si>
  <si>
    <t>N765MG</t>
  </si>
  <si>
    <t>New Orleans, LA</t>
  </si>
  <si>
    <t>Aircraft struck by lightning enroute to New Orlean</t>
  </si>
  <si>
    <t>N59AG</t>
  </si>
  <si>
    <t>AC  taxied into hangar doors by Maint Contractor</t>
  </si>
  <si>
    <t xml:space="preserve">560-0452	</t>
  </si>
  <si>
    <t xml:space="preserve"> Wiesbaden AB, Germany					</t>
  </si>
  <si>
    <t>Lightning Strike found during post flight inspect</t>
  </si>
  <si>
    <t xml:space="preserve">BL-0163	</t>
  </si>
  <si>
    <t>Ft. Dix NJ</t>
  </si>
  <si>
    <t>Engine OverTorque  (Multiple Overtorques)</t>
  </si>
  <si>
    <t xml:space="preserve">560-0649	</t>
  </si>
  <si>
    <t>Aircraft struck by lightning on training flight.</t>
  </si>
  <si>
    <t>Landing Gear would not extend.  Manual Ext accomp.</t>
  </si>
  <si>
    <t>FE-003</t>
  </si>
  <si>
    <t>Lakehurst, NJ</t>
  </si>
  <si>
    <t>Rt Fire Bottle Annunciator Illuminated in flt.</t>
  </si>
  <si>
    <t>FE-019</t>
  </si>
  <si>
    <t>#2 Engine Temperature Limited</t>
  </si>
  <si>
    <t>RH Eng Overtorque revealed via trend analysis rpt.</t>
  </si>
  <si>
    <t xml:space="preserve">510 - Libby AAF/Sierra Vista, AZ				</t>
  </si>
  <si>
    <t>Improper MLG annuciation. Manual Ext. Performed.</t>
  </si>
  <si>
    <t>Cairns, Australia</t>
  </si>
  <si>
    <t>Bird Strike LH Wing Leading Edge</t>
  </si>
  <si>
    <t>During PMD, maint discovered compressor fan damage</t>
  </si>
  <si>
    <t>560-0468</t>
  </si>
  <si>
    <t>No 2 Engine Exceedence</t>
  </si>
  <si>
    <t>GR-014</t>
  </si>
  <si>
    <t>Prop did not responsd to inputs on take-off</t>
  </si>
  <si>
    <t>560-0462</t>
  </si>
  <si>
    <t>Uvalde, TX</t>
  </si>
  <si>
    <t>Aileron improperly rigged</t>
  </si>
  <si>
    <t>FE-007</t>
  </si>
  <si>
    <t>Fuel vent check valve failed, vented fuel</t>
  </si>
  <si>
    <t>FE-002</t>
  </si>
  <si>
    <t>No 1 engine partial power during climb out</t>
  </si>
  <si>
    <t>560-0392</t>
  </si>
  <si>
    <t>Co-pilot windshield chipped</t>
  </si>
  <si>
    <t>90-7014</t>
  </si>
  <si>
    <t>St. Croix, US VI</t>
  </si>
  <si>
    <t>Left MLG tire flat spotted on landing</t>
  </si>
  <si>
    <t>Bird Strike LE RH Horiz Stabilizer</t>
  </si>
  <si>
    <t>BP-053</t>
  </si>
  <si>
    <t>Aborted takeoff, fire detect light illuminated</t>
  </si>
  <si>
    <t>560-0505</t>
  </si>
  <si>
    <t>Parts rack dented right wing tip cap</t>
  </si>
  <si>
    <t>Sierra Vista, AZ</t>
  </si>
  <si>
    <t>Number 1 engine internal damage</t>
  </si>
  <si>
    <t>BW-013</t>
  </si>
  <si>
    <t>Capital City, MI</t>
  </si>
  <si>
    <t>RH Eng ITT Exceedance</t>
  </si>
  <si>
    <t>BW-014</t>
  </si>
  <si>
    <t>RH Eng ITT Exceedance during go around</t>
  </si>
  <si>
    <t>FE-028</t>
  </si>
  <si>
    <t>Engine torque and fuel flow dropped</t>
  </si>
  <si>
    <t>FE-034</t>
  </si>
  <si>
    <t>Smoke and fumes in cockpit, failed PME</t>
  </si>
  <si>
    <t>Eng overtemp and oversped during MTF</t>
  </si>
  <si>
    <t>BP-62</t>
  </si>
  <si>
    <t>Salt Lake City, UT</t>
  </si>
  <si>
    <t>Number 2 Engine Exceedence</t>
  </si>
  <si>
    <t>BC-010</t>
  </si>
  <si>
    <t>Blown Tire during takeoff damaged aircraft</t>
  </si>
  <si>
    <t>Both Engines oversped during emergency</t>
  </si>
  <si>
    <t>GR-016</t>
  </si>
  <si>
    <t>Right Main Landing Gear low after landing</t>
  </si>
  <si>
    <t>560-0420</t>
  </si>
  <si>
    <t>LH Engine Overtorque</t>
  </si>
  <si>
    <t>BL-076</t>
  </si>
  <si>
    <t>Honduras</t>
  </si>
  <si>
    <t>On landing, flap motor failed</t>
  </si>
  <si>
    <t>FE-029</t>
  </si>
  <si>
    <t>RH Wing tip pod struck GSE during tow</t>
  </si>
  <si>
    <t>Key West, FL</t>
  </si>
  <si>
    <t>On run up, flap motor failed</t>
  </si>
  <si>
    <t>BL-097</t>
  </si>
  <si>
    <t>Bangor, ME</t>
  </si>
  <si>
    <t>Crack discovered in lower aft corner of door frame</t>
  </si>
  <si>
    <t>Miami, FL</t>
  </si>
  <si>
    <t>On landing, Flap motor failed</t>
  </si>
  <si>
    <t>BT-14</t>
  </si>
  <si>
    <t>No. 1 Engine power would not reduce</t>
  </si>
  <si>
    <t>Un-commanded yaw prior to landing</t>
  </si>
  <si>
    <t>FE-036</t>
  </si>
  <si>
    <t>Lower di-pole antenna struck barrier during tow</t>
  </si>
  <si>
    <t>BP-059</t>
  </si>
  <si>
    <t>Damage to R/H Nacelle while defueling.</t>
  </si>
  <si>
    <t>Aborted mission due to oil leak from no. 2 engine</t>
  </si>
  <si>
    <t>FE-021</t>
  </si>
  <si>
    <t>Ft Huachuca, AZ</t>
  </si>
  <si>
    <t>During tow, LH Wing tip pod struck power cart</t>
  </si>
  <si>
    <t>RTB WOW switch on NLG cannon plug assmbly loose</t>
  </si>
  <si>
    <t>Chile</t>
  </si>
  <si>
    <t>#2 engine accelerated uncontrollably during TO</t>
  </si>
  <si>
    <t>BP-001</t>
  </si>
  <si>
    <t>Cairns AAF, Ft. Rucker, AL</t>
  </si>
  <si>
    <t>#1 Engine Failed Performance Checks</t>
  </si>
  <si>
    <t>90-7012</t>
  </si>
  <si>
    <t>Aircraft struck forklift during tow</t>
  </si>
  <si>
    <t>BP-035</t>
  </si>
  <si>
    <t>Bristol, TN</t>
  </si>
  <si>
    <t>Pittsburgh, PA</t>
  </si>
  <si>
    <t>On run up flap motor overheated and failed</t>
  </si>
  <si>
    <t>BL-105</t>
  </si>
  <si>
    <t>OKC, Oklahoma</t>
  </si>
  <si>
    <t>Aircraft yawed left, engine torque surges.</t>
  </si>
  <si>
    <t>RH Engine N1 Exceedence</t>
  </si>
  <si>
    <t>Airspeed Exceedence for 3 seconds</t>
  </si>
  <si>
    <t>BL-106</t>
  </si>
  <si>
    <t>Uganda</t>
  </si>
  <si>
    <t>Engine shutdown after losing oil pressure, torque</t>
  </si>
  <si>
    <t>Aborted Takeoff, engine ingested snow</t>
  </si>
  <si>
    <t>FE-004</t>
  </si>
  <si>
    <t>Ft. Huachuca, AZ</t>
  </si>
  <si>
    <t>During aircraft jacking, circuit breaker popped</t>
  </si>
  <si>
    <t>BW-010</t>
  </si>
  <si>
    <t>Guatemala</t>
  </si>
  <si>
    <t>During taxi No. 2 Engine oil pressure dropped</t>
  </si>
  <si>
    <t>560-0534</t>
  </si>
  <si>
    <t>Bird Strike Nose Landing Gear</t>
  </si>
  <si>
    <t>BP-064</t>
  </si>
  <si>
    <t>Albany County, NY</t>
  </si>
  <si>
    <t>L Engine could not restart due to bad flow divider</t>
  </si>
  <si>
    <t>91-0505</t>
  </si>
  <si>
    <t>RH Outbd MLG Tire flat from excessive braking</t>
  </si>
  <si>
    <t>Bird Ingestion Number 2 Engine</t>
  </si>
  <si>
    <t>N53993</t>
  </si>
  <si>
    <t>Nose gearbox failure number 1 engine</t>
  </si>
  <si>
    <t>N89068</t>
  </si>
  <si>
    <t>BL-110</t>
  </si>
  <si>
    <t>Netherlands</t>
  </si>
  <si>
    <t>Copilot windshield inner pane broke</t>
  </si>
  <si>
    <t>Number 2 Engine Exhaust Fire</t>
  </si>
  <si>
    <t>Right MLG tire blew out on landing</t>
  </si>
  <si>
    <t>BL-118</t>
  </si>
  <si>
    <t>Flat tire on landing</t>
  </si>
  <si>
    <t>Left Engine FOD Damage</t>
  </si>
  <si>
    <t>Hydraulic line cracked, system failed</t>
  </si>
  <si>
    <t>Scott AFB, IL</t>
  </si>
  <si>
    <t>RH wing hit scissor lift as Air Force ctr towed</t>
  </si>
  <si>
    <t>FE-033</t>
  </si>
  <si>
    <t>Phoenix, AZ</t>
  </si>
  <si>
    <t>Pilots Windscreen Spider-webbed Cracks</t>
  </si>
  <si>
    <t>FE-006</t>
  </si>
  <si>
    <t>Engine Shutdown would not relight</t>
  </si>
  <si>
    <t>BP-047</t>
  </si>
  <si>
    <t>RH MLG Tire Damaged on Landing</t>
  </si>
  <si>
    <t>BW-019</t>
  </si>
  <si>
    <t>Rag left in engine cowl</t>
  </si>
  <si>
    <t>Number 2 prop RPM indicator failed</t>
  </si>
  <si>
    <t>NLG Steering Damage</t>
  </si>
  <si>
    <t>60% Torque delta with power levers even. Bad FCU</t>
  </si>
  <si>
    <t>FE-031</t>
  </si>
  <si>
    <t>Number 2 Engine torque surge</t>
  </si>
  <si>
    <t>BP-071</t>
  </si>
  <si>
    <t>Dannelly Field, AL</t>
  </si>
  <si>
    <t>CoPilot Windshield cracked inflight</t>
  </si>
  <si>
    <t>NLG Steering Spigot Failure</t>
  </si>
  <si>
    <t>FE-011</t>
  </si>
  <si>
    <t>Sondrestrom, Greenland</t>
  </si>
  <si>
    <t>Nose Gear Tire lost on takeoff</t>
  </si>
  <si>
    <t>Bird Strike RH Leading Edge</t>
  </si>
  <si>
    <t>93-1323</t>
  </si>
  <si>
    <t>RH MLG Tire blew out on landing</t>
  </si>
  <si>
    <t>Bird Strike LH Inbd Wing Leading Edge</t>
  </si>
  <si>
    <t>FE-015</t>
  </si>
  <si>
    <t>Oil leak from Number 1 Prop</t>
  </si>
  <si>
    <t>GR-018</t>
  </si>
  <si>
    <t>South Korea</t>
  </si>
  <si>
    <t>L MLG Lower torque knee mount excessive play</t>
  </si>
  <si>
    <t>Tail stand struck rudder</t>
  </si>
  <si>
    <t>BP-049</t>
  </si>
  <si>
    <t>Both Engines Over-torque</t>
  </si>
  <si>
    <t>Columbia</t>
  </si>
  <si>
    <t>Bird Strike RH Wing Leading Edge</t>
  </si>
  <si>
    <t>560-0565</t>
  </si>
  <si>
    <t>Ft. Bragg, NC</t>
  </si>
  <si>
    <t>Left MLG tire blown out from sidewall</t>
  </si>
  <si>
    <t>BL-165</t>
  </si>
  <si>
    <t>Ft. Rucker</t>
  </si>
  <si>
    <t>Bird Strike RH Wing Inbd Leading Edge</t>
  </si>
  <si>
    <t>93-1319</t>
  </si>
  <si>
    <t>Laurinburg, NC</t>
  </si>
  <si>
    <t>Right MLG tire blown due to stuck brake</t>
  </si>
  <si>
    <t>Internal Engine Oil Leak</t>
  </si>
  <si>
    <t xml:space="preserve">Engine overtorque </t>
  </si>
  <si>
    <t>91-0509</t>
  </si>
  <si>
    <t>Columbus, OH</t>
  </si>
  <si>
    <t>Bird Ingestion Left Engine</t>
  </si>
  <si>
    <t>Hydraulic Line Failed</t>
  </si>
  <si>
    <t>BP-068</t>
  </si>
  <si>
    <t>Pilots Windshield cracked in flight</t>
  </si>
  <si>
    <t>FE-030</t>
  </si>
  <si>
    <t>Huntsville, AL</t>
  </si>
  <si>
    <t>Bird Strike Leading Edge Indb LH Flap</t>
  </si>
  <si>
    <t>Bird Strike Left wing leading edge</t>
  </si>
  <si>
    <t>BW-020</t>
  </si>
  <si>
    <t>93-1333</t>
  </si>
  <si>
    <t>93-1330</t>
  </si>
  <si>
    <t>91-0513</t>
  </si>
  <si>
    <t>BL-111</t>
  </si>
  <si>
    <t>BL-092</t>
  </si>
  <si>
    <t>BL-095</t>
  </si>
  <si>
    <t>BP-070</t>
  </si>
  <si>
    <t>BL-098</t>
  </si>
  <si>
    <t>BP-003</t>
  </si>
  <si>
    <t>560-0472</t>
  </si>
  <si>
    <t>Right inboard flap FOD damage</t>
  </si>
  <si>
    <t>BW-021</t>
  </si>
  <si>
    <t>93-1321</t>
  </si>
  <si>
    <t>RH Engine shutdown in-flight</t>
  </si>
  <si>
    <t>560-0548</t>
  </si>
  <si>
    <t>BL-112</t>
  </si>
  <si>
    <t>BD-029</t>
  </si>
  <si>
    <t>BL-090</t>
  </si>
  <si>
    <t>BP-067</t>
  </si>
  <si>
    <t>88-1865</t>
  </si>
  <si>
    <t>FE-035</t>
  </si>
  <si>
    <t>560-0426</t>
  </si>
  <si>
    <t>93-1326</t>
  </si>
  <si>
    <t>BW-028</t>
  </si>
  <si>
    <t>BW-027</t>
  </si>
  <si>
    <t>BW-018</t>
  </si>
  <si>
    <t>BL-079</t>
  </si>
  <si>
    <t>93-1332</t>
  </si>
  <si>
    <t>FE-012</t>
  </si>
  <si>
    <t>94-0307</t>
  </si>
  <si>
    <t>BW-009</t>
  </si>
  <si>
    <t>BL-074</t>
  </si>
  <si>
    <t>BL-096</t>
  </si>
  <si>
    <t>BP-066</t>
  </si>
  <si>
    <t>BW-002</t>
  </si>
  <si>
    <t>90-7015</t>
  </si>
  <si>
    <t>FE-016</t>
  </si>
  <si>
    <t>560-0538</t>
  </si>
  <si>
    <t>BL-089</t>
  </si>
  <si>
    <t>89-0515</t>
  </si>
  <si>
    <t>FE-017</t>
  </si>
  <si>
    <t>91-0503</t>
  </si>
  <si>
    <t>BL-088</t>
  </si>
  <si>
    <t>94-0312</t>
  </si>
  <si>
    <t>90-7011</t>
  </si>
  <si>
    <t>Blown MLG tire</t>
  </si>
  <si>
    <t>BW-003</t>
  </si>
  <si>
    <t>BW-025</t>
  </si>
  <si>
    <t>Flaps inop inflight, Flap follow up cable broken</t>
  </si>
  <si>
    <t>90-7013</t>
  </si>
  <si>
    <t>LH main tire blow out</t>
  </si>
  <si>
    <t>88-1870</t>
  </si>
  <si>
    <t>Blown RH MLG Tire</t>
  </si>
  <si>
    <t>93-1334</t>
  </si>
  <si>
    <t>FE-22</t>
  </si>
  <si>
    <t>84-0464</t>
  </si>
  <si>
    <t>Acft yawed on landing, prop contacted runway</t>
  </si>
  <si>
    <t>FY12</t>
  </si>
  <si>
    <t>FY02-12 Navy Class A Flight Mishap Rates</t>
  </si>
  <si>
    <t>BW-016</t>
  </si>
  <si>
    <t>Overtorque on # 2 Engine.  103% for 9 seconds</t>
  </si>
  <si>
    <t xml:space="preserve">Engine Flamout # 2 during descent. Reignited </t>
  </si>
  <si>
    <t xml:space="preserve"> #2 Engine Compressor Stalls when advancing power</t>
  </si>
  <si>
    <t>#1 Engine Compressor Stalls when advancing power.</t>
  </si>
  <si>
    <t>BDB</t>
  </si>
  <si>
    <t>Item Type</t>
  </si>
  <si>
    <t>Path</t>
  </si>
  <si>
    <t>Northrop Grumman, CA</t>
  </si>
  <si>
    <t>Dipole Antenna Static Wick bent during ground ops.</t>
  </si>
  <si>
    <t>714</t>
  </si>
  <si>
    <t>Item</t>
  </si>
  <si>
    <t>sites/FW/Safety/Lists/Accident</t>
  </si>
  <si>
    <t>BP-058</t>
  </si>
  <si>
    <t>Ldg Gear Handle could not be moved to up position.</t>
  </si>
  <si>
    <t>630</t>
  </si>
  <si>
    <t>Adirondacks Regional Airport</t>
  </si>
  <si>
    <t>Brake failed on landing.  Rt pedal went to floor</t>
  </si>
  <si>
    <t>91-0572</t>
  </si>
  <si>
    <t>Columbia SC</t>
  </si>
  <si>
    <t xml:space="preserve">Engine Oil Temp hit 130 degrees AC Landed </t>
  </si>
  <si>
    <t>Smoke in Cabin.</t>
  </si>
  <si>
    <t>AOR4</t>
  </si>
  <si>
    <t>Elevator trim sticks at zero degree setting.</t>
  </si>
  <si>
    <t>Delamination found on right upper inbd. wing</t>
  </si>
  <si>
    <t>621</t>
  </si>
  <si>
    <t>Accidently discharged #1 engine fire bottle</t>
  </si>
  <si>
    <t>100</t>
  </si>
  <si>
    <t>BW-0026</t>
  </si>
  <si>
    <t>During HSI found Pwr Turb Vane Ring cracked</t>
  </si>
  <si>
    <t>20</t>
  </si>
  <si>
    <t>FE-013</t>
  </si>
  <si>
    <t>Slow Start on #2 Engine</t>
  </si>
  <si>
    <t>624</t>
  </si>
  <si>
    <t>Uncommanded left yaw at touchdown, hard landing</t>
  </si>
  <si>
    <t>During Inspection found Stringer 9 LH cracked</t>
  </si>
  <si>
    <t>UD-005</t>
  </si>
  <si>
    <t>Bird Strike #2 Engine Inlet</t>
  </si>
  <si>
    <t>Leading Edge Corrosion</t>
  </si>
  <si>
    <t>#2 Engine N1 Exceedence</t>
  </si>
  <si>
    <t>#1 Engine N1 Exceedence</t>
  </si>
  <si>
    <t>Ldg Gear would not retract in flight</t>
  </si>
  <si>
    <t>BL-0084</t>
  </si>
  <si>
    <t>FE-024</t>
  </si>
  <si>
    <t>Druing MTF, #1 eng failed to restart RTB S-Eng</t>
  </si>
  <si>
    <t>560-0456</t>
  </si>
  <si>
    <t>Oxygen Mask Face Plate Broken</t>
  </si>
  <si>
    <t>#2 Engine Fire Indication Light Illuminated</t>
  </si>
  <si>
    <t>BL-086</t>
  </si>
  <si>
    <t>LH Storm Window Pressurization Leak</t>
  </si>
  <si>
    <t>Airspeed Exceedence</t>
  </si>
  <si>
    <t>Libby AAF</t>
  </si>
  <si>
    <t>AC Compressor Mount Failure</t>
  </si>
  <si>
    <t>Lisbon Portugal</t>
  </si>
  <si>
    <t>Transponder Mode S failed, ATC reported no Mode C</t>
  </si>
  <si>
    <t>Phillips AAF, MD</t>
  </si>
  <si>
    <t>Tail Cone broke off during ground operations</t>
  </si>
  <si>
    <t>Phoenix Williams AFB AZ</t>
  </si>
  <si>
    <t xml:space="preserve">During Landing, NLG Tire separated from wheel </t>
  </si>
  <si>
    <t>Salem, OR</t>
  </si>
  <si>
    <t>A/C Compressor failed in flight/Eng Emer Shutdown</t>
  </si>
  <si>
    <t>FE-032</t>
  </si>
  <si>
    <t>No2 Engine making rubbing sound after disc install</t>
  </si>
  <si>
    <t>549</t>
  </si>
  <si>
    <t>Airspeed exceedence found on Shadin 263 KIAS</t>
  </si>
  <si>
    <t>BP-054</t>
  </si>
  <si>
    <t>Corrosion Found on #2 Engine Compressor</t>
  </si>
  <si>
    <t>Left MLG Tire Fuse Plug Blow wheel assmbly hot</t>
  </si>
  <si>
    <t>AOR2</t>
  </si>
  <si>
    <t>BL-087</t>
  </si>
  <si>
    <t>Post Flight Inspection revealed bird strike damage</t>
  </si>
  <si>
    <t>560-0508</t>
  </si>
  <si>
    <t>Airspeed exceedance</t>
  </si>
  <si>
    <t>Burning smell in cockpit</t>
  </si>
  <si>
    <t>#1 Engine Overtemped</t>
  </si>
  <si>
    <t>#2 Engine Overtemped</t>
  </si>
  <si>
    <t>BP-034</t>
  </si>
  <si>
    <t>Santa Fe NM</t>
  </si>
  <si>
    <t>#1 Eng does not make power TGT limited</t>
  </si>
  <si>
    <t>#1 and #2 Fuel Flow Indication Failed in Flight</t>
  </si>
  <si>
    <t>Flap motor emitting smoke and fumes</t>
  </si>
  <si>
    <t>Sinai Egypt</t>
  </si>
  <si>
    <t xml:space="preserve">Flight Crew damaged RH Flap Nacelle Fairing </t>
  </si>
  <si>
    <t>Davision AAF, VA</t>
  </si>
  <si>
    <t>#1 MLG tire blown on landing</t>
  </si>
  <si>
    <t>BL-0090</t>
  </si>
  <si>
    <t>Pristina, Kosovo</t>
  </si>
  <si>
    <t>Main Tire found to have a bulge upon landing</t>
  </si>
  <si>
    <t>BL-101</t>
  </si>
  <si>
    <t>Forbes Field, KS</t>
  </si>
  <si>
    <t>Pilot landed w brakes applied LT/RT MLG Tires blew</t>
  </si>
  <si>
    <t>GR-015</t>
  </si>
  <si>
    <t>#1 Engine makes grinding sound when rotated</t>
  </si>
  <si>
    <t>Wind blew rack into aircraft</t>
  </si>
  <si>
    <t>Aircraft struck dog on T-off roll RH MLG near V1</t>
  </si>
  <si>
    <t>Cali, Colombia</t>
  </si>
  <si>
    <t>Lightning strike to radome, PME damaged</t>
  </si>
  <si>
    <t>NC</t>
  </si>
  <si>
    <t>Battle damage from incoming rocket attack</t>
  </si>
  <si>
    <t>Main Hydraulic Reservoir damaged during maint.</t>
  </si>
  <si>
    <t>Hard Braking w/excessive heat to wheels and brakes</t>
  </si>
  <si>
    <t>Turbine Damaged</t>
  </si>
  <si>
    <t>Libby AAF/Sierra Vista Municipal, AZ</t>
  </si>
  <si>
    <t>L-Band UHF Antenna damaged</t>
  </si>
  <si>
    <t>Bird Strike on approach</t>
  </si>
  <si>
    <t>UV-20A</t>
  </si>
  <si>
    <t>79-23254</t>
  </si>
  <si>
    <t>Ft Bragg, NC</t>
  </si>
  <si>
    <t>AC crashed into trees during single pilot training</t>
  </si>
  <si>
    <t>DC-828</t>
  </si>
  <si>
    <t>West Columbia, SC</t>
  </si>
  <si>
    <t>RH lower wing extension gouged during towing</t>
  </si>
  <si>
    <t>Lighning Strike Damage</t>
  </si>
  <si>
    <t xml:space="preserve">In cruise flight landing gear self extended </t>
  </si>
  <si>
    <t>BL-080</t>
  </si>
  <si>
    <t>Bismarck, ND</t>
  </si>
  <si>
    <t>Lightning Strikes</t>
  </si>
  <si>
    <t>Prestwick Scotland</t>
  </si>
  <si>
    <t>MLG would not extend Emer Ext performed</t>
  </si>
  <si>
    <t>FWAATS, Bridgeport, WV</t>
  </si>
  <si>
    <t>Bird Strike on Landing</t>
  </si>
  <si>
    <t>FWAATS Bridgeport, WV</t>
  </si>
  <si>
    <t>Multiple Bird Strike</t>
  </si>
  <si>
    <t>Strong Electrical Smell in Cockpit</t>
  </si>
  <si>
    <t>BL-083</t>
  </si>
  <si>
    <t>Nairobi Kenya</t>
  </si>
  <si>
    <t>Aircraft towed into maint stand by Kenyan National</t>
  </si>
  <si>
    <t>#2 Generator Failure</t>
  </si>
  <si>
    <t>BL-104</t>
  </si>
  <si>
    <t>Jefferson City Memorial, MO</t>
  </si>
  <si>
    <t>RH Lower Body Strake damaged during towing.</t>
  </si>
  <si>
    <t>Pilot's altimeter glass cracked</t>
  </si>
  <si>
    <t>Pinal Air Park, Marana, AZ</t>
  </si>
  <si>
    <t>Left Lower Vertical Stab Punctured.</t>
  </si>
  <si>
    <t xml:space="preserve">Unknown history of wing bolts </t>
  </si>
  <si>
    <t>#1 Engine leaking oil from breather tube.</t>
  </si>
  <si>
    <t>Lt. Wing Fuel Leak with DE and subsequent PL.</t>
  </si>
  <si>
    <t>GR-017</t>
  </si>
  <si>
    <t>Aircraft experienced icing with loss of control</t>
  </si>
  <si>
    <t>Westheimer, OK</t>
  </si>
  <si>
    <t>FOD damage as a result of tornado debris</t>
  </si>
  <si>
    <t>BL-159</t>
  </si>
  <si>
    <t>Godman AAF, KY</t>
  </si>
  <si>
    <t xml:space="preserve">#2 Engine Overtorqued </t>
  </si>
  <si>
    <t xml:space="preserve">Liferaft Housing Damaged </t>
  </si>
  <si>
    <t>FE-020</t>
  </si>
  <si>
    <t>Left Wing Tip Pod Bird Strike</t>
  </si>
  <si>
    <t>560-0667</t>
  </si>
  <si>
    <t>#2 Engine Overspeed</t>
  </si>
  <si>
    <t>FE-13</t>
  </si>
  <si>
    <t>Bird Strike on Climb Out</t>
  </si>
  <si>
    <t>BP-38</t>
  </si>
  <si>
    <t>Burlington International, VT</t>
  </si>
  <si>
    <t>Bird Strike on RH Inbd. wing.</t>
  </si>
  <si>
    <t>BL-100</t>
  </si>
  <si>
    <t>Airframe Airspeed Exceedance.</t>
  </si>
  <si>
    <t>At cruise, inner windshield pane shattered</t>
  </si>
  <si>
    <t>#1 Engine damaged from prop strike</t>
  </si>
  <si>
    <t>#1 Propeller found to be damaged on pre-flight</t>
  </si>
  <si>
    <t>BL-082</t>
  </si>
  <si>
    <t>Cargo Headliner Damaged during Loading</t>
  </si>
  <si>
    <t>Bird Strike on Left Horizontal Stab</t>
  </si>
  <si>
    <t xml:space="preserve">During Insp. found crack on #2 engine Inlet Ring. </t>
  </si>
  <si>
    <t>Yuma, AZ</t>
  </si>
  <si>
    <t>RMLG Tire flat spotted on landing</t>
  </si>
  <si>
    <t>UD-002</t>
  </si>
  <si>
    <t>#1 Engine FODed out by broken ice vane parts.</t>
  </si>
  <si>
    <t>EROS Oxygen mask storage rails broken</t>
  </si>
  <si>
    <t>Aircraft moved while chocked by storm</t>
  </si>
  <si>
    <t xml:space="preserve">Nicks on inside Lt. windscreen near AOA indexer. </t>
  </si>
  <si>
    <t>94-0259</t>
  </si>
  <si>
    <t>#1 Engine Bird Ingestion</t>
  </si>
  <si>
    <t>BP-061</t>
  </si>
  <si>
    <t>Bogota, Colombia</t>
  </si>
  <si>
    <t>#1 &amp; #2 Outbd. MLG tires flat spotted on landing.</t>
  </si>
  <si>
    <t>FE-010</t>
  </si>
  <si>
    <t>Hail Damage to aircraft</t>
  </si>
  <si>
    <t>FE-025</t>
  </si>
  <si>
    <t>Hail Damage to Aircraft</t>
  </si>
  <si>
    <t>560-0387</t>
  </si>
  <si>
    <t>Shadin System reports engine overspeeds</t>
  </si>
  <si>
    <t>Intermittent voltage and amp spike</t>
  </si>
  <si>
    <t>Nicks on inside Lt. windscreen near AOA indexer.</t>
  </si>
  <si>
    <t>#2 Engine not making cruise power</t>
  </si>
  <si>
    <t>#2 Engine overspeed for 1 sec. at 101.4</t>
  </si>
  <si>
    <t>BL-075</t>
  </si>
  <si>
    <t>New Castle, DE</t>
  </si>
  <si>
    <t>NLG Downlock Light did not illuminate upon ext.</t>
  </si>
  <si>
    <t>Radome Blower Failed Fumes in Cockpit Lnd Overwt</t>
  </si>
  <si>
    <t>RTB due to NLG locking mechanism being left out</t>
  </si>
  <si>
    <t>#2 Engine Torque exceedance during ground run</t>
  </si>
  <si>
    <t>150.00</t>
  </si>
  <si>
    <t>RH Nav Light Cracked while towing</t>
  </si>
  <si>
    <t>During Flight Control Checks broke yoke cap assy.</t>
  </si>
  <si>
    <t>BP-022</t>
  </si>
  <si>
    <t>On eng. install found corrosion out of limits</t>
  </si>
  <si>
    <t>During Eng.install found upper left mount stripped</t>
  </si>
  <si>
    <t>Ft. McCoy, WI</t>
  </si>
  <si>
    <t>#2 &amp; #3 MLG Tires found flat w/valve cores missing</t>
  </si>
  <si>
    <t>#1 Thrust Reverser deployed on engine shutdown.</t>
  </si>
  <si>
    <t>560-0577</t>
  </si>
  <si>
    <t>Exterior crazing discovered on both windshields.</t>
  </si>
  <si>
    <t>L/H Main Landing Gear Tire Blown on landing</t>
  </si>
  <si>
    <t>Concord Municipal, NH</t>
  </si>
  <si>
    <t>#2 Engine failed to start</t>
  </si>
  <si>
    <t>Aircraft flown through hail with subsequent damage</t>
  </si>
  <si>
    <t>AC departed rwy during T-Off Roll FMV Damaged</t>
  </si>
  <si>
    <t>Upon taxi, crew found nose gear to bottom out.</t>
  </si>
  <si>
    <t>#2 Engine slow to accelerate</t>
  </si>
  <si>
    <t>#1 Eng inadvertantly reduced to idle cutoff</t>
  </si>
  <si>
    <t>Fuel Cap jammed during reinstallation</t>
  </si>
  <si>
    <t>BP-065</t>
  </si>
  <si>
    <t>#1 Compressor Blades damaged by FOD</t>
  </si>
  <si>
    <t>Enroute oxygen bottles were reading zero</t>
  </si>
  <si>
    <t>With #1 power reduction, torque increased</t>
  </si>
  <si>
    <t>TGT on #1 60 degrees hotter than #2</t>
  </si>
  <si>
    <t>Ft. Lewis, WA (Gray AAF)</t>
  </si>
  <si>
    <t xml:space="preserve">During insp. compressor blades found damaged </t>
  </si>
  <si>
    <t>Upon takeoff experienced multiple avionic failures</t>
  </si>
  <si>
    <t>Postflight noted no oil on #2 dipstick</t>
  </si>
  <si>
    <t>Fuel Quantity System Malfunction</t>
  </si>
  <si>
    <t>Corrosion found on #1 Engine Gearbox Flange</t>
  </si>
  <si>
    <t>BP-2 FE21</t>
  </si>
  <si>
    <t>Ft Huachuca</t>
  </si>
  <si>
    <t>Aircraft towed into each other by maintenance</t>
  </si>
  <si>
    <t>91-0108</t>
  </si>
  <si>
    <t>Chiang Mai Thailand</t>
  </si>
  <si>
    <t>NLG collapsed during maint procedure in hangar</t>
  </si>
  <si>
    <t>Warner Robbins AFB, Macon GA</t>
  </si>
  <si>
    <t>R/H MLG Door Actuator Mechanism Failure</t>
  </si>
  <si>
    <t>BP-069</t>
  </si>
  <si>
    <t>Decatur, IL</t>
  </si>
  <si>
    <t>Corrosion found on RH Wing Lower Attach Fitting</t>
  </si>
  <si>
    <t>Excessive Oil Leak</t>
  </si>
  <si>
    <t>Ft Belvoir</t>
  </si>
  <si>
    <t>Dual Engine over torque during tng missed approach</t>
  </si>
  <si>
    <t>Stuttgart Germany</t>
  </si>
  <si>
    <t>Gear failed to retract after takeoff. AC RTB safe</t>
  </si>
  <si>
    <t>N1158CL</t>
  </si>
  <si>
    <t>Hung Starter on #4 engine in flight w/elec issues</t>
  </si>
  <si>
    <t>During start, TGT failed to rise and engine smoked</t>
  </si>
  <si>
    <t>On post flight found DME antenna cracked.</t>
  </si>
  <si>
    <t>Aircraft aborted takeoff for burning odor</t>
  </si>
  <si>
    <t>BL-0093</t>
  </si>
  <si>
    <t>Keflavic</t>
  </si>
  <si>
    <t>Generator Overheat annun lt illum during taxi</t>
  </si>
  <si>
    <t>Davison, AAF</t>
  </si>
  <si>
    <t>Windshield crazing due to de-ice operation error</t>
  </si>
  <si>
    <t xml:space="preserve"> Bleed Air Warning Light illuminated on takeoff.</t>
  </si>
  <si>
    <t>Upon landing aircraft had no right brakes.</t>
  </si>
  <si>
    <t>On go around, #2 Engine N1 at 106% for 1 sec.</t>
  </si>
  <si>
    <t>560-0532</t>
  </si>
  <si>
    <t>#2 Engine N1 reached 103.6% for 5 sec.</t>
  </si>
  <si>
    <t>Wiesbaden</t>
  </si>
  <si>
    <t>Shadin reading revealed eng overspeed 19 sec 100.4</t>
  </si>
  <si>
    <t>93-1335</t>
  </si>
  <si>
    <t>Ft Lewis, WA</t>
  </si>
  <si>
    <t>Cowling damage occurred during routine maintenance</t>
  </si>
  <si>
    <t>#1 Engine oversped for 27 sec at 100.3% N1.</t>
  </si>
  <si>
    <t>Dropped #2 Engine Lower cowling</t>
  </si>
  <si>
    <t>Madison, Wisconsin</t>
  </si>
  <si>
    <t>L/H MLG would not come down</t>
  </si>
  <si>
    <t>Los Alamitos, CA - 528</t>
  </si>
  <si>
    <t>Found Right Wing Stall Strip missing on postflight</t>
  </si>
  <si>
    <t>FE-014</t>
  </si>
  <si>
    <t>Robert Gray AAF, TX - 624</t>
  </si>
  <si>
    <t>Ldg. Gear would not retract after manual lowering.</t>
  </si>
  <si>
    <t>Desiderio AAF, Korea - A511</t>
  </si>
  <si>
    <t>#1 Engine experienced overtorque.</t>
  </si>
  <si>
    <t>Nassau, Bahamas</t>
  </si>
  <si>
    <t>Starter Gen failed due to duty cycle exceedance</t>
  </si>
  <si>
    <t>BW-004</t>
  </si>
  <si>
    <t>JRB NAS, Ft. Worth, TX - 673</t>
  </si>
  <si>
    <t>AC departed runway on rollout damaged gear &amp; props</t>
  </si>
  <si>
    <t>Ft Hood, TX</t>
  </si>
  <si>
    <t>GPU unit ran into AC significantly damaging tail</t>
  </si>
  <si>
    <t>#2 Engine Compressor Stall on Decent</t>
  </si>
  <si>
    <t>#1 DG failed in flight enroute to Incerlick,Turkey</t>
  </si>
  <si>
    <t>Hard landing caused damage to AC Nacelle Structure</t>
  </si>
  <si>
    <t>91-0511</t>
  </si>
  <si>
    <t>R/H Otbd Tire found flat with damage on postflight</t>
  </si>
  <si>
    <t>Davison AAF</t>
  </si>
  <si>
    <t>ACFT experienced an airframe overspeed 275kts-7sec</t>
  </si>
  <si>
    <t>#1 Engine torque surge with power advance</t>
  </si>
  <si>
    <t>Camp Humpfreys Korea</t>
  </si>
  <si>
    <t>Comp stall suspected concurrent w/flames &amp; noise</t>
  </si>
  <si>
    <t>Eng Oil Press dropped below 59psi @ FL410 #2 Eng</t>
  </si>
  <si>
    <t>Keflevic, Iceland</t>
  </si>
  <si>
    <t>Nose wheel tire found flat after landing</t>
  </si>
  <si>
    <t>#1 Gen Failure in Flight. GCU replaced and RTS</t>
  </si>
  <si>
    <t>Aircraft lowered into tail stand by mechanic</t>
  </si>
  <si>
    <t>#1 Prop #3 Blade bent beyond repair limits</t>
  </si>
  <si>
    <t>St Augustine, FL</t>
  </si>
  <si>
    <t>Aircraft struck deer on landing.  LH Prop damaged.</t>
  </si>
  <si>
    <t>Hydraulic pump failure #1 Engine</t>
  </si>
  <si>
    <t>Ft Dix NJ</t>
  </si>
  <si>
    <t>Overtorque # 1 Engine, recorded by Trend Data</t>
  </si>
  <si>
    <t>FOD damage to RH inboard flap surface.</t>
  </si>
  <si>
    <t>Aircraft exp. loud noise during fuel transfer</t>
  </si>
  <si>
    <t>N8107F</t>
  </si>
  <si>
    <t>A/C made overweight ldg due to bleed air issue</t>
  </si>
  <si>
    <t>Phillipines</t>
  </si>
  <si>
    <t>Bird strike RH OB Wing, De-Ice Boot Damaged</t>
  </si>
  <si>
    <t>Aircraft rudder damaged while being towed</t>
  </si>
  <si>
    <t xml:space="preserve">Mechanic left GPU connected to AC during TUG Ops  </t>
  </si>
  <si>
    <t xml:space="preserve">Mechanic adj prop incorrectly damaging beta colla </t>
  </si>
  <si>
    <t>Wiesbaden, DE</t>
  </si>
  <si>
    <t>NLG wheel bearings failed/seized on takeoff</t>
  </si>
  <si>
    <t>BL-093</t>
  </si>
  <si>
    <t>Right Main Gear Brake failed upon landing.</t>
  </si>
  <si>
    <t>Landing Gear Power Pack Motor Failed</t>
  </si>
  <si>
    <t>Aircraft Struck by Lightning.</t>
  </si>
  <si>
    <t>Rudder Pedal broke while adjusting</t>
  </si>
  <si>
    <t>Westheimer, OK - 614</t>
  </si>
  <si>
    <t>Crack in upper aft corner of airstair door frame</t>
  </si>
  <si>
    <t>Nose Gear damaged on landing.</t>
  </si>
  <si>
    <t>Right MLG Tire punctured by FOD on taxi.</t>
  </si>
  <si>
    <t xml:space="preserve">During towing L/H aileron trim tab was hit </t>
  </si>
  <si>
    <t>BW-024</t>
  </si>
  <si>
    <t>Ft. McCoy, WI - 672</t>
  </si>
  <si>
    <t>Corrosion and Tooling Markings on Leading Edge</t>
  </si>
  <si>
    <t>Engine will not pass acceptance check during MTF</t>
  </si>
  <si>
    <t>FY02-12 Marine Class A Flight Mishap Rates</t>
  </si>
  <si>
    <t>FY13</t>
  </si>
  <si>
    <t>All</t>
  </si>
  <si>
    <t>Air Force C-21 (Lear Jet 35A) Mishap Flight History</t>
  </si>
  <si>
    <t>FY03-12 Airforce Class A Flight Mishap Rates</t>
  </si>
  <si>
    <t>Class A/B</t>
  </si>
  <si>
    <t>Class A-B</t>
  </si>
  <si>
    <t>Texas</t>
  </si>
  <si>
    <t>Crew secured engine after shear shaft failure RTB</t>
  </si>
  <si>
    <t>Naples Italy</t>
  </si>
  <si>
    <t>110</t>
  </si>
  <si>
    <t>BL-084</t>
  </si>
  <si>
    <t>551</t>
  </si>
  <si>
    <t>LDG CB Popped, reset, repopped, man ext performed</t>
  </si>
  <si>
    <t>AOR12</t>
  </si>
  <si>
    <t>CP Windshield cracked on climbout AC RTB.</t>
  </si>
  <si>
    <t>581</t>
  </si>
  <si>
    <t>516</t>
  </si>
  <si>
    <t>AOR02</t>
  </si>
  <si>
    <t>Engine Exceedance</t>
  </si>
  <si>
    <t>Bird</t>
  </si>
  <si>
    <t>WX</t>
  </si>
  <si>
    <t>Wx</t>
  </si>
  <si>
    <t>Hours by Type</t>
  </si>
  <si>
    <t>Totals</t>
  </si>
  <si>
    <t>C/RC-12 Mishap and Mishap Rates</t>
  </si>
  <si>
    <t>C/RC-12</t>
  </si>
  <si>
    <t>Total</t>
  </si>
  <si>
    <t>BE-300</t>
  </si>
  <si>
    <t>B300</t>
  </si>
  <si>
    <t>DHC-6</t>
  </si>
  <si>
    <t>B100</t>
  </si>
  <si>
    <t>HL</t>
  </si>
  <si>
    <t>MARSS 2</t>
  </si>
  <si>
    <t>CEASAR</t>
  </si>
  <si>
    <t>MARSS</t>
  </si>
  <si>
    <t>DHC-7</t>
  </si>
  <si>
    <t>Buckeye</t>
  </si>
  <si>
    <t>VaDER</t>
  </si>
  <si>
    <t>C208</t>
  </si>
  <si>
    <t>Desert Owl</t>
  </si>
  <si>
    <t>A-C</t>
  </si>
  <si>
    <t>Mishaps and Mishap Rates</t>
  </si>
  <si>
    <t>EO-5(CY)</t>
  </si>
  <si>
    <t>C/RC-12 Total Hrs</t>
  </si>
  <si>
    <t>Air Force C-12</t>
  </si>
  <si>
    <t>Navy</t>
  </si>
  <si>
    <t>USMC</t>
  </si>
  <si>
    <t>Army Overall</t>
  </si>
  <si>
    <t>Air Force Overall</t>
  </si>
  <si>
    <t>USMC UC-35</t>
  </si>
  <si>
    <t>Naval/USMC Aviation</t>
  </si>
  <si>
    <t>Yogi</t>
  </si>
  <si>
    <t>Hours by Program</t>
  </si>
  <si>
    <t>HALOE</t>
  </si>
  <si>
    <t>#2 Engine Leaking Oil from Accessory Gear Box</t>
  </si>
  <si>
    <t>Airspeed Exceedance</t>
  </si>
  <si>
    <t>Ground Power Door Hinge and Skin Damage</t>
  </si>
  <si>
    <t>#1 Propeller Damaged during Installation</t>
  </si>
  <si>
    <t>#2 Propeller Blade Seal Failure</t>
  </si>
  <si>
    <t>633</t>
  </si>
  <si>
    <t xml:space="preserve">Rt. Windshield cracked </t>
  </si>
  <si>
    <t>Bleed Air Fail Light - Rt</t>
  </si>
  <si>
    <t>Co-Pilot's windshield cracked during flight.</t>
  </si>
  <si>
    <t>655</t>
  </si>
  <si>
    <t>528</t>
  </si>
  <si>
    <t>Engine, #2, high oil consumption on rental engine</t>
  </si>
  <si>
    <t>Prop heat, #1 left, on during ground ops.</t>
  </si>
  <si>
    <t>Columbia Metro Airport</t>
  </si>
  <si>
    <t xml:space="preserve">MLG Tire Flatspotted L?H Outboard Main </t>
  </si>
  <si>
    <t>M235</t>
  </si>
  <si>
    <t>Windshield cracked, Co-Pilots side in flight</t>
  </si>
  <si>
    <t>BP-057</t>
  </si>
  <si>
    <t>Richmond, VA</t>
  </si>
  <si>
    <t>645</t>
  </si>
  <si>
    <t>Windshield Cracked, Pilots after takeoff</t>
  </si>
  <si>
    <t>Topeka, KS</t>
  </si>
  <si>
    <t>561</t>
  </si>
  <si>
    <t>Souda Bay, Greece</t>
  </si>
  <si>
    <t xml:space="preserve">235 </t>
  </si>
  <si>
    <t>Engine, Fuel Leak #2</t>
  </si>
  <si>
    <t>Ocala, FL</t>
  </si>
  <si>
    <t>MLG Left OB Tire damaged during landing</t>
  </si>
  <si>
    <t>Muir AAF, PA</t>
  </si>
  <si>
    <t>631</t>
  </si>
  <si>
    <t xml:space="preserve"> #1 prop, #1 blade has damage out of limits</t>
  </si>
  <si>
    <t>San Juan, PR</t>
  </si>
  <si>
    <t>Aircraft taxied off prepared surface and got stuck</t>
  </si>
  <si>
    <t>Aircraft encountered severe turbulence at 6000 ft.</t>
  </si>
  <si>
    <t>BL-107</t>
  </si>
  <si>
    <t>Windshield Cracked - at altitude</t>
  </si>
  <si>
    <t>Instrumentation-DC Voltage Indicator-Smoke/Fumes</t>
  </si>
  <si>
    <t>BP-021</t>
  </si>
  <si>
    <t>674 - Redstone Arsenal</t>
  </si>
  <si>
    <t>AC/DC PowerCabinet-Overheated Wiring on start</t>
  </si>
  <si>
    <t>Bogata, Colombia</t>
  </si>
  <si>
    <t>AOR13</t>
  </si>
  <si>
    <t xml:space="preserve">Wing Tip Light Lens damaged during towing </t>
  </si>
  <si>
    <t>Landing Gear-failed to retract at T-Off. CB Popped</t>
  </si>
  <si>
    <t>FMS 1 Failed in Flight.  Puff of smoke from CDU.</t>
  </si>
  <si>
    <t>CAE Columbia, SC</t>
  </si>
  <si>
    <t>Engine Oil Pressure Fluctuating, #2</t>
  </si>
  <si>
    <t>235</t>
  </si>
  <si>
    <t>Bottom Cabin Door step broke upon egress</t>
  </si>
  <si>
    <t>#1 Engine Compressor Stall during Flight</t>
  </si>
  <si>
    <t>Louisville, KY</t>
  </si>
  <si>
    <t>Brakes failed on landing- Emer Brakes used to stop</t>
  </si>
  <si>
    <t>Airframe Airspeed Exceedance</t>
  </si>
  <si>
    <t>0001944</t>
  </si>
  <si>
    <t>FT Knox, KY</t>
  </si>
  <si>
    <t>002</t>
  </si>
  <si>
    <t>Right MLG down indicator not illuminated  RTB</t>
  </si>
  <si>
    <t>Damaged RH Aileron while moving GPU</t>
  </si>
  <si>
    <t>AOR14</t>
  </si>
  <si>
    <t>Cabin Depressurization w/ Cargo Door Skin Failure</t>
  </si>
  <si>
    <t>Richmond VA</t>
  </si>
  <si>
    <t>MLG, Tire, Flat Spotted Found on post flight</t>
  </si>
  <si>
    <t>Experiencing Compressor Stalls on Power Up</t>
  </si>
  <si>
    <t>Cabin Door Caution Light Illuminated in Flight</t>
  </si>
  <si>
    <t>NLG went flat on landing.  AC towed off runway</t>
  </si>
  <si>
    <t>Eng experienced Comp Stall at high power, #1</t>
  </si>
  <si>
    <t>Engine, Exceedance, Oil Temp - hit 130, AC landed</t>
  </si>
  <si>
    <t>Unknown</t>
  </si>
  <si>
    <t>Engine, Propeller, Out of Balance</t>
  </si>
  <si>
    <t>AOR6</t>
  </si>
  <si>
    <t>615</t>
  </si>
  <si>
    <t>Camp Bastion</t>
  </si>
  <si>
    <t>Bastion</t>
  </si>
  <si>
    <t>AC departed runway on lndg rollout damaged RT gear</t>
  </si>
  <si>
    <t>A-B</t>
  </si>
  <si>
    <t>* Ground Mishaps include only Maintenance and Pilot Error</t>
  </si>
  <si>
    <t>Grnd*</t>
  </si>
  <si>
    <t>A/S Exceedance</t>
  </si>
  <si>
    <t>Other Tracking Metrics</t>
  </si>
  <si>
    <t>Environmental Mishaps</t>
  </si>
  <si>
    <t>Yr</t>
  </si>
  <si>
    <t>Cum</t>
  </si>
  <si>
    <t>C-20/37</t>
  </si>
  <si>
    <t>Ground</t>
  </si>
  <si>
    <t>(All)</t>
  </si>
  <si>
    <t>Count of Class</t>
  </si>
  <si>
    <t>UCY</t>
  </si>
  <si>
    <t>BL Series (CY)</t>
  </si>
  <si>
    <t>Lndgs</t>
  </si>
  <si>
    <t>Rate/hr</t>
  </si>
  <si>
    <t>Rate/lnd</t>
  </si>
  <si>
    <t>Yogi (STAA)</t>
  </si>
  <si>
    <t>Night Eagle (CY)</t>
  </si>
  <si>
    <t>NLG, Nose Tire Rolled of Wheel</t>
  </si>
  <si>
    <t>LH Nacelle Inlet Cracked</t>
  </si>
  <si>
    <t>Davidson AAF</t>
  </si>
  <si>
    <t>MLG Tire R OB Flat Spotted on Landing</t>
  </si>
  <si>
    <t>Harris/Marion Regional Airport, KCKB</t>
  </si>
  <si>
    <t>632</t>
  </si>
  <si>
    <t>L/H Aileron Push/Pull Tube Rod End Broke</t>
  </si>
  <si>
    <t>Bradley International, CT</t>
  </si>
  <si>
    <t>578</t>
  </si>
  <si>
    <t>Co-Pilot's Windshield Cracked</t>
  </si>
  <si>
    <t>UE-256</t>
  </si>
  <si>
    <t>APG, MD</t>
  </si>
  <si>
    <t>587</t>
  </si>
  <si>
    <t>Elevator Tip damaged during towing Ops</t>
  </si>
  <si>
    <t>Rt. Hand Brake Spongy and will not hold</t>
  </si>
  <si>
    <t>625</t>
  </si>
  <si>
    <t>#4 Brake Leaking</t>
  </si>
  <si>
    <t xml:space="preserve">Rt. Windshield Cracked </t>
  </si>
  <si>
    <t>Kuwait International - Kuwait</t>
  </si>
  <si>
    <t>#2 Engine Chip Light</t>
  </si>
  <si>
    <t>185</t>
  </si>
  <si>
    <t>#2 Engine hard to restart in flight</t>
  </si>
  <si>
    <t>On postflight damage found on RH inbd flap</t>
  </si>
  <si>
    <t>BL-085</t>
  </si>
  <si>
    <t>180</t>
  </si>
  <si>
    <t>Nose Gear Bottoming upon Hard Braking</t>
  </si>
  <si>
    <t>DC-804M</t>
  </si>
  <si>
    <t>#1 tire found to be flat spotted on post flight</t>
  </si>
  <si>
    <t>Crazing of Pilots and Co-Pilots Windscreens</t>
  </si>
  <si>
    <t>Engine Loss of Oil on #1 Eng</t>
  </si>
  <si>
    <t>#1 Engine Hot Section found damaged CT Disk</t>
  </si>
  <si>
    <t>616</t>
  </si>
  <si>
    <t>FE-001</t>
  </si>
  <si>
    <t>MLG made noise on retraction EMER Ldg made</t>
  </si>
  <si>
    <t>LH Engine Nacelle Inlet damaged during Shipping</t>
  </si>
  <si>
    <t>603</t>
  </si>
  <si>
    <t>Engine Starter Interval Time Exceeded</t>
  </si>
  <si>
    <t>M625</t>
  </si>
  <si>
    <t>Engine Exceedance  (Actual Date not recorded)</t>
  </si>
  <si>
    <t>NAF Atsugi, Japan</t>
  </si>
  <si>
    <t>175</t>
  </si>
  <si>
    <t>Engine Exceedance  (Actual Date not known)</t>
  </si>
  <si>
    <t>M100</t>
  </si>
  <si>
    <t>eta</t>
  </si>
  <si>
    <t>life</t>
  </si>
  <si>
    <t>beta</t>
  </si>
  <si>
    <t>life/demom</t>
  </si>
  <si>
    <t>denom</t>
  </si>
  <si>
    <t>1/beta</t>
  </si>
  <si>
    <t>1/rel</t>
  </si>
  <si>
    <t>ln(rel)</t>
  </si>
  <si>
    <t>a/c 0387</t>
  </si>
  <si>
    <t>time</t>
  </si>
  <si>
    <t>Pof</t>
  </si>
  <si>
    <t>Curr Rel</t>
  </si>
  <si>
    <t>curr time/Eta</t>
  </si>
  <si>
    <t>d249^beta</t>
  </si>
  <si>
    <t>failur per</t>
  </si>
  <si>
    <t>UC-35 Phase 66 Issue</t>
  </si>
  <si>
    <t>Aircraft</t>
  </si>
  <si>
    <t>Delta</t>
  </si>
  <si>
    <t>negd250</t>
  </si>
  <si>
    <t>Aircraft Current Time</t>
  </si>
  <si>
    <t>System Failures Per 100,000 Hrs</t>
  </si>
  <si>
    <t>Aircraft Time + 200 Hrs</t>
  </si>
  <si>
    <t xml:space="preserve">Total Exposure Probability over 200 hours = </t>
  </si>
  <si>
    <t>POF at Current Hours</t>
  </si>
  <si>
    <t>POF in 200 Hours</t>
  </si>
  <si>
    <t xml:space="preserve">System Failures per 100,000 Hours = </t>
  </si>
  <si>
    <t>POF</t>
  </si>
  <si>
    <t>Reliability</t>
  </si>
  <si>
    <t>Inner Pane of Pilots Windshield Shattered</t>
  </si>
  <si>
    <t>Oil Pressure Fluctuations on #1 Engine.</t>
  </si>
  <si>
    <t>#4 Main Tire found to be Flat Spotted</t>
  </si>
  <si>
    <t>510</t>
  </si>
  <si>
    <t>Aircraft Hard Landing</t>
  </si>
  <si>
    <t>Zaragoza, Spain</t>
  </si>
  <si>
    <t>Aircraft Landed above Gross Weight</t>
  </si>
  <si>
    <t>AOR20</t>
  </si>
  <si>
    <t>Birdstrike on Radome</t>
  </si>
  <si>
    <t>Rickenbacker AFB, Columbus, OH</t>
  </si>
  <si>
    <t>#4 Main Tire Flat Spotted</t>
  </si>
  <si>
    <t>Unsafe NLG Indication</t>
  </si>
  <si>
    <t>Landing Gear Would Not Cycle on Take-Off</t>
  </si>
  <si>
    <t>Ldg Gear Mirror departed A/C and Dented R/H H/S</t>
  </si>
  <si>
    <t>Rickenbacker AFB, OH</t>
  </si>
  <si>
    <t>Fuel Line Leaking at Flow Divider</t>
  </si>
  <si>
    <t>560-0574</t>
  </si>
  <si>
    <t>BW-006</t>
  </si>
  <si>
    <t>Ft. Know, KY</t>
  </si>
  <si>
    <t>#1 Engine Running Hot</t>
  </si>
  <si>
    <t>KTVC - Traverse City, MI</t>
  </si>
  <si>
    <t>N/A</t>
  </si>
  <si>
    <t>R/H Windscreen Outer Pane Shattered During Flight</t>
  </si>
  <si>
    <t>Aft Weld Assembly Found Missing on Post Flight</t>
  </si>
  <si>
    <t>560-0404</t>
  </si>
  <si>
    <t>657</t>
  </si>
  <si>
    <t>Air Force C-20 (Gulfstream GIII/IV) Mishap Flight History</t>
  </si>
  <si>
    <t>Year</t>
  </si>
  <si>
    <t>CUM</t>
  </si>
  <si>
    <t>Redstone Arsenal, AL</t>
  </si>
  <si>
    <t>674</t>
  </si>
  <si>
    <t>Smoke in Cockpit due to Flap Motor</t>
  </si>
  <si>
    <t>224</t>
  </si>
  <si>
    <t>#2 Engine Oil Temp High on Taxi</t>
  </si>
  <si>
    <t>Human Error</t>
  </si>
  <si>
    <t>Post Flight Inspection revealed LH gearwell damage</t>
  </si>
  <si>
    <t>562</t>
  </si>
  <si>
    <t>Engine, #2, FOD damage to 1st stage compressor.</t>
  </si>
  <si>
    <t>Warsaw Poland</t>
  </si>
  <si>
    <t>Security for CSA- Accidental discharge cabin floor</t>
  </si>
  <si>
    <t>Lightning Strike Damage</t>
  </si>
  <si>
    <t>Guantanamo Bay</t>
  </si>
  <si>
    <t>500</t>
  </si>
  <si>
    <t>Windscreen -C/P windscreen cracked in flight</t>
  </si>
  <si>
    <t>Andrews AFB</t>
  </si>
  <si>
    <t>Engine Removal Required - Repair at Depot</t>
  </si>
  <si>
    <t>Ldg Gear would not retract on take off</t>
  </si>
  <si>
    <t>Keflavik, Iceland</t>
  </si>
  <si>
    <t>Rt. Windshield leaking and tire pressure low</t>
  </si>
  <si>
    <t>#1 Engine with no torque reading and low main tire</t>
  </si>
  <si>
    <t>Libby AAF, Ft Huchuca</t>
  </si>
  <si>
    <t>Wing Tip Pod, LH. FWD and AFT bulkheads buckled</t>
  </si>
  <si>
    <t>BP-062</t>
  </si>
  <si>
    <t>Salt Lake City Municipal, UT</t>
  </si>
  <si>
    <t>627</t>
  </si>
  <si>
    <t>R/H windshield cracked during flight</t>
  </si>
  <si>
    <t>Aberdeen Proving Ground</t>
  </si>
  <si>
    <t xml:space="preserve">AC towed into other AC  Tail Cone and Wing Tip </t>
  </si>
  <si>
    <t>Entry Door, Cracks on door frame</t>
  </si>
  <si>
    <t>560-0501</t>
  </si>
  <si>
    <t>Engine, #2, Crack in trailing edge of CT blade</t>
  </si>
  <si>
    <t>BP-056</t>
  </si>
  <si>
    <t>Engine, #2, Chip light illuminated</t>
  </si>
  <si>
    <t>Fairchild AFB</t>
  </si>
  <si>
    <t>Landing Gear-NG, Failed to Extend</t>
  </si>
  <si>
    <t xml:space="preserve">Lightning Strike.  R/H Aileron  A/C RTB </t>
  </si>
  <si>
    <t>Preswisk, Scotland</t>
  </si>
  <si>
    <t>Pressure Regulator, Fwd and Aft, R&amp;R</t>
  </si>
  <si>
    <t>Engine-LH, Inlet Cracks</t>
  </si>
  <si>
    <t>RH MLG Actuator Shaft Broken</t>
  </si>
  <si>
    <t>N8300T</t>
  </si>
  <si>
    <t>Bridgewater, VA</t>
  </si>
  <si>
    <t>Tail contact with runway on landing</t>
  </si>
  <si>
    <t>Aileron-LH, Trailing Edge creased by maint stand</t>
  </si>
  <si>
    <t>C-12J</t>
  </si>
  <si>
    <t>Baseline</t>
  </si>
  <si>
    <t>Red=</t>
  </si>
  <si>
    <t>FAIL</t>
  </si>
  <si>
    <t>Green=</t>
  </si>
  <si>
    <t>Pass</t>
  </si>
  <si>
    <t>Purple=</t>
  </si>
  <si>
    <t>Deployed</t>
  </si>
  <si>
    <t>Avg</t>
  </si>
  <si>
    <t>Std</t>
  </si>
  <si>
    <t>Libby AAF/FT Huachuca</t>
  </si>
  <si>
    <t>Wing Tip Pod, RH, FWD and AFT bulkheads cracked.</t>
  </si>
  <si>
    <t>Wichita, KS - Cessna Service Center</t>
  </si>
  <si>
    <t>530</t>
  </si>
  <si>
    <t>Overweight Landing</t>
  </si>
  <si>
    <t>566-1944</t>
  </si>
  <si>
    <t>Horizontal Stab Rib Cracks Discovered</t>
  </si>
  <si>
    <t>Postflight revealed flat spots on four main tires</t>
  </si>
  <si>
    <t>FL-388</t>
  </si>
  <si>
    <t>Elevator Servo Assy, torque setting out of limits</t>
  </si>
  <si>
    <t>Darwin, Australia</t>
  </si>
  <si>
    <t>Smoke in cabin on short final</t>
  </si>
  <si>
    <t>O2 Mask, Pilot Mask Leaking</t>
  </si>
  <si>
    <t>KA-300</t>
  </si>
  <si>
    <t>FA-144</t>
  </si>
  <si>
    <t>Air Stair Door, Damage from Overpressurization</t>
  </si>
  <si>
    <t>560-0410</t>
  </si>
  <si>
    <t>Jet Works Air Center, TX</t>
  </si>
  <si>
    <t>713</t>
  </si>
  <si>
    <t>Hydraulic Reservoir Overpressurized</t>
  </si>
  <si>
    <t>FL-757</t>
  </si>
  <si>
    <t>T5 Indicator read Zero at Cruise AC RTB</t>
  </si>
  <si>
    <t>Cheyenne, WY</t>
  </si>
  <si>
    <t>647</t>
  </si>
  <si>
    <t>Hyd Sys Fail, L/H INBD MLG actuator aft plug leak</t>
  </si>
  <si>
    <t>BL-038</t>
  </si>
  <si>
    <t>Burlington, VT</t>
  </si>
  <si>
    <t>532</t>
  </si>
  <si>
    <t>L/H Bleed Fail Light</t>
  </si>
  <si>
    <t>#1 Engine Oil Pressure Loss</t>
  </si>
  <si>
    <t>Vertical Stab Fwd Spar Crack Indications</t>
  </si>
  <si>
    <t>673</t>
  </si>
  <si>
    <t>#2 Engine Low Oil Pressure</t>
  </si>
  <si>
    <t>Northrop Grunman, CA</t>
  </si>
  <si>
    <t>Wing Bolt Corrosion</t>
  </si>
  <si>
    <t>L/H Upper Wing Bolt installed improperly</t>
  </si>
  <si>
    <t>Lihue Hawaii</t>
  </si>
  <si>
    <t>AC veered off runway on landing and hit a light</t>
  </si>
  <si>
    <t>Discovered airstair door crack during phase insp.</t>
  </si>
  <si>
    <t>Generator Dropout and Gear Relay CB trip</t>
  </si>
  <si>
    <t>BW-012</t>
  </si>
  <si>
    <t>Waco, TX</t>
  </si>
  <si>
    <t>UCY on final approach</t>
  </si>
  <si>
    <t>Over Wing Exit Opened During Flight</t>
  </si>
  <si>
    <t>505</t>
  </si>
  <si>
    <t>Hyd. Circuit Breaker Popped. Manual Extension.</t>
  </si>
  <si>
    <t>In Flight Hail Damage</t>
  </si>
  <si>
    <t>Aircraft lowered on Tail Stand</t>
  </si>
  <si>
    <t>#1 Engine Inlet has crack at rivet</t>
  </si>
  <si>
    <t>Anderson, NC</t>
  </si>
  <si>
    <t>Postflight revealed flat spotted #1 MLG tire</t>
  </si>
  <si>
    <t xml:space="preserve">Uncommanded Yaw Event </t>
  </si>
  <si>
    <t>1778</t>
  </si>
  <si>
    <t>Johnson AFB  NC</t>
  </si>
  <si>
    <t>Bird Strike to cowling during touch and go ldgs</t>
  </si>
  <si>
    <t>L/H Stub Wing Bulkhead Web Cracked</t>
  </si>
  <si>
    <t>On postflight, crew found wing bolt panels missing</t>
  </si>
  <si>
    <t>Main Cabin Door Upper Half Blew with Decompression</t>
  </si>
  <si>
    <t>Dobbins ARB</t>
  </si>
  <si>
    <t>Upon landing, brakes failed. Crew used emer brakes</t>
  </si>
  <si>
    <t>Guantanamo Bay, Cuba</t>
  </si>
  <si>
    <t>L/H Wing Aft Inbd &amp; Outbd Wing Fittings Damaged</t>
  </si>
  <si>
    <t>Pilot &amp; Copilots Windshields Crazed</t>
  </si>
  <si>
    <t>R/H Lower Thrust Rev. Structure Cracked</t>
  </si>
  <si>
    <t>Washer Impressions on Wing Bath Tub Fitting</t>
  </si>
  <si>
    <t>584</t>
  </si>
  <si>
    <t>Landing Gear Failed to Extend</t>
  </si>
  <si>
    <t>Sierra Vista Municipal, AZ</t>
  </si>
  <si>
    <t>Damage to Wing Bathtub Fitting</t>
  </si>
  <si>
    <t>Wing Bathtub Fitting Damage Discovered</t>
  </si>
  <si>
    <t>BP-038</t>
  </si>
  <si>
    <t>Windscreen, Pilot side, cracked inflight</t>
  </si>
  <si>
    <t>Kandahar Afghanistan</t>
  </si>
  <si>
    <t>Aileron damage found on post flight</t>
  </si>
  <si>
    <t>Interior Windshield Damage</t>
  </si>
  <si>
    <t>BC-069</t>
  </si>
  <si>
    <t>637</t>
  </si>
  <si>
    <t>Engine, LH (#1) Compressor Blade Damage (FOD)</t>
  </si>
  <si>
    <t>FE-027</t>
  </si>
  <si>
    <t>Antenna, soft/wrinkled coating on lower antennas</t>
  </si>
  <si>
    <t>FA-044</t>
  </si>
  <si>
    <t>MARSS Site 1</t>
  </si>
  <si>
    <t>Engine Truss Damage (both), Replace prop cables</t>
  </si>
  <si>
    <t>Kadena, Okinawa</t>
  </si>
  <si>
    <t>Engine #1, Chip Light Illuminated, Chips found.</t>
  </si>
  <si>
    <t>665</t>
  </si>
  <si>
    <t>Engine, #2 Exhaust Duct Cracked</t>
  </si>
  <si>
    <t>Memphis, TN</t>
  </si>
  <si>
    <t>Propeller, #2, Foreign Object Damage</t>
  </si>
  <si>
    <t>Heavy Corrosion found in Left Hand Pod</t>
  </si>
  <si>
    <t>Lower Anti-Collision Light Broken</t>
  </si>
  <si>
    <t>Fumes in cabin caused crew to divert &amp; declare IFE</t>
  </si>
  <si>
    <t>Scratch on interior surface of pilots windshield</t>
  </si>
  <si>
    <t>L/H Wing Lower Skin Deformation at Main Spar</t>
  </si>
  <si>
    <t>FOD Damage, #1 Eng, P3 Filter Damage</t>
  </si>
  <si>
    <t>Damaged Airstair Door</t>
  </si>
  <si>
    <t>Airspeed exceednace  Alt 7980 ISA 263 1 sec</t>
  </si>
  <si>
    <t>Oil Filter Cover Fwd and Aft Stud Damaged</t>
  </si>
  <si>
    <t xml:space="preserve">Horizontal Stab Rib Cracks Discovered </t>
  </si>
  <si>
    <t>Airstair Door Closure Damage</t>
  </si>
  <si>
    <t>#2 Engine Borescope Insp. revealed internal damage</t>
  </si>
  <si>
    <t xml:space="preserve">Aileron and Rudder Trim knobs jammed </t>
  </si>
  <si>
    <t>Manda Bay, Kenya</t>
  </si>
  <si>
    <t>Rudder damaged by prop blast while on ramp</t>
  </si>
  <si>
    <t>666</t>
  </si>
  <si>
    <t>Damaged OAT Probe during Refueling</t>
  </si>
  <si>
    <t xml:space="preserve">#1 Engine failed to relight in flight during GMTF </t>
  </si>
  <si>
    <t>BL-164</t>
  </si>
  <si>
    <t>Hagerstown, MD</t>
  </si>
  <si>
    <t>711</t>
  </si>
  <si>
    <t>#1 Engine Hot Section Comb. Liner Defects</t>
  </si>
  <si>
    <t>Electrical Bus, Center Harness Assy Damaged</t>
  </si>
  <si>
    <t>FA-191</t>
  </si>
  <si>
    <t>Clarksburg-Benedum, WV</t>
  </si>
  <si>
    <t>Engine, LH and RH Truss Damage</t>
  </si>
  <si>
    <t>Kuwait International , Kuwait</t>
  </si>
  <si>
    <t>Oil Filter Cover retaining studs damaged</t>
  </si>
  <si>
    <t>#Reported</t>
  </si>
  <si>
    <t># Confirm</t>
  </si>
  <si>
    <t>Airframe Overspeed - 262</t>
  </si>
  <si>
    <t>Fuselage, Skin Doubler Gouged</t>
  </si>
  <si>
    <t>Toilet Seat Cover, Water Damage</t>
  </si>
  <si>
    <t>Avionics Cabinet Damage, LH Cabinet Door</t>
  </si>
  <si>
    <t>Engine Exceedance, #1 Overtorque</t>
  </si>
  <si>
    <t>Engine Exceedance, #2 Overtorque</t>
  </si>
  <si>
    <t>FL-797</t>
  </si>
  <si>
    <t>Site 1</t>
  </si>
  <si>
    <t>Nose Landing Gear Strut, Oleo Leaking</t>
  </si>
  <si>
    <t>Albany, NY</t>
  </si>
  <si>
    <t>609</t>
  </si>
  <si>
    <t>Air Stair Door, Lower Closure Crack</t>
  </si>
  <si>
    <t>Winshield Post Cracked, Co-Pilot Outboard</t>
  </si>
  <si>
    <t>FA-152</t>
  </si>
  <si>
    <t>Aileron, R/H Damage</t>
  </si>
  <si>
    <t>#2 Engine Exceedance - Shadin Error</t>
  </si>
  <si>
    <t>#1 Engine Exceedance - Shadin Error</t>
  </si>
  <si>
    <t>Egypt</t>
  </si>
  <si>
    <t>AOR21</t>
  </si>
  <si>
    <t>Bird Strike - #1 Eng O/B Frakes Exhaust Stack</t>
  </si>
  <si>
    <t>Engine Exceedance, Dual Eng Overtorque</t>
  </si>
  <si>
    <t>BP-031</t>
  </si>
  <si>
    <t>Quonset State, RI</t>
  </si>
  <si>
    <t>579</t>
  </si>
  <si>
    <t>Bird Strike, LH Outter Wing</t>
  </si>
  <si>
    <t>Overweight Landing - Door not latched properly</t>
  </si>
  <si>
    <t>Bagram</t>
  </si>
  <si>
    <t>Wing, RH Center Leading Edge Crack - FOD</t>
  </si>
  <si>
    <t>227</t>
  </si>
  <si>
    <t>FOD, LH Prop Blade</t>
  </si>
  <si>
    <t>Tires, Blown 2 Main and 1 Flatspot</t>
  </si>
  <si>
    <t>Hilton Head, SC</t>
  </si>
  <si>
    <t>HHI</t>
  </si>
  <si>
    <t>Propeller, L/H, Vibration on Start</t>
  </si>
  <si>
    <t>Engine, #1 ITT Exceedance - Shadin Error</t>
  </si>
  <si>
    <t>Entry Door, Lower Hinge Lugs Cracked</t>
  </si>
  <si>
    <t>Entry Door Frame Cracked</t>
  </si>
  <si>
    <t>Entry Door, Lower Aft Frame Segment Cracked</t>
  </si>
  <si>
    <t>FY14</t>
  </si>
  <si>
    <t>Bird Strike to leading edge</t>
  </si>
  <si>
    <t>MC-12S</t>
  </si>
  <si>
    <t>Propeller, #2 Worn De-ice Ring and Pitting</t>
  </si>
  <si>
    <t>Entry Door, Lower Fwd Corner, Sill Fatigue Cracks</t>
  </si>
  <si>
    <t>FA-217</t>
  </si>
  <si>
    <t>560-0545</t>
  </si>
  <si>
    <t>Airspeed Exceedance, Airframe</t>
  </si>
  <si>
    <t>Vertical Tail, Rudder and V-Stab Damage</t>
  </si>
  <si>
    <t>Otis ANG Base, MA</t>
  </si>
  <si>
    <t>Bird Strike, ingested into R/H Eng</t>
  </si>
  <si>
    <t>619</t>
  </si>
  <si>
    <t>Engine, #1 Hot Lip Fatigue Cracks</t>
  </si>
  <si>
    <t>Biggs</t>
  </si>
  <si>
    <t xml:space="preserve">Bird Strike, </t>
  </si>
  <si>
    <t>Entry Door, Cracks Found</t>
  </si>
  <si>
    <t>FOD, #1 Prop Deice Boot plus 2 compressor stages</t>
  </si>
  <si>
    <t>Libby AAF, Sierra Vist Muni, AZ</t>
  </si>
  <si>
    <t>Propeller #2, Corrosion-Reduction Gear Box Housing</t>
  </si>
  <si>
    <t>Engine, #2 Oil Leak</t>
  </si>
  <si>
    <t>Airspeed Exceedance, Flap Overspeed</t>
  </si>
  <si>
    <t>Kandahar, Afghansitan</t>
  </si>
  <si>
    <t>Propeller, #2 Fails to Feather</t>
  </si>
  <si>
    <t>Fuselage, Puncture hole left side FS 192, LBL 9.0</t>
  </si>
  <si>
    <t>Engine, #2, Intermitant Mechanical Noise</t>
  </si>
  <si>
    <t>FA-057</t>
  </si>
  <si>
    <t>Engine Defects on #1</t>
  </si>
  <si>
    <t>Hydraulics, RH Line Rupture</t>
  </si>
  <si>
    <t>Seat Tracks, Cracks on LH/RH tracks</t>
  </si>
  <si>
    <t>Seat Tracks, Cracks in LH/RH Seat Tracks</t>
  </si>
  <si>
    <t>Seat Tracks, Cracks on LH/RH Tracks</t>
  </si>
  <si>
    <t>Burlington Intl, VT</t>
  </si>
  <si>
    <t>Bird Strike, Nose Radome</t>
  </si>
  <si>
    <t>Entry Door, Sill Closure Cracks</t>
  </si>
  <si>
    <t>Entry Door, Dis-Bond Seal Retainer</t>
  </si>
  <si>
    <t xml:space="preserve">Mid Air Collision with C-130 at 1500ft </t>
  </si>
  <si>
    <t>Ice shed off Radome and struck tail section of ac</t>
  </si>
  <si>
    <t>C-27J</t>
  </si>
  <si>
    <t>27030</t>
  </si>
  <si>
    <t>BP-026</t>
  </si>
  <si>
    <t>Cowling, #1 and #2, Lower Cowling Cracks</t>
  </si>
  <si>
    <t>FA-177</t>
  </si>
  <si>
    <t>MARSS Site 2</t>
  </si>
  <si>
    <t>Seat Tracks, Cracks on LH/RH Seat Tracks</t>
  </si>
  <si>
    <t>Smoke in Cockpit - Overweight Landing</t>
  </si>
  <si>
    <t>712</t>
  </si>
  <si>
    <t>Radome Crack</t>
  </si>
  <si>
    <t>Shadin Error, Inadvertant Eng Exceedance - Prop</t>
  </si>
  <si>
    <t>Propeller, #1, Deice Slip Ring</t>
  </si>
  <si>
    <t>Little Rock International Airport</t>
  </si>
  <si>
    <t>Elevator L/H End Cap Damage from Hangar Door</t>
  </si>
  <si>
    <t>Underfloor, Bulkhead Web Cracks</t>
  </si>
  <si>
    <t>BC-068</t>
  </si>
  <si>
    <t>Ground Collision, RH Wing Tip Damaged.</t>
  </si>
  <si>
    <t>O2 Mask Damaged, Pilot</t>
  </si>
  <si>
    <t>FA-090</t>
  </si>
  <si>
    <t>Seat Tracks, LH/RH Underfloor Bulkhead Web Cracks</t>
  </si>
  <si>
    <t>NLG, Blown Tire Prior to Landing</t>
  </si>
  <si>
    <t>BP-086</t>
  </si>
  <si>
    <t>527</t>
  </si>
  <si>
    <t>Bird Strike, R/H Inboard Leading Edge</t>
  </si>
  <si>
    <t>Airspeed Exceedance, 262</t>
  </si>
  <si>
    <t>BP-046</t>
  </si>
  <si>
    <t>L-3 PID, Waco, TX</t>
  </si>
  <si>
    <t>Tail Cone CAP Damage</t>
  </si>
  <si>
    <t>672</t>
  </si>
  <si>
    <t>Engine Exceedance, #1 Eng Overtorque</t>
  </si>
  <si>
    <t>Gander, Newfoundland, Canada</t>
  </si>
  <si>
    <t>Circuit Breaker Popping, RH CB Panel</t>
  </si>
  <si>
    <t>Lakehurst NAES, NJ</t>
  </si>
  <si>
    <t>605</t>
  </si>
  <si>
    <t>Bird Strike, LH Outer Wing Leading Edge</t>
  </si>
  <si>
    <t>Sparta Ft. McCoy, WI</t>
  </si>
  <si>
    <t>Entry Door, Sill Closure Defects</t>
  </si>
  <si>
    <t>SNC 711</t>
  </si>
  <si>
    <t>Elevator Trim Cable Damaged</t>
  </si>
  <si>
    <t>Entry Door, Sill CLosure Cracks</t>
  </si>
  <si>
    <t>BL-109</t>
  </si>
  <si>
    <t>Engine, L/H Failed Perfromance Check at Altitude</t>
  </si>
  <si>
    <t>Bird Strike,RH Wing Tip Leading Edge</t>
  </si>
  <si>
    <t>Kosovo</t>
  </si>
  <si>
    <t>Airpseed Exceedance, Flaps</t>
  </si>
  <si>
    <t>BL-160</t>
  </si>
  <si>
    <t>Chatanooga, TN</t>
  </si>
  <si>
    <t>Liferaft Container, Distorted and Cracked</t>
  </si>
  <si>
    <t>Landing Gear, RH MLG, Unsafe Inflight</t>
  </si>
  <si>
    <t>Engine, #1, Failed to Relight During MTF, 2 Times</t>
  </si>
  <si>
    <t>Iwakuni MCAB, Japan</t>
  </si>
  <si>
    <t>Engine Failure, #1, In-Flight</t>
  </si>
  <si>
    <t>Jackson, TN</t>
  </si>
  <si>
    <t>Landing Gear, NG Strut Low and Leaking Fluid</t>
  </si>
  <si>
    <t>Yaw with Throttle Retardation, Landing</t>
  </si>
  <si>
    <t>Camp Humphries, Korea</t>
  </si>
  <si>
    <t>Inverter Failure</t>
  </si>
  <si>
    <t>Bucharest, Romania</t>
  </si>
  <si>
    <t>Main Landing Gear, Right, Strut Low, Brakes Soft</t>
  </si>
  <si>
    <t>Bogata Colombia</t>
  </si>
  <si>
    <t>FBO service Cart Struck AC-dent in skin</t>
  </si>
  <si>
    <t>Lincoln Municipal, NE</t>
  </si>
  <si>
    <t>502</t>
  </si>
  <si>
    <t>Post CMWS Mod Damage</t>
  </si>
  <si>
    <t>Engine Exceedance, Shadin Error</t>
  </si>
  <si>
    <t>Engine Exceedance, #1 Engine Overtorque</t>
  </si>
  <si>
    <t>Entry Door, Sill Closure Fitigue Cracks</t>
  </si>
  <si>
    <t>236</t>
  </si>
  <si>
    <t>Engine Exceedance, #1 Overtemp,  825 deg for 15s</t>
  </si>
  <si>
    <t>Djibouti</t>
  </si>
  <si>
    <t>Bird Strike, LH, Center Wing, Leading Edge</t>
  </si>
  <si>
    <t>Engine, #1 Purging Oil During Preservation Process</t>
  </si>
  <si>
    <t>FOD, #1 Engine</t>
  </si>
  <si>
    <t>Engine Exceedance, #1 Overtorque for 23s</t>
  </si>
  <si>
    <t>Engine Exceedance, #2 Overtorque, 35s</t>
  </si>
  <si>
    <t>Engine Diffusers, #2 Cracked</t>
  </si>
  <si>
    <t>Lone Star Executive</t>
  </si>
  <si>
    <t>Engine, #2 Loss of Oil Pressure</t>
  </si>
  <si>
    <t>Wing Fitting Defects, LH/RH Lower Outer</t>
  </si>
  <si>
    <t>Bird Strike, #1 Prop</t>
  </si>
  <si>
    <t>Elevator Damage to Tip</t>
  </si>
  <si>
    <t>Overweight Langind, Avionics Failure</t>
  </si>
  <si>
    <t>Indianapolis, Indiana</t>
  </si>
  <si>
    <t>Engine Spool Down in Flight, Uncommanded</t>
  </si>
  <si>
    <t>Sofia, Bulgaria</t>
  </si>
  <si>
    <t>Nose Tire, Flat</t>
  </si>
  <si>
    <t>Engine Exceedance, #1 Overtorque, 1sec</t>
  </si>
  <si>
    <t>Jordan</t>
  </si>
  <si>
    <t>Thrust Reverser, CB Tripping, LH/RH</t>
  </si>
  <si>
    <t>Uncommanded Yaw</t>
  </si>
  <si>
    <t>652</t>
  </si>
  <si>
    <t>Inverter Failure in Flight, Dual</t>
  </si>
  <si>
    <t>Uncommanded Propeller Acceleration in Flight</t>
  </si>
  <si>
    <t>Engine Exceedance, #2 Engine Overtorque for 4s</t>
  </si>
  <si>
    <t>Engine Exceedance, #1 Engine Overtorque for 4s</t>
  </si>
  <si>
    <t>Engines</t>
  </si>
  <si>
    <t>Incident</t>
  </si>
  <si>
    <t>AC porpoising in flt. RTB suspect elev servo</t>
  </si>
  <si>
    <t>#2 Engine Chip Detector Illuminated during Flight.</t>
  </si>
  <si>
    <t>Oil Leak, #2 Engine</t>
  </si>
  <si>
    <t>Engine Exceedance, ITT (1s), Bleed Air Duct Leak</t>
  </si>
  <si>
    <t>Engine #2, Loose Segments in Hot Section</t>
  </si>
  <si>
    <t>Entry Door, Inner Skin Disbonded and Hinge Broken</t>
  </si>
  <si>
    <t>Oil Filter Support, Damaged Studs</t>
  </si>
  <si>
    <t>Greenland</t>
  </si>
  <si>
    <t>AOR14, Djibouti</t>
  </si>
  <si>
    <t>Landing Gear, Failure to Retract on Takeoff</t>
  </si>
  <si>
    <t>Runaway tug impacted aircraft</t>
  </si>
  <si>
    <t>Winshield Scratches, LH Exterior, RH Interior</t>
  </si>
  <si>
    <t>Engine Exceedance, #1 Overtorque for 1s</t>
  </si>
  <si>
    <t>1162</t>
  </si>
  <si>
    <t>St Louis MO</t>
  </si>
  <si>
    <t>Plastic Spray Bottle left in wheel well by maint</t>
  </si>
  <si>
    <t>Damage to Fuselage, Dent on RH Side</t>
  </si>
  <si>
    <t>Little Rock, AR</t>
  </si>
  <si>
    <t>Rudder Cable, Chaffing</t>
  </si>
  <si>
    <t>Shadin Processor Failure</t>
  </si>
  <si>
    <t>Windshield, RH Outer Layer Cracked</t>
  </si>
  <si>
    <t>IFF, Mode S Failure</t>
  </si>
  <si>
    <t>Propeller, #2 Blade Cuff Leak</t>
  </si>
  <si>
    <t>Vertical Stab Rib Crack</t>
  </si>
  <si>
    <t>Little Rock</t>
  </si>
  <si>
    <t>Air Conditioning Unit Impacted RH O/B Flap T/E</t>
  </si>
  <si>
    <t>Entry Door Hinge Cracked</t>
  </si>
  <si>
    <t>Starter-Generator Failure</t>
  </si>
  <si>
    <t>Fairbanks, AK</t>
  </si>
  <si>
    <t>Engine, #1 Engine (LH) Failed to Start</t>
  </si>
  <si>
    <t xml:space="preserve">Engine Exceedence, #1 Overtorque </t>
  </si>
  <si>
    <t>Engine, #2, Oil Contamination</t>
  </si>
  <si>
    <t>MLG, Right Outboard Tire Off Wheel Assembly</t>
  </si>
  <si>
    <t>Entry Door, Sill Closure Fatigue Cracks</t>
  </si>
  <si>
    <t>Engine Exceedance, #2 Engine Overtorque, 5s</t>
  </si>
  <si>
    <t>Engine Exceedance, #1 Engine Overtorque, 10s</t>
  </si>
  <si>
    <t>650, Gray AAF, WA</t>
  </si>
  <si>
    <t>Cabin Pressurization Fluctuates</t>
  </si>
  <si>
    <t>Tool Mark on V-Stab Aft Spar Web Cant Station</t>
  </si>
  <si>
    <t>Engine, #2 Compressor Stalls During Start</t>
  </si>
  <si>
    <t>O2 Mask, Pilot/Copilot Masks Damaged</t>
  </si>
  <si>
    <t>Szczecin-Golenlow Airport, Poland</t>
  </si>
  <si>
    <t>Accessory Gear Box Pad Mount Leaking Oil</t>
  </si>
  <si>
    <t>Entry Door Sill Closure Plate has fatigue cracks</t>
  </si>
  <si>
    <t>Hawkins Field, MS</t>
  </si>
  <si>
    <t>555</t>
  </si>
  <si>
    <t>Entry Door Sill Closure has fatigue cracks</t>
  </si>
  <si>
    <t>Shadin System, Numerous False Positive Exceedances</t>
  </si>
  <si>
    <t>Raleigh-Durham, NC (RDU)</t>
  </si>
  <si>
    <t>Morrisville, NC</t>
  </si>
  <si>
    <t>BL-123</t>
  </si>
  <si>
    <t>Brake Failure, Hyd Reservoir Leaking</t>
  </si>
  <si>
    <t>Engine Exceedance, #1 Eng Overtorque for 2s</t>
  </si>
  <si>
    <t>Engine Exceedance, #2 Eng Overtorque for 2s</t>
  </si>
  <si>
    <t>Wing damaged during phase wing removal hole-skin</t>
  </si>
  <si>
    <t>Oil Leak, Bolt Found with Worn Threads</t>
  </si>
  <si>
    <t>Stevens Aviation</t>
  </si>
  <si>
    <t>Fuel Bladder Overpressurized found on pre-flight</t>
  </si>
  <si>
    <t>FOD, #2 Engine Compressor Blades Damaged</t>
  </si>
  <si>
    <t>Rudder, Closeout Panel Damage Found on Postflight</t>
  </si>
  <si>
    <t>Outer Combustion Liner, Out of Limits</t>
  </si>
  <si>
    <t>MC-12W</t>
  </si>
  <si>
    <t>Main Landing Gear Door Damage Rt Side FOPF</t>
  </si>
  <si>
    <t>Desiderio</t>
  </si>
  <si>
    <t>Hydraulics, #2 Loss of Pressure</t>
  </si>
  <si>
    <t>Scott AFB</t>
  </si>
  <si>
    <t>#2 Gen went offline enroute Reset on Gnd aft start</t>
  </si>
  <si>
    <t>Goose Bay, CA</t>
  </si>
  <si>
    <t>FBO towing AC exceeded 90" on nose steering block</t>
  </si>
  <si>
    <t>Frankfort KY</t>
  </si>
  <si>
    <t>Airstair door struck lower Mode S ant during Maint</t>
  </si>
  <si>
    <t xml:space="preserve">Davison AAF </t>
  </si>
  <si>
    <t>MLG Tire fuse plugs activated after abort takeoff</t>
  </si>
  <si>
    <t>Warsw, Poland</t>
  </si>
  <si>
    <t>Engine, #1 Bleed Air Valve Intermittent</t>
  </si>
  <si>
    <t>Quonset State Airport, RI</t>
  </si>
  <si>
    <t>MLG, RT MLG Actuator Sheared</t>
  </si>
  <si>
    <t>FOD, #2 Propeller and Fuselage Skin</t>
  </si>
  <si>
    <t>664</t>
  </si>
  <si>
    <t>Jet Works Center, TX - Greenpoint Aviation</t>
  </si>
  <si>
    <t>Wing Spar Damage, Aft LH Outer Spar Web</t>
  </si>
  <si>
    <t>Entry Door Bond Assembly Inner Skin Cracked</t>
  </si>
  <si>
    <t>Engine, #1 (LH) Excessive Oil Consumption</t>
  </si>
  <si>
    <t>FL-282</t>
  </si>
  <si>
    <t>Bird Strike, Multiple Location on Aircraft</t>
  </si>
  <si>
    <t>Ft Worth TX</t>
  </si>
  <si>
    <t>Engine, Oil Leak, #2 Engine</t>
  </si>
  <si>
    <t>La Crosse Airport, WI</t>
  </si>
  <si>
    <t>Madison, WI</t>
  </si>
  <si>
    <t>Coyote Strike - During Take-off</t>
  </si>
  <si>
    <t>BP-036</t>
  </si>
  <si>
    <t>Baltimore-Washington International Airport</t>
  </si>
  <si>
    <t>Brakes, Anti-Skid Failure</t>
  </si>
  <si>
    <t>Engine, #1 Abnormal Compressor Erosion</t>
  </si>
  <si>
    <t>FL-742</t>
  </si>
  <si>
    <t>Lighting Strike - #1 Propeller</t>
  </si>
  <si>
    <t>FL-731</t>
  </si>
  <si>
    <t>Prop Strike on X-Wind Ldg Eng &amp; Prop replaced</t>
  </si>
  <si>
    <t>SOUTHCOM</t>
  </si>
  <si>
    <t>Bird Strike. #1prop assembly #4 prop beyond repair</t>
  </si>
  <si>
    <t>FOD damage to Prop Blades &amp; rt fuselage skin</t>
  </si>
  <si>
    <t>O2 Mask Damaged, Copilot</t>
  </si>
  <si>
    <t>North Olt, England</t>
  </si>
  <si>
    <t>MLG, failure to extend.  Emer Ext performed</t>
  </si>
  <si>
    <t>Bogata Columbia</t>
  </si>
  <si>
    <t>AC left wing tip struck fuel truck during taxi</t>
  </si>
  <si>
    <t>Windshield, LH/RH Crazing - Replacement</t>
  </si>
  <si>
    <t>Outer Wing Main Spar, RH, Fwd Lug Bushing Corroded</t>
  </si>
  <si>
    <t xml:space="preserve">Engine, RH Nacelle Inlet Crack </t>
  </si>
  <si>
    <t>FOD, #2 Engine Compressor Blades</t>
  </si>
  <si>
    <t>Thrust Reverser, RH Stang Fairing Damage</t>
  </si>
  <si>
    <t>MLG, RH Trunion Scoring</t>
  </si>
  <si>
    <t>FOD, #2 Propeller, 2 Blades Damaged</t>
  </si>
  <si>
    <t>Oxygen Mask, Damaged Co-pilot</t>
  </si>
  <si>
    <t>724B</t>
  </si>
  <si>
    <t>Window, Co-Pilot Side Frost Pane Damaged</t>
  </si>
  <si>
    <t>Eng Flameout, #1 at FL240-Restarted at 15,000</t>
  </si>
  <si>
    <t>FL-730</t>
  </si>
  <si>
    <t>GR-019</t>
  </si>
  <si>
    <t>BT-014</t>
  </si>
  <si>
    <t>FL-780</t>
  </si>
  <si>
    <t>Fuel Control Unit (FCU), Failed, #2 Engine</t>
  </si>
  <si>
    <t>UC-35A</t>
  </si>
  <si>
    <t>C-12V</t>
  </si>
  <si>
    <t>Bird Strike (3) in flight - No damage found</t>
  </si>
  <si>
    <t>EMARSS</t>
  </si>
  <si>
    <t>Navy C-12</t>
  </si>
  <si>
    <t>Air Force Aviation</t>
  </si>
  <si>
    <t>Engine, #2 Oil Temp High, 100C for 5s</t>
  </si>
  <si>
    <t>Engine, Oil Leak from #2 AC Compressor</t>
  </si>
  <si>
    <t>C-12U</t>
  </si>
  <si>
    <t>Chievers Air Base, Belgium</t>
  </si>
  <si>
    <t>Bird Strike, Pilot Windscreen</t>
  </si>
  <si>
    <t>Bird Strike, RH Wing to Fuselage Fillet Panel</t>
  </si>
  <si>
    <t>FOD, Engine, #2, Damage to Compressor Blades</t>
  </si>
  <si>
    <t>RC-12P</t>
  </si>
  <si>
    <t>Libby AAF/Sierra Vista Minicipal, AZ</t>
  </si>
  <si>
    <t>Propeller, #2, Failed to Feather Upon Shutdown</t>
  </si>
  <si>
    <t>AOR</t>
  </si>
  <si>
    <t>Engine, #2, PT Stator Erosion</t>
  </si>
  <si>
    <t>650</t>
  </si>
  <si>
    <t>Elmendorf. AK</t>
  </si>
  <si>
    <t>N158CL</t>
  </si>
  <si>
    <t xml:space="preserve">MC Light Illuminated AC RTB Otbd Anti Skid Light </t>
  </si>
  <si>
    <t>RH MLG Tire Flat Spotted on Ldg Found Brake damage</t>
  </si>
  <si>
    <t>663</t>
  </si>
  <si>
    <t>UC-35B</t>
  </si>
  <si>
    <t xml:space="preserve">Wing Tip Damage, LH, Taxi Into Perimeter Entrance </t>
  </si>
  <si>
    <t>RTB after windshield heat and avionics fan failure</t>
  </si>
  <si>
    <t>Main outbd Anti Skid lt Illuminated in flt AC RTB</t>
  </si>
  <si>
    <t>Wing Wheel Well Skin, RH, Cracked</t>
  </si>
  <si>
    <t>JRB NAS Fort Worth, TX</t>
  </si>
  <si>
    <t>#2 Eng Tq dropped blw 800 lbs w rise in T5 AC RTB</t>
  </si>
  <si>
    <t>Parkersburg, WV - Gill Robb Wilson Field</t>
  </si>
  <si>
    <t>648</t>
  </si>
  <si>
    <t>Bird Strike, Nose Gear</t>
  </si>
  <si>
    <t>FL-376</t>
  </si>
  <si>
    <t>Libby AAF/Sierra Vista, AZ</t>
  </si>
  <si>
    <t>Windscreen, Pilot, Inner, Scratched</t>
  </si>
  <si>
    <t>O2 Mask, Pilot Side, Damaged</t>
  </si>
  <si>
    <t>O2 Mask Damage, Copilot</t>
  </si>
  <si>
    <t>Nurnburg, Germany</t>
  </si>
  <si>
    <t>Airspeed Exceedance, 3 sec at 266 kts</t>
  </si>
  <si>
    <t>RC-12X</t>
  </si>
  <si>
    <t>AOR 12</t>
  </si>
  <si>
    <t>Air Conditioning Compressor, Failure</t>
  </si>
  <si>
    <t>MLG Actuator Bracket, Fatigue Cracks, RH/LH</t>
  </si>
  <si>
    <t>Engine Exceedance, #1 Overtorque, 103% for 9s</t>
  </si>
  <si>
    <t>Engine Exceedance, #2 Overtorque, 104% for 9s</t>
  </si>
  <si>
    <t>Boise, Idaho</t>
  </si>
  <si>
    <t>BW-023</t>
  </si>
  <si>
    <t>AOR 21</t>
  </si>
  <si>
    <t>Emergency Exit, Lost Door Key</t>
  </si>
  <si>
    <t>Engine Exceedance, Dual #1/#2 Torque</t>
  </si>
  <si>
    <t>Libby AF, AZ</t>
  </si>
  <si>
    <t>Bird Strike, LH Wing Outer Leading Edge</t>
  </si>
  <si>
    <t>ETMS, Power Cycle Produced Errant Exceedance Repor</t>
  </si>
  <si>
    <t>Bismark, ND</t>
  </si>
  <si>
    <t>638</t>
  </si>
  <si>
    <t>NLG Drag Brace &amp; Wheel Well, Damaged During Maint</t>
  </si>
  <si>
    <t>Engine Exceedance, #1 Overtemp, 820 for 94s</t>
  </si>
  <si>
    <t>Engine Exceedance, #2 Overtorque, 104.4 for 45s</t>
  </si>
  <si>
    <t>Engine Exceedance, #2 Overtorque Below 1600 RPM</t>
  </si>
  <si>
    <t>Engine Exceedance, #1 Overtorque Below 1600 RPM</t>
  </si>
  <si>
    <t>Engine Exceedance, #2 ITT Overtemp</t>
  </si>
  <si>
    <t>Engine Exceedance, #1 Temp Exceedence</t>
  </si>
  <si>
    <t>Engine Exccedance, #1 Overtorque Below 1600 RPM</t>
  </si>
  <si>
    <t>Engine Exccedance, #2 Overtorque Below 1600 RPM</t>
  </si>
  <si>
    <t>Engine Exceedance, #1 Overtorque 103.8 @ 19.5 secs</t>
  </si>
  <si>
    <t>200 Series</t>
  </si>
  <si>
    <t xml:space="preserve">A </t>
  </si>
  <si>
    <t>All Mishaps</t>
  </si>
  <si>
    <t>RC-12D</t>
  </si>
  <si>
    <t>RC-12G</t>
  </si>
  <si>
    <t>RC-12H</t>
  </si>
  <si>
    <t>RC-12K</t>
  </si>
  <si>
    <t>RC-12N</t>
  </si>
  <si>
    <t>BE300</t>
  </si>
  <si>
    <t>200s</t>
  </si>
  <si>
    <t>C-12D</t>
  </si>
  <si>
    <t>Quonset, RI</t>
  </si>
  <si>
    <t>Bird Strike. RH Wing Outer Leading Edge</t>
  </si>
  <si>
    <t>Overweight Landing, Cabin Door Light Illuminated</t>
  </si>
  <si>
    <t>Bird Strike, RH Outer Wing Leading Edge</t>
  </si>
  <si>
    <t>Engine Inlet Bulkhead Ring, Crack, RH Eng</t>
  </si>
  <si>
    <t>Jefferson City, MO</t>
  </si>
  <si>
    <t>602</t>
  </si>
  <si>
    <t>Gear Extension Failure, Lack of Electrical Power</t>
  </si>
  <si>
    <t>Window, Pilot Frost, Replaced Due to Bad Seal</t>
  </si>
  <si>
    <t>Engine Exceedance, #1 ITT Overtemp, 813 for 14s</t>
  </si>
  <si>
    <t>FOD, #1 Engine damage</t>
  </si>
  <si>
    <t>Engine Exceedance, #1 Overspeed and Overtemp</t>
  </si>
  <si>
    <t>Engine Exceedance, #2 Overspeed and Overtemp</t>
  </si>
  <si>
    <t>Engine Exceedance, #2 Overtorque for 8s</t>
  </si>
  <si>
    <t>Engine Exceedance, #1 Overtorque,Uncontrolled Acce</t>
  </si>
  <si>
    <t>Engine Exceedance, #1 Overtorque, 2389 for 18s</t>
  </si>
  <si>
    <t>Engine Exceedance, #2 Overtorque, 106% for 22s</t>
  </si>
  <si>
    <t>Engine Exceedance, #1 Overtorque, 104% for 22s</t>
  </si>
  <si>
    <t>Engine Exceedance, #2 Overtorque, 2391 for 18s</t>
  </si>
  <si>
    <t>Engine Exceedance, Dual Engine, Multiple Exceedanc</t>
  </si>
  <si>
    <t>Engine Exceedance, #2 Overtorque, 2284 for 51s</t>
  </si>
  <si>
    <t>Engine Exceedance, #2 Overspeed, Possible Overtorq</t>
  </si>
  <si>
    <t>Engine, #1 torque surges with power advance</t>
  </si>
  <si>
    <t>Engine Exceedance, #2 Overtorque, 111.7% for 16s</t>
  </si>
  <si>
    <t>Engine Exceedance, #1 Overtorque, 108.3% for 15s</t>
  </si>
  <si>
    <t xml:space="preserve">Engine Exceedance, #1 ITT and Oil Temp </t>
  </si>
  <si>
    <t>Engine, #2, Temperature Limited on Power</t>
  </si>
  <si>
    <t>Engine Exceedance, #2 Overtorque, 2302 for 35s</t>
  </si>
  <si>
    <t>Engine Exceedance, #2 Overtemp, 804 for 22s</t>
  </si>
  <si>
    <t>Engine Exceedance, #2 ITT/Overtorque 104.8%-19s</t>
  </si>
  <si>
    <t>Engine Exceedance, #1 ITT (1043 for 7s) &amp; Prop RPM</t>
  </si>
  <si>
    <t>Engine Exceedance, Dual Overspeed - Wind Sheer</t>
  </si>
  <si>
    <t>Engine Exceedance, Dual Overtorque 105%, ???</t>
  </si>
  <si>
    <t xml:space="preserve">Engine Exceedance, #2 Overtorque, 102% </t>
  </si>
  <si>
    <t>Engine Exceedance, #1 Overtemp During TCAS Maneuve</t>
  </si>
  <si>
    <t>Engine, #2 High ITT</t>
  </si>
  <si>
    <t>Engine Exceedance, #1 Overtorque, 117% for 48s</t>
  </si>
  <si>
    <t>Engine Exceedance, ITT During Inflight Restart-840</t>
  </si>
  <si>
    <t>Grand Junction CO</t>
  </si>
  <si>
    <t xml:space="preserve">RH Eng Oil Prss Lt Illum Secured Eng Landed at GJ </t>
  </si>
  <si>
    <t>Engine Exceedance, #1 Overtorque &lt; 1600 RPM, x2</t>
  </si>
  <si>
    <t>Engine Exceedance, Overtemp, #2  &gt;800 for 36s.</t>
  </si>
  <si>
    <t>Engine Exceedance, #2 ITT&gt;800 for 37s, peak 808</t>
  </si>
  <si>
    <t>Engine Exceedance, #2 Overtorque, 2300 for 10s</t>
  </si>
  <si>
    <t>C-12R</t>
  </si>
  <si>
    <t>C-12C</t>
  </si>
  <si>
    <t>BC-035</t>
  </si>
  <si>
    <t>Attach Fitting Gouge, LH Wing LWR FWD Fitting</t>
  </si>
  <si>
    <t>Actuator, LH Main Landing Gear, Cracked</t>
  </si>
  <si>
    <t>Hyd Pump #4, Seal Failure</t>
  </si>
  <si>
    <t>JRB/NAS Ft. Worth TX</t>
  </si>
  <si>
    <t>O2 Mask, Copilot Mask Damaged</t>
  </si>
  <si>
    <t>Northrop Grumman, AC</t>
  </si>
  <si>
    <t>Actuator, MLG, RH, Crack Found</t>
  </si>
  <si>
    <t>Windscreen, Pilot Side, Chipped</t>
  </si>
  <si>
    <t>Entry Door, Sill Closure Cracks and Debonding</t>
  </si>
  <si>
    <t>Bird Strike, #1 Engine Inlet Leading Edge</t>
  </si>
  <si>
    <t>Entry Door, Cracked and Disbonded</t>
  </si>
  <si>
    <t>GJT</t>
  </si>
  <si>
    <t>Engine Exceedance, # 2 Overtorque.  103% for 9s</t>
  </si>
  <si>
    <t xml:space="preserve">Engine Exceedance, #1 Overtorque, 2X, 104 and 103 </t>
  </si>
  <si>
    <t>Engine Exceedance, #1 Overtorque, 104 for 34s</t>
  </si>
  <si>
    <t>Engine Exceedance, Dual Overtemp, 880 for 60s</t>
  </si>
  <si>
    <t>NAS Ft. Worth, TX</t>
  </si>
  <si>
    <t>Fuel Tanks, LH &amp;RH Aux, Microbial Contamination</t>
  </si>
  <si>
    <t>Generator, #1 AC Gen Hot Light Illuminated</t>
  </si>
  <si>
    <t>San Diego, CA</t>
  </si>
  <si>
    <t>Indicator, Propeller Np #2, Failed at 0 RPM</t>
  </si>
  <si>
    <t>FE-009</t>
  </si>
  <si>
    <t>AOR11</t>
  </si>
  <si>
    <t>AOR7</t>
  </si>
  <si>
    <t>Engine Exceedance, #2 Overtorque &lt; 1600 RPM</t>
  </si>
  <si>
    <t>Engine Exceedance, #1 Overtorque &lt; 1600 RPM</t>
  </si>
  <si>
    <t>Engine Exceedance, #1 N1, 100.6%-76s, Crewrpt</t>
  </si>
  <si>
    <t>Engine Exceedance, #2 N1, 100.6%-76s, Crewrpt</t>
  </si>
  <si>
    <t>Engine Exceedance, #1 (LH) N1 Overspeed, Shadin</t>
  </si>
  <si>
    <t>Engine Exceedance, #2 (RH) N1 Overspeed, Shadin</t>
  </si>
  <si>
    <t>Engine Exceedance, #1 N1, 103.5%-11s, Shadin</t>
  </si>
  <si>
    <t>Engine Exceedance, #2 N1, 107.9%-19s, Shadin</t>
  </si>
  <si>
    <t>Engine Exceedance, Dual (#1, #2) N1 - 27s, Shadin</t>
  </si>
  <si>
    <t>Engine Exceedance, #2 N1 for 104% for 51s, Crewrpt</t>
  </si>
  <si>
    <t>Engine Exceedance, Dual N1, 102.2%-49s, Shadin</t>
  </si>
  <si>
    <t>Engine Exceedance, Dual N1, 102%-35s, Shadin</t>
  </si>
  <si>
    <t>Engine Exceedance, #2 N1, 101.2%-144s, Crewrpt</t>
  </si>
  <si>
    <t>Engine Exceedance, #1 N1, 101.2%-137s, Crewrpt</t>
  </si>
  <si>
    <t>Engine Exceedance, #2 N2, 100.6%-40s, Shadin</t>
  </si>
  <si>
    <t>Engine Exceedance, #2 N1, 101.4%-1s, Shadin</t>
  </si>
  <si>
    <t>Engine Exceedance, #2 Overtorq, 102.7 for 5.4s</t>
  </si>
  <si>
    <t>Engine Exceedance, #2 N1, 106%-1s, Crewrpt, GoArou</t>
  </si>
  <si>
    <t>Engine Exceedance, #2 N1, 103.6%-5s, Crewrpt</t>
  </si>
  <si>
    <t>Engine Exceedance, #2 N1, 100.4%-19s, Shadin</t>
  </si>
  <si>
    <t>Engine Exceedance, #1 N1, 100.3%.-27s, Shadin</t>
  </si>
  <si>
    <t>Engine Exceedance, #1 N1, 100.5%-17s, Shadin</t>
  </si>
  <si>
    <t xml:space="preserve">Engine Exceedance, #2 N1, 103.1%-335s, Crewrpt </t>
  </si>
  <si>
    <t>Engine Exceedance, #2 N1, 101.3% for 9s - Crewrpt</t>
  </si>
  <si>
    <t>Engine Exceedance, #2 N1, 103%-2s, Shadin</t>
  </si>
  <si>
    <t>Engine exceedance, #2 N1, 104.9%-1s, Shadin</t>
  </si>
  <si>
    <t>Engine Exceedance, #1 N1, 102.4% for 1s, Shadin</t>
  </si>
  <si>
    <t>Engine Exceedance, #1 N1, 103.2%-5s, Crewrpt</t>
  </si>
  <si>
    <t>Engine Exceedance, N1, 102.2%-1s, Crewrpt</t>
  </si>
  <si>
    <t>Engine Exceedance, Dual N1, 105.3%-17s, Shadin</t>
  </si>
  <si>
    <t>Engine Exceedance, Dual N1, Shadin</t>
  </si>
  <si>
    <t>Engine Exceedance, Unk Report Method</t>
  </si>
  <si>
    <t>Engine Exceedance, Dual N1 (#1 108.4-12s), Crewrpt</t>
  </si>
  <si>
    <t xml:space="preserve">Birdstrike, R/H Ldg Light, Discovered on Postflig </t>
  </si>
  <si>
    <t>Bird Strike, Left Wing Tip Pod</t>
  </si>
  <si>
    <t>Brake Pedal, Pilot I/B Pedal Cracked @ Pivot Bolt</t>
  </si>
  <si>
    <t xml:space="preserve">Fire Loop Lt Illuminated AC RTB w/no fire </t>
  </si>
  <si>
    <t>NLG, Strut Assembly, Leaking</t>
  </si>
  <si>
    <t>Landing Gear Indicator Light, L/H Bulb Inop.</t>
  </si>
  <si>
    <t>Engine Exceedance, #2 ITT, 822 for 20-30s</t>
  </si>
  <si>
    <t>Engine Exceedance, #2 ITT, 802 for 24.5s</t>
  </si>
  <si>
    <t xml:space="preserve">ETMS Processor Failure - ETMS Reported Exceedance </t>
  </si>
  <si>
    <t>Engine Exceedance, #1 N1, 102.2%-1s, Shadin</t>
  </si>
  <si>
    <t>Engine Exceedance, #2 N1, 102.4%-3s, Shadin</t>
  </si>
  <si>
    <t>Ft. Bliss</t>
  </si>
  <si>
    <t>Taxi Light, Attach Bracken Broken, MG Door No Clos</t>
  </si>
  <si>
    <t>Fuel Leak, Under RH Aux Tank Cover</t>
  </si>
  <si>
    <t>Windscreen, Copilot, Cracked</t>
  </si>
  <si>
    <t>Roswell, NM</t>
  </si>
  <si>
    <t>Ft Bliss</t>
  </si>
  <si>
    <t xml:space="preserve">Eng Fire Indication #4 eng squibs discharged, RTB </t>
  </si>
  <si>
    <t>Gray AAF, WA</t>
  </si>
  <si>
    <t>Windscreen, Pilot Outer Pane</t>
  </si>
  <si>
    <t>Bird Strike, Left Wing, Leading Edge</t>
  </si>
  <si>
    <t>Kuwait Intl, Kuwait</t>
  </si>
  <si>
    <t>Concord, NH</t>
  </si>
  <si>
    <t>Wing Pod, LH, Damaged</t>
  </si>
  <si>
    <t>Cockpit Headliner, Damaged and Cracked</t>
  </si>
  <si>
    <t>Engine Exceedance, #1 ITT = 726-32s, Shadin</t>
  </si>
  <si>
    <t>Camp Humphries</t>
  </si>
  <si>
    <t>FOD, RH Horizontal Stab, Bullet Impact</t>
  </si>
  <si>
    <t>JRB Ft Worth, TX</t>
  </si>
  <si>
    <t>El Paso, TX</t>
  </si>
  <si>
    <t>Aminal Strike, NLG Tire</t>
  </si>
  <si>
    <t>Osan AB</t>
  </si>
  <si>
    <t>Windscreen, CP, Outer Layer Shattered</t>
  </si>
  <si>
    <t>Cabin Door, Crack Near Aft Gas Spring</t>
  </si>
  <si>
    <t>O2 Mask, Pilot, Cracked</t>
  </si>
  <si>
    <t>Spar Cap, Main, LH Upper, Scratched</t>
  </si>
  <si>
    <t>Phillips, MD</t>
  </si>
  <si>
    <t>Hydraulic Fitting Loose, LH Inboard Wing Area</t>
  </si>
  <si>
    <t>Wing Attach Fitting, LH Center Upper, Cracked</t>
  </si>
  <si>
    <t>MLG Actuator, LH and RH, Attach Angles Cracked</t>
  </si>
  <si>
    <t>Engine Exceedance, Np=2010-312.5s</t>
  </si>
  <si>
    <t xml:space="preserve">MX-15 Ball lowered and cracked during towing ops </t>
  </si>
  <si>
    <t>Tire, LH MLG OB, Flat Spotted</t>
  </si>
  <si>
    <t>Power Lever Linkage, RH Lever Damaged</t>
  </si>
  <si>
    <t>Power Lever Linkage, LH Lever Damaged</t>
  </si>
  <si>
    <t>Engine Exceedance, #2 Overtemp, 825 for 34s, ETMS</t>
  </si>
  <si>
    <t>Engine Exceedance, #2 N1, 2 Exceedances, Shadin</t>
  </si>
  <si>
    <t>L-3 PID</t>
  </si>
  <si>
    <t>Gray AAF, Ft. Lewis, WA</t>
  </si>
  <si>
    <t>Engine Exceedance, Shadin Error, Cannon Plug Loose</t>
  </si>
  <si>
    <t>614</t>
  </si>
  <si>
    <t>Fuselage and Frame, Cracks</t>
  </si>
  <si>
    <t>Engine Exceedance, #1 N1, 100.3%-20s, Crewrpt</t>
  </si>
  <si>
    <t>Engine Exceedance, #2 N1, 100.4%-20s, Crewrpt</t>
  </si>
  <si>
    <t>FOD, #1 Engine, Found During Phase Insp</t>
  </si>
  <si>
    <t>FOD, #2 Engine, Found During Phase Insp</t>
  </si>
  <si>
    <t>FOD, #2 Engine 1st Stage, Found During Phase Insp,</t>
  </si>
  <si>
    <t>C-12S</t>
  </si>
  <si>
    <t>Toggle Switch, MFD Controller SW Cracked</t>
  </si>
  <si>
    <t>Westheimer, OK - Univ of Oklahoma</t>
  </si>
  <si>
    <t>FOD,#2 Eng Comp Damage Found During Phase Insp</t>
  </si>
  <si>
    <t>RMIS</t>
  </si>
  <si>
    <t>FW Total</t>
  </si>
  <si>
    <t>SEMA Total</t>
  </si>
  <si>
    <t>RMIS Hours</t>
  </si>
  <si>
    <t>TA + SEMA</t>
  </si>
  <si>
    <t>FWPO</t>
  </si>
  <si>
    <t>UV-18</t>
  </si>
  <si>
    <t>Airstair Door, Cracked</t>
  </si>
  <si>
    <t>Engine, #2 Failed to Relight During MTF</t>
  </si>
  <si>
    <t>Elevator, RH Damaged on Contact with Bldg</t>
  </si>
  <si>
    <t>Wing Dent, LH Ctr LE, Small Dent 1x1x.065</t>
  </si>
  <si>
    <t xml:space="preserve">Kuwait Intl, </t>
  </si>
  <si>
    <t>Kuwait Intl</t>
  </si>
  <si>
    <t>Engine, #2 FWD Reduction Gearbox Damaged</t>
  </si>
  <si>
    <t>Windshield, Scratched, Co-pilot</t>
  </si>
  <si>
    <t>Entry Door, Frame Cracks</t>
  </si>
  <si>
    <t>Wiesbaded AB, Germany</t>
  </si>
  <si>
    <t>Rudder, RH, Skin Crack at WL 158-161.5</t>
  </si>
  <si>
    <t>Blown Tire, RH MG</t>
  </si>
  <si>
    <t>Propeller, LH Failed to Feather</t>
  </si>
  <si>
    <t>Manchester, NH - ProStar Aviation</t>
  </si>
  <si>
    <t>Tail Cone Bulkhead, Gouges</t>
  </si>
  <si>
    <t>FMS 3000 Lens Cracked</t>
  </si>
  <si>
    <t>Class A and B</t>
  </si>
  <si>
    <t>Bird Strike, LH Outboard LE</t>
  </si>
  <si>
    <t>Reno, NV</t>
  </si>
  <si>
    <t>522</t>
  </si>
  <si>
    <t>Wing Ground Point Damaged, RH Center</t>
  </si>
  <si>
    <t>Windscreen, Co-pilot, Outer Ply Cracked Inflight</t>
  </si>
  <si>
    <t>Bird Strike, LH Outer Leading Edge</t>
  </si>
  <si>
    <t>Propeller Governor, Failure, Remove for Testing</t>
  </si>
  <si>
    <t>Bird Strike, LH Outer Wing</t>
  </si>
  <si>
    <t>Engine Exceedance, ETMS Error, #1 ITT, No Root Cau</t>
  </si>
  <si>
    <t>AC Bus Failure, LH and RH Bus</t>
  </si>
  <si>
    <t>RH windshield Cracked In-Flight, FL220-180KIAS</t>
  </si>
  <si>
    <t>Spoilers, L&amp;R, Delaminated</t>
  </si>
  <si>
    <t>Engine, #2, Cracks on Stators</t>
  </si>
  <si>
    <t>Prop, #1, Hub Thread Damage</t>
  </si>
  <si>
    <t>Kuwait International  Kuwait</t>
  </si>
  <si>
    <t xml:space="preserve">Engine Exceedance, #1 Overtorque, 102.6% - 10s </t>
  </si>
  <si>
    <t>Bird Strike, LH Center Wing</t>
  </si>
  <si>
    <t>Windscreen, Pilot, Inner Surface Scratch</t>
  </si>
  <si>
    <t>JRB FT Worth, TX</t>
  </si>
  <si>
    <t>JRB Ft. Worth, TX</t>
  </si>
  <si>
    <t>Corrosion, LH Center Wing Leading Edge</t>
  </si>
  <si>
    <t>Engine Exceedance, Overtorque, RPM &lt; 1600, Crew</t>
  </si>
  <si>
    <t xml:space="preserve">Libby AAF, AZ </t>
  </si>
  <si>
    <t xml:space="preserve">Engine Compressor Blade Damage, No2, 1st Stage </t>
  </si>
  <si>
    <t>Engine Compressor Blade Damage, No1, 1st Stage</t>
  </si>
  <si>
    <t>Windscreen, Pilot, Cracks at Fasteners 35, 41-43</t>
  </si>
  <si>
    <t>Hot Section Segment Liners Shifted, CT Blades Dama</t>
  </si>
  <si>
    <t>Windscreen, Co-Pilot, Crazing, Lower FWD Outer Sec</t>
  </si>
  <si>
    <t>Airframe Exceedance, Airspeed, 264-1s</t>
  </si>
  <si>
    <t>Engine Exceedance, RPM&lt;1600, Crewrpt</t>
  </si>
  <si>
    <t>Engine Exceedance, #1 N1, 101-39s, Crewrpt</t>
  </si>
  <si>
    <t>Engine Exceedance, #2 Overtemp, No specifics</t>
  </si>
  <si>
    <t>Engine Exceedance, #1 Overtemp/Overspeed 871-65s</t>
  </si>
  <si>
    <t>Engine Exceedance, #2 Overtemp/Overspeed, 853-52s</t>
  </si>
  <si>
    <t>BP-051</t>
  </si>
  <si>
    <t>Gimhae, Korea</t>
  </si>
  <si>
    <t>Blown Tires, Both, Right MLG</t>
  </si>
  <si>
    <t>Engine Exceedance, #1 Overtorque, RPM&lt;1600, Crew</t>
  </si>
  <si>
    <t>Windscreen Mount Holes, Cracks, CoPilot Side</t>
  </si>
  <si>
    <t>Transponder, Alt Fail &amp; TCAS Fail. Reset on Gnd.</t>
  </si>
  <si>
    <t>AC RTB after in-flt #4 Hyd Pump Caution Light</t>
  </si>
  <si>
    <t>Fort Worth JRB, TX</t>
  </si>
  <si>
    <t>559</t>
  </si>
  <si>
    <t>Site 706 HBS</t>
  </si>
  <si>
    <t>706</t>
  </si>
  <si>
    <t>Aft Skin/Structure Damage - Downjacking Incident</t>
  </si>
  <si>
    <t>CT Disk, #1 Installed Incorrectly, Used #2</t>
  </si>
  <si>
    <t xml:space="preserve">Airspeed Exceedance-Flaps Extended Above Limits </t>
  </si>
  <si>
    <t>FL-729</t>
  </si>
  <si>
    <t>Big Bend Ranch State Park Airport</t>
  </si>
  <si>
    <t>FOD, #1 Propeller</t>
  </si>
  <si>
    <t>FOD, #2 Propeller</t>
  </si>
  <si>
    <t>Engine Exceedance, #2 Overtorque, 103%-26s</t>
  </si>
  <si>
    <t>Windscreen, Cracked, Co-pilot, In-Flight</t>
  </si>
  <si>
    <t>Juba, South Sudan</t>
  </si>
  <si>
    <t>Entry Door, Cracks and Delamination of Bond Assemb</t>
  </si>
  <si>
    <t>Windscreen, Pilot, Outerlayer, Delaminated</t>
  </si>
  <si>
    <t>Stuttgart AAF</t>
  </si>
  <si>
    <t>Generator Control Unit -  2x Current Limiter Fails</t>
  </si>
  <si>
    <t>JRB NAS, Ft. Worth, TX</t>
  </si>
  <si>
    <t>Vertical Stab, Dorsal, Fiberglass Damaged</t>
  </si>
  <si>
    <t>Colombia</t>
  </si>
  <si>
    <t>Bird Strike, RH Outer Wing LE</t>
  </si>
  <si>
    <t>Hail Damage, RH/LH WingTip, LH Eng Pylon, Radome</t>
  </si>
  <si>
    <t>Landing Gear, Extension Failure, Gearhandle Connec</t>
  </si>
  <si>
    <t>Palau</t>
  </si>
  <si>
    <t xml:space="preserve">Landing Gear, Nose, Did not Extend/Retract </t>
  </si>
  <si>
    <t>Albertville, AL</t>
  </si>
  <si>
    <t>SNC/IMS</t>
  </si>
  <si>
    <t>Antenna, Lower VHF, Broken when Fallen Into</t>
  </si>
  <si>
    <t>UCY Event</t>
  </si>
  <si>
    <t>Mode C Failure During Flight</t>
  </si>
  <si>
    <t>MLG, Incorrect Drag Brace Installed at SUP</t>
  </si>
  <si>
    <t>MLG, LH/RH Downlock Hooks Worn</t>
  </si>
  <si>
    <t>BW-008</t>
  </si>
  <si>
    <t>SNC-HSV</t>
  </si>
  <si>
    <t>BW-017</t>
  </si>
  <si>
    <t>706 HBS</t>
  </si>
  <si>
    <t>Unnatural Noise, Enginge Change Required</t>
  </si>
  <si>
    <t>Airframe Exceedance, 262kts - 2s</t>
  </si>
  <si>
    <t>Bird Strike, LH Wing Tip</t>
  </si>
  <si>
    <t>MLG, LH Strut Upper Bearing Damaged</t>
  </si>
  <si>
    <t>Airspeed Exceedance, 264kts - 4s</t>
  </si>
  <si>
    <t>Engine Exceedance, #1 N1, 103.2% - 1s, Shadin</t>
  </si>
  <si>
    <t>Engine, #1, Failed to Relight During MTF, Auto-FX</t>
  </si>
  <si>
    <t xml:space="preserve">Windscreen, Pilot, Upper L Corner, Broken </t>
  </si>
  <si>
    <t>FOD, Engine #2, Compressor Blades</t>
  </si>
  <si>
    <t>Bird Strike, #1 Engine</t>
  </si>
  <si>
    <t>Uncommanded Yaw, #1 GIS Sticking</t>
  </si>
  <si>
    <t>NLG, Tire Rolled off Rim</t>
  </si>
  <si>
    <t>Barbados</t>
  </si>
  <si>
    <t>Directional Gyro, #1, Failed in Flight</t>
  </si>
  <si>
    <t>Vertical Gyro, #2 Failed on Post Flight Taxi</t>
  </si>
  <si>
    <t>BP-018</t>
  </si>
  <si>
    <t>Pitot Tubes, Covers Burned and Stuck to Tubes</t>
  </si>
  <si>
    <t>Avionics Bay Doors, LH/RH, Propeller Ice Impact</t>
  </si>
  <si>
    <t>Colorado Springs, CO</t>
  </si>
  <si>
    <t>Circuit Breaker, #3 Dual Buss Feeder.</t>
  </si>
  <si>
    <t>ProStar Aviation</t>
  </si>
  <si>
    <t>Aft Canted Bulkhead, Gouges on Aft Side (4)</t>
  </si>
  <si>
    <t>Wing, RH Outer Skin, Grounding Receptacle Damage</t>
  </si>
  <si>
    <t>POL Spc Overpressurized Fuel Cell during Defuel</t>
  </si>
  <si>
    <t>Antenna, RH Upper Di-Pole Mount Fairing, Broken</t>
  </si>
  <si>
    <t>A-511</t>
  </si>
  <si>
    <t>FOD, LH Prop blades #2 and #4 and De-Ice Boots</t>
  </si>
  <si>
    <t>Air Conditioner, Compressor Seized</t>
  </si>
  <si>
    <t xml:space="preserve">Davison AAF, VA </t>
  </si>
  <si>
    <t>Engine, RH Fwd Mount, Tool Marking Damage</t>
  </si>
  <si>
    <t>FOS-A</t>
  </si>
  <si>
    <t>Oil Pressure, Caution Light Illuminated, Faulty Sw</t>
  </si>
  <si>
    <t>Engine Exceedance, #1 Overtemp During Start, 896-6</t>
  </si>
  <si>
    <t>Windscreen, Co-pilot, Outer Layer, Cracked</t>
  </si>
  <si>
    <t>Engine Exceedance, #2 N1 104.2% for 2s</t>
  </si>
  <si>
    <t>Shadin Error, #2 N1 98.6% for 4s</t>
  </si>
  <si>
    <t>Generator, #2 Failed in Flight</t>
  </si>
  <si>
    <t>San Antonio Intl, TX</t>
  </si>
  <si>
    <t>SAT</t>
  </si>
  <si>
    <t>FOD, Prop Strike, LH, 2 Blades + De-Ice Boot</t>
  </si>
  <si>
    <t>Engine, #2, Turbine Blades Erroded, Heat Damage</t>
  </si>
  <si>
    <t>Engine Exceedance, #2 Torque, 100.9% for 30.2s,</t>
  </si>
  <si>
    <t>Engine Exceedance, #1 Torque, 101.3% for 32.2s</t>
  </si>
  <si>
    <t>Carpets Stained with Human Bilogical Discharge</t>
  </si>
  <si>
    <t>MFD Controller, Range Switch Bent</t>
  </si>
  <si>
    <t>Lawton, OK</t>
  </si>
  <si>
    <t>Wing De-ice Boot, RH Outer</t>
  </si>
  <si>
    <t>L61</t>
  </si>
  <si>
    <t>Static Wicks, LH/RH MLG, Impact with Arrest-Gear</t>
  </si>
  <si>
    <t>Steering Block Hole Elongated</t>
  </si>
  <si>
    <t>Engine Exceedance, #1 Overtorque, 102.1% - 9s</t>
  </si>
  <si>
    <t>MLG, Left Down Lock SW Defective, Unsafe Gear Ind</t>
  </si>
  <si>
    <t>BW-007</t>
  </si>
  <si>
    <t>APX-119, Control Head Failure</t>
  </si>
  <si>
    <t>Spoiler, RH IB, Missing 32" of Material</t>
  </si>
  <si>
    <t>Bagram, Afghansitan</t>
  </si>
  <si>
    <t>FL-751</t>
  </si>
  <si>
    <t>AC crash landed in field w dual eng failure</t>
  </si>
  <si>
    <t>Turbulence, Inflight Severe Encounter, 5-10s</t>
  </si>
  <si>
    <t>RC-12Q</t>
  </si>
  <si>
    <t>Engine, #2, Excessive Oil Consumption</t>
  </si>
  <si>
    <t>Wing Attach Fitting, RH Outer Upper Aft, Corrosion</t>
  </si>
  <si>
    <t>Airframe Exceedance, Landing Gear Lowered at 185kt</t>
  </si>
  <si>
    <t>Engine, #2, Cracked CT blades</t>
  </si>
  <si>
    <t>Site 2</t>
  </si>
  <si>
    <t>MX-15 Sensor Ball, Struck Ground During Landing</t>
  </si>
  <si>
    <t>Trend Monitoring Sys, Flap Deployment Speed Error</t>
  </si>
  <si>
    <t>485</t>
  </si>
  <si>
    <t>RH Outer Wing Spar, Lwr Fwd Hinge Pin 9-10" Short</t>
  </si>
  <si>
    <t>10286</t>
  </si>
  <si>
    <t>LH Engine secured on approach due to erratic indic</t>
  </si>
  <si>
    <t>Savannah-Hilton Head International</t>
  </si>
  <si>
    <t>Engine, #2, Oil Leak</t>
  </si>
  <si>
    <t>Landing Gear, Hyd Power Pack Solenoid Valve, Faile</t>
  </si>
  <si>
    <t>Aviano, Italy</t>
  </si>
  <si>
    <t>Starter-Generator, #2, Failed</t>
  </si>
  <si>
    <t>N177RA</t>
  </si>
  <si>
    <t>Pressure Controller, Failed</t>
  </si>
  <si>
    <t>Directional Gyro, #1, Trips CB In-flight</t>
  </si>
  <si>
    <t>Tire, MLG, RH OB, Flat</t>
  </si>
  <si>
    <t>Manila, Philippines</t>
  </si>
  <si>
    <t xml:space="preserve">180 </t>
  </si>
  <si>
    <t>Carpeting, Grease Stains, Floor Aft of Spar</t>
  </si>
  <si>
    <t>C-12 (200 series)</t>
  </si>
  <si>
    <t>EMARSS-S</t>
  </si>
  <si>
    <t>EMARSS-G (TACOP)</t>
  </si>
  <si>
    <t>EMARSS-G            (CH-A)</t>
  </si>
  <si>
    <t>EMARSS-V  (VaDER)</t>
  </si>
  <si>
    <t>EMARSS-M          (LPA)</t>
  </si>
  <si>
    <t>EMARSS-M   MARSS-20 (FL-751)</t>
  </si>
  <si>
    <t>SEMA</t>
  </si>
  <si>
    <t>Hours by Type Transport</t>
  </si>
  <si>
    <t>FW</t>
  </si>
  <si>
    <t>All A/C</t>
  </si>
  <si>
    <t>Aircraft Depressurization, Pneumatic Tube Melted</t>
  </si>
  <si>
    <t>Silver City, NM</t>
  </si>
  <si>
    <t>Nose Tire, Internal Counter Weight Patch Loose</t>
  </si>
  <si>
    <t>Vertical Gyro Failed</t>
  </si>
  <si>
    <t>Clarksburg-Bendum, WV</t>
  </si>
  <si>
    <t>MLG Actuator Angle, RH, 3.5" Crack</t>
  </si>
  <si>
    <t>Fuel Control Unit, #1, Failed In Flight</t>
  </si>
  <si>
    <t># Costs</t>
  </si>
  <si>
    <t>#Costs</t>
  </si>
  <si>
    <t>O2 Mask, Copilot, Mounting Tab Broken</t>
  </si>
  <si>
    <t xml:space="preserve">Fire Bottle Discharged, #1, Push To Extinguish </t>
  </si>
  <si>
    <t>Engine Exceedance, #1 Overtorque, 102.6-12s, ETMS</t>
  </si>
  <si>
    <t>Aqaba, Jordan</t>
  </si>
  <si>
    <t>Dual Bleed Air Failure</t>
  </si>
  <si>
    <t>Smoke in Cabin, PME Wiring/Connections</t>
  </si>
  <si>
    <t>No BL-164</t>
  </si>
  <si>
    <t>Radome Protective Cap Damaged by Rain/Hail</t>
  </si>
  <si>
    <t>JRB NAS Ft. Worth, TX</t>
  </si>
  <si>
    <t>FOD, LH Aileron Damaged as Static Display</t>
  </si>
  <si>
    <t>Cheyenne Muni, WY</t>
  </si>
  <si>
    <t>Wing, LH Outer Lower Skin Damaged</t>
  </si>
  <si>
    <t>Corrosion, Aircraft Interior, Multiple Locations</t>
  </si>
  <si>
    <t>Decauter, AL</t>
  </si>
  <si>
    <t>Landing Gear, Up-Lock Check Valve, Failed</t>
  </si>
  <si>
    <t>After ldg both L/H OB &amp; IB MLG tires flat spotted</t>
  </si>
  <si>
    <t>7055G</t>
  </si>
  <si>
    <t>Africa</t>
  </si>
  <si>
    <t>WX Radar inop in flt.  RTB AOG for antenna</t>
  </si>
  <si>
    <t>RPM&lt;1600</t>
  </si>
  <si>
    <t>As Of</t>
  </si>
  <si>
    <t xml:space="preserve">Generator, #3 Failed, </t>
  </si>
  <si>
    <t>Windshield, Pilot Side, Cracked 1.5 hrs Into Flt</t>
  </si>
  <si>
    <t>Air Diffuser, #1 Engine, Found Partially Broken</t>
  </si>
  <si>
    <t>Oil Pressure, High, 135-146 Inflight</t>
  </si>
  <si>
    <t>UCY, 20 Degress Right</t>
  </si>
  <si>
    <t>Boise Air Terminal, ID</t>
  </si>
  <si>
    <t>TFOA, Wing Bolt Covers, L&amp;R Upper Departed Infligh</t>
  </si>
  <si>
    <t>Ft Benning, GA</t>
  </si>
  <si>
    <t>Landing Gear, Hydraulic Power Pack, Leaking</t>
  </si>
  <si>
    <t>Brussels, Belguim</t>
  </si>
  <si>
    <t>Landing Tire, MLG, RH Outboard, Flat</t>
  </si>
  <si>
    <t>Langing Gear, R/H Main Indicator Lite Iop</t>
  </si>
  <si>
    <t>TFOA, L/H Wing Bolt Access Cover &amp; Fitting Tab</t>
  </si>
  <si>
    <t>Musannah Air Base, Oman</t>
  </si>
  <si>
    <t>Bleed Air, L/H Light Illuminated, R/H Pack Failed</t>
  </si>
  <si>
    <t>Eng Cowl Inlet, RH Hot Lip Damaged - See 4/23/13</t>
  </si>
  <si>
    <t>Santa Fe, Municipal, NM</t>
  </si>
  <si>
    <t>FOD, 1 Propeller, Leading Edge</t>
  </si>
  <si>
    <t>Aircraft Overpressurized during ground press test.</t>
  </si>
  <si>
    <t>Wiesbaden, AB, Germany</t>
  </si>
  <si>
    <t>Display Control Panel, Copilot, Knob Bent</t>
  </si>
  <si>
    <t>Landing Gear, Hyd Power Pack Failed</t>
  </si>
  <si>
    <t>Apiay, Colombia</t>
  </si>
  <si>
    <t>AOR-16</t>
  </si>
  <si>
    <t>MLG Hyd Power Pack, Failed</t>
  </si>
  <si>
    <t>Aipay, Colombia</t>
  </si>
  <si>
    <t>Estimate</t>
  </si>
  <si>
    <t>Ft Campbell, KY</t>
  </si>
  <si>
    <t>Exciter Box, LH Failed, No Ignition</t>
  </si>
  <si>
    <t>FL-663</t>
  </si>
  <si>
    <t>FMS, Screen Cracked</t>
  </si>
  <si>
    <t>Landing Gear Failure, LH MLG Hyd Leak</t>
  </si>
  <si>
    <t>FOD, #2 Engine First Stage Compressor Blades</t>
  </si>
  <si>
    <t xml:space="preserve">Bird Strike, RH Nose, Lower Winshield, Eng Heated </t>
  </si>
  <si>
    <t>#1 DC Gen Fail in Flight  A/C RTB</t>
  </si>
  <si>
    <t>Wood County-Gill Robb Wilson Field, WV</t>
  </si>
  <si>
    <t>Cargo Door/Entry Door, Delamination</t>
  </si>
  <si>
    <t>Hail Damage, #2 Eng Cowl Heated Lip</t>
  </si>
  <si>
    <t>FOD, Compressor Inlet and 1st Stage Blades</t>
  </si>
  <si>
    <t>Stewart International Airport, NY</t>
  </si>
  <si>
    <t>Landing Gear, RH Unsafe Indication (No Green)</t>
  </si>
  <si>
    <t>Beacon Glareshield-Right, Departed A/C during Test</t>
  </si>
  <si>
    <t>Propeller Gov Failure, #2 Eng</t>
  </si>
  <si>
    <t xml:space="preserve">Bird Strike, RH Prop Blades/Spinner, </t>
  </si>
  <si>
    <t>Flap Follow-up Cable Broken</t>
  </si>
  <si>
    <t>Vilnius, Lithuania</t>
  </si>
  <si>
    <t>Brake Failure, TBD</t>
  </si>
  <si>
    <t>Fire Bottle, #1 Eng, Accidently Discharged</t>
  </si>
  <si>
    <t>Villa Vicencio, Apiay</t>
  </si>
  <si>
    <t>Engine, #4, T5 Fluctuations, Internal Bearing Fail</t>
  </si>
  <si>
    <t>Bird Strike, LH Center Wing LE</t>
  </si>
  <si>
    <t>Pump, CAWI System, Insufficient Pressure</t>
  </si>
  <si>
    <t>MLG, Failed RH Downlock Sw</t>
  </si>
  <si>
    <t>Southcom</t>
  </si>
  <si>
    <t>Bird Strike, Lh Center Wing Upper Surface</t>
  </si>
  <si>
    <t>Davis-Monthan AFB, AZ</t>
  </si>
  <si>
    <t>Engine, Flame Out, Suspected FCU</t>
  </si>
  <si>
    <t>HP Fuel Pump, Upper Mount Stud, Pulled Out</t>
  </si>
  <si>
    <t>DC Bus Light, Sporadic Illumination in Flight</t>
  </si>
  <si>
    <t>Tire, MLG, RH Outboard, Incorrect Tire Installed</t>
  </si>
  <si>
    <t>Engine, #1, Loss of Oil</t>
  </si>
  <si>
    <t>#4 Hyd Light Illuminated in flight RTB.</t>
  </si>
  <si>
    <t>#4 MLG Tire flat spotted during x-wind landing</t>
  </si>
  <si>
    <t>Engine Exceedance, #2 Overtemp, 800+ for 120s</t>
  </si>
  <si>
    <t>Bird Strike, LH Prop Deice Boot</t>
  </si>
  <si>
    <t>Engine, #1, Torque Fluctuations then Flameout</t>
  </si>
  <si>
    <t>Engine, #1, Nacelle Ring Segment, Inlet Cracks</t>
  </si>
  <si>
    <t>Engine Exceedance, #1 Overtemp, 822 for 60s, ETMS</t>
  </si>
  <si>
    <t>RObert Gray AAF, TX</t>
  </si>
  <si>
    <t>Engine, #1, Inlet Case Assembly Corrosion</t>
  </si>
  <si>
    <t>Corrosion, Cabin Structure, RH/LH, FS-254</t>
  </si>
  <si>
    <t>Accessory Carry Bag/Contents Missing on Postflight</t>
  </si>
  <si>
    <t>Bismarck Municipal, ND</t>
  </si>
  <si>
    <t>Tires, RH MLG, IB/OB, Flat Spotted</t>
  </si>
  <si>
    <t>Engine, #1, Failed Power Checks, Temp Split</t>
  </si>
  <si>
    <t>Engine Exceedance, #2 Overtemp on Start</t>
  </si>
  <si>
    <t>Landing Gear, No Retract, Service Valve Sw Failed</t>
  </si>
  <si>
    <t>Charlottesville, VA</t>
  </si>
  <si>
    <t>Engine Exceedance, Overtemp During AutoIgn Start</t>
  </si>
  <si>
    <t>New Orleans Lakefront Airport</t>
  </si>
  <si>
    <t>Landing Gear, LH OB MLG Tire Flat</t>
  </si>
  <si>
    <t>Engine, #2, Would not Accelerate</t>
  </si>
  <si>
    <t>Engine Exceedance, #1 Overtemp on Start</t>
  </si>
  <si>
    <t>Fuel Cap, O-Ring Unseated, Cap Failed</t>
  </si>
  <si>
    <t>Landing Gear, Failed to Extend - Broken Wire</t>
  </si>
  <si>
    <t>Doors, Airstair Door, Separated in Flight</t>
  </si>
  <si>
    <t xml:space="preserve">FMS, Liquid Spilled on Unit, </t>
  </si>
  <si>
    <t>Charleston, WV</t>
  </si>
  <si>
    <t>Bird Strike, LH OTBD LE Wing Tip</t>
  </si>
  <si>
    <t>Heated Vent Check Valve, LH, Stuck Open-Fuel Leak</t>
  </si>
  <si>
    <t>Reno Stead, NV</t>
  </si>
  <si>
    <t>Oil/Fuel Heat Exchanger, LH, Failed</t>
  </si>
  <si>
    <t>Fuel Leak, #1 Eng Driven Fuel Pump Filter Bowl</t>
  </si>
  <si>
    <t>Waco Regional Airport, TX</t>
  </si>
  <si>
    <t>Propeller, #2, Contacted Ground During Landing</t>
  </si>
  <si>
    <t>(= FW Log Data)</t>
  </si>
  <si>
    <t>Engine Reversing Control, #1/#2 Damaged</t>
  </si>
  <si>
    <t>Landing Gear, RH Main, #3 Wheel Spacer Missing</t>
  </si>
  <si>
    <t xml:space="preserve">FMS, #2, Config File Dumped Inflight, </t>
  </si>
  <si>
    <t>BW-005</t>
  </si>
  <si>
    <t>Fuel Cell, LH OB Wing, Leaking</t>
  </si>
  <si>
    <t>Wiesbadedn AB, Germany</t>
  </si>
  <si>
    <t>O2 Mask, Pilot, Mounting Tab Broken Off</t>
  </si>
  <si>
    <t>Libby AAF/Sierra Vista Muni, AZ</t>
  </si>
  <si>
    <t>Propeller Governor Interconnect Rod, #1 Missing</t>
  </si>
  <si>
    <t>Biggs AAF, El Paso, TX</t>
  </si>
  <si>
    <t>Landing Gear, Rt MG Target Plate Broken</t>
  </si>
  <si>
    <t xml:space="preserve">Dobbins ARB, GA </t>
  </si>
  <si>
    <t>Engine Cowl, #2, Inlet Cracks</t>
  </si>
  <si>
    <t>RMIS Data</t>
  </si>
  <si>
    <t>Landing, Overweight</t>
  </si>
  <si>
    <t>Engine, #1 Replaced, Excessive Oil Consumption</t>
  </si>
  <si>
    <t>Engine, #1 Combustion Liner Cracked</t>
  </si>
  <si>
    <t>Engine Exceedance, #2 Overtorque, 124-30s</t>
  </si>
  <si>
    <t>Engine Exceedance, #1 Overtorque, 124-30s</t>
  </si>
  <si>
    <t>Godmann AAF, KY</t>
  </si>
  <si>
    <t>Fuel Tank, RH Nacelle, Damaged from Overpressuriza</t>
  </si>
  <si>
    <t>Airspeed Exceedance.</t>
  </si>
  <si>
    <t>Salina Regional, Salina, KS</t>
  </si>
  <si>
    <t>Compressor Blade, Bent, #2 Engine, Icing Related</t>
  </si>
  <si>
    <t>Decauter, IL</t>
  </si>
  <si>
    <t>Cowling Mirror, LH IB, Departed-Damage to Fuselage</t>
  </si>
  <si>
    <t>Un-Commanded Yaw</t>
  </si>
  <si>
    <t>Propeller, #4 Blade, Incorrect Counter-Weight</t>
  </si>
  <si>
    <t>Landing Gear, NG Strut Turned Beyond Limits</t>
  </si>
  <si>
    <t>Interior Upholstry, Scratches and Tears</t>
  </si>
  <si>
    <t>AC experienced lightning strike to left prop  RTB</t>
  </si>
  <si>
    <t>Hard landing during touch and go operation</t>
  </si>
  <si>
    <t>Ft Bragg</t>
  </si>
  <si>
    <t>C-27J and C-130 had mid air at 1500Ft MSL</t>
  </si>
  <si>
    <t>WACO, TX</t>
  </si>
  <si>
    <t>During defuel, LH Nacelle was pressurized w/damage</t>
  </si>
  <si>
    <t>MARSS 14</t>
  </si>
  <si>
    <t>AC flew into C-17 wake turb and crashed</t>
  </si>
  <si>
    <t>Birdstrike, Pilot Windscreen</t>
  </si>
  <si>
    <t>Propeller, #1, Incorrectly Seated Stud Behind #2 B</t>
  </si>
  <si>
    <t>Engine, #1, Bearing Seal #2 Leaking Oil</t>
  </si>
  <si>
    <t>BL-073</t>
  </si>
  <si>
    <t>St. Paul Downtown Airport, MN</t>
  </si>
  <si>
    <t>668</t>
  </si>
  <si>
    <t>Birdstrike, #2 Engine Heated Inlet</t>
  </si>
  <si>
    <t>Landing Gear, RH Nose Trunion/Cam Assembly</t>
  </si>
  <si>
    <t>Engine Exceedance, #2 Overtemp, 850 deg</t>
  </si>
  <si>
    <t>Bird Strike, RH Wing Leading Edge</t>
  </si>
  <si>
    <t>Wing Skin, LH Lower Skin Cracked at Rivets</t>
  </si>
  <si>
    <t>FOD, #1 Compressor Blade Damage, 3 Blades</t>
  </si>
  <si>
    <t>Engine Exceedance, #1 Overtorque, &gt;20s &lt;3min</t>
  </si>
  <si>
    <t>Cheyenne Municipal, WY</t>
  </si>
  <si>
    <t>Wing Skin, RH Lower Skin Cracked at Rivets</t>
  </si>
  <si>
    <t>KMGE</t>
  </si>
  <si>
    <t>Tire, LH OTBD Flat Spotted</t>
  </si>
  <si>
    <t>T-6D</t>
  </si>
  <si>
    <t>577</t>
  </si>
  <si>
    <t>Million Air Hangar - Tucson, AZ</t>
  </si>
  <si>
    <t>Tucson, AZ</t>
  </si>
  <si>
    <t>Work Platform Lowered on Empenage</t>
  </si>
  <si>
    <t>Engine, Right Oil Pressure Low above 38,000 (FOD)</t>
  </si>
  <si>
    <t>Mount Stud for Fuel Pump, Pulled Out</t>
  </si>
  <si>
    <t>FL-329</t>
  </si>
  <si>
    <t>Fuel Tube Assembly, LH, Damaged</t>
  </si>
  <si>
    <t>-</t>
  </si>
  <si>
    <t>Entry Door, Numerous Defects For Door Latching</t>
  </si>
  <si>
    <t>Engine Repleacement, Non-specific Cause</t>
  </si>
  <si>
    <t>Engine Exceedance, #1 Overtemp, Inflight Restart</t>
  </si>
  <si>
    <t>FL-769</t>
  </si>
  <si>
    <t xml:space="preserve">Airspeed Exceedance, Flap Extension, 208Kts-49s </t>
  </si>
  <si>
    <t xml:space="preserve">Engine Exceedance, #1 Overtorque 103% - 25.4s </t>
  </si>
  <si>
    <t xml:space="preserve">Colombia </t>
  </si>
  <si>
    <t>Checklist</t>
  </si>
  <si>
    <t>Saturn Arch (Yogi)</t>
  </si>
  <si>
    <t>Reported Incidents</t>
  </si>
  <si>
    <t>Miscellaneous Army Mishap Data</t>
  </si>
  <si>
    <t>Cost/ Incident</t>
  </si>
  <si>
    <t>Mishap Costs ($)</t>
  </si>
  <si>
    <t>Cost/ 100,000 ($)</t>
  </si>
  <si>
    <t>Cost/ Hr ($)</t>
  </si>
  <si>
    <t>Bird Strike, RH Engine Inlet Hot Lip</t>
  </si>
  <si>
    <t>Hail Damage to Radome and Engine Pylons</t>
  </si>
  <si>
    <t>Engine Exceedance, #2 Overtorqe 3765 lbft-22s, ETM</t>
  </si>
  <si>
    <t>Engine Cowl Inlet, #2, Cracked</t>
  </si>
  <si>
    <t>Smoke in Cockpit when Radome Heat Energized</t>
  </si>
  <si>
    <t>Wing Skin, Upper RH, Deforming in Flight</t>
  </si>
  <si>
    <t>Engine Exceedance, #2 Overtorque, &gt;102.6%-21s</t>
  </si>
  <si>
    <t xml:space="preserve">O2 Mask, Pilot, Damaged </t>
  </si>
  <si>
    <t>Wright-Patterson AFB</t>
  </si>
  <si>
    <t>MLG Strut, Left, Leaking Hyd Fluid</t>
  </si>
  <si>
    <t>Airspeed Exceedance - Airframe</t>
  </si>
  <si>
    <t>FOD, MX-15 Turret</t>
  </si>
  <si>
    <t>Flap, L Outboard, Impact with Sm Ground Vehicle</t>
  </si>
  <si>
    <t>Nashville, TN</t>
  </si>
  <si>
    <t>Altair ETMS, Failed, Improper Recording of Events</t>
  </si>
  <si>
    <t>Daegu International Airport, Korea</t>
  </si>
  <si>
    <t>Anti-Skid, Failure In-Flight, A/S INOP illuminated</t>
  </si>
  <si>
    <t>FOD, #1 Compressor Blades Damaged, Phase2 Insp</t>
  </si>
  <si>
    <t>Fuel Pressure, #2 Low Lite Illuminated with Boost</t>
  </si>
  <si>
    <t>Rome, NY</t>
  </si>
  <si>
    <t>GPU Towed from Aircraft while Still Connected</t>
  </si>
  <si>
    <t>Engine, #2 Fails to Maintain Set Torque</t>
  </si>
  <si>
    <t>Windscreen, Scratches Exterior Pilot Side</t>
  </si>
  <si>
    <t>Windscreen, Scratches Exterior Co-pilot Side</t>
  </si>
  <si>
    <t>Overweight Landing, Avionics Failure</t>
  </si>
  <si>
    <t>Windscreen, Interior Scratches Pilot Side - AOA</t>
  </si>
  <si>
    <t>Windscreens, Crazing Interior Pilot/Co-Pilot</t>
  </si>
  <si>
    <t xml:space="preserve">Windscreen, Nicks Interior LH near AOA indexer. </t>
  </si>
  <si>
    <t xml:space="preserve">Windscreen, Interior Nicks Near AOA indexer. </t>
  </si>
  <si>
    <t xml:space="preserve">Windscreen, Nicks Interior LH, Near AOA indexer. </t>
  </si>
  <si>
    <t>Windscreen, Interior Scratches Pilot Side</t>
  </si>
  <si>
    <t>Windscreen, Exterior Crazing Discovered on Both</t>
  </si>
  <si>
    <t>Windscreen, Crazing Pilot/Copilot</t>
  </si>
  <si>
    <t>Windscreen, Co-pilot Chipped</t>
  </si>
  <si>
    <t>Windscreen, Pilot, Inside Scratched - AOA</t>
  </si>
  <si>
    <t>Windscreen, Pilot Side, Chipped - FOD</t>
  </si>
  <si>
    <t>Windscreen, Nicks Inside Pilot Side - AOA</t>
  </si>
  <si>
    <t>Bagdad Intl</t>
  </si>
  <si>
    <t>Tire, LH Main Flattened on Taxi</t>
  </si>
  <si>
    <t>Brakes, Overheat Destroy Brakes, Wheels, Tires</t>
  </si>
  <si>
    <t>Madrid, Spain</t>
  </si>
  <si>
    <t>Engine, Ignitors Failed on Ground Start</t>
  </si>
  <si>
    <t>Battery Box, Smoke from Battery Box</t>
  </si>
  <si>
    <t>FMS Screens, #1 and #2 Cracked</t>
  </si>
  <si>
    <t>Windscreen, Chips Exterior Lower RH Corner C/P</t>
  </si>
  <si>
    <t>AC Compressor, Clutch Failure</t>
  </si>
  <si>
    <t>Tire Failure, Nose, Failed During Take-off</t>
  </si>
  <si>
    <t>Fuel Quanity, #4 Reads 900 lbs Low</t>
  </si>
  <si>
    <t>Engine Fire Loop, #2, Failed</t>
  </si>
  <si>
    <t>Generator, #3 Overheated Illuminated Gen Hot Lite</t>
  </si>
  <si>
    <t>Airspeed Exceedance, Airframe, &gt;262kts Below 8000'</t>
  </si>
  <si>
    <t>Bangor Intl Airport, ME</t>
  </si>
  <si>
    <t>Torque Indication, #1 Failed</t>
  </si>
  <si>
    <t>Oil Line, #2 Engine, Not Capped</t>
  </si>
  <si>
    <t>Newport News, VA</t>
  </si>
  <si>
    <t>FOD, #1 Prop, Nicks on Blades</t>
  </si>
  <si>
    <t>Charleston, WV, Yeager Airport (CRW)</t>
  </si>
  <si>
    <t xml:space="preserve">Tire, MLG, LH OTBD, Flat Spot </t>
  </si>
  <si>
    <t>Clarksburg, WV (CKB)</t>
  </si>
  <si>
    <t xml:space="preserve">Ft Belvoir </t>
  </si>
  <si>
    <t>LH OTBD Tire Flat spotted on landing</t>
  </si>
  <si>
    <t>FOD, #1 Propeller, Blade Nicked</t>
  </si>
  <si>
    <t>Engine, #1, Oil Leaking FromInlet</t>
  </si>
  <si>
    <t>Engine Exceedance, #1 N1, TCAS RA to Level Off</t>
  </si>
  <si>
    <t>ADASh Failure, Not Reporting Exceedances</t>
  </si>
  <si>
    <t>Engine Exceedance, #2 Overtemp During Start 908-9s</t>
  </si>
  <si>
    <t>Engine Exceedance, #2 Overtorque, TCAS RA to Climb</t>
  </si>
  <si>
    <t>Engine Exceedance, #1 Overtorque, TCAS RA to Climb</t>
  </si>
  <si>
    <t>O2 Mask, Damaged</t>
  </si>
  <si>
    <t>Hyd LIne, #6 Roll Spoiler</t>
  </si>
  <si>
    <t xml:space="preserve">FOD, Loose Equipment Struck Aircraft </t>
  </si>
  <si>
    <t>Uplock Switch, Nose Gear, Failed</t>
  </si>
  <si>
    <t>FMS Failure</t>
  </si>
  <si>
    <t>Cabin Door, Seal Failed - Pressurization Issue</t>
  </si>
  <si>
    <t>Master Caution, Inop in Flight</t>
  </si>
  <si>
    <t>FOD, Engine, Right Oil Pressure Low above 38,000</t>
  </si>
  <si>
    <t>Propeller, #1 Failed to Feather On Shutdown</t>
  </si>
  <si>
    <t>660</t>
  </si>
  <si>
    <t>Wing Attach Fitting, Washer Impressions in Bathtub</t>
  </si>
  <si>
    <t>AOR23</t>
  </si>
  <si>
    <t>Airspeed Exceedance,  264kias - 3s</t>
  </si>
  <si>
    <t>Fuel Quantity Indicator, #4, Incorrect Reading</t>
  </si>
  <si>
    <t>McGuire</t>
  </si>
  <si>
    <t>Albany, GA</t>
  </si>
  <si>
    <t>NLG, Steering Stop Distorted, Turn Limit Exceeded</t>
  </si>
  <si>
    <t>Entebbe, Uganda</t>
  </si>
  <si>
    <t>Oil Pressure, #4 Fluctuating, Garlock Seal</t>
  </si>
  <si>
    <t>NP Transmitter, #4 Failed, RPM Dropped to 700rpm</t>
  </si>
  <si>
    <t>Thrust Reverser Advisory Light, Remained Illuminat</t>
  </si>
  <si>
    <t>ADASh, Not Transmitting</t>
  </si>
  <si>
    <t>Cabin Pressure Light, Illuminated In-Flight</t>
  </si>
  <si>
    <t>abcd</t>
  </si>
  <si>
    <t>APU Compartment, Burn Hole</t>
  </si>
  <si>
    <t>FOD, #4 Engine, 1st Stage Compressor</t>
  </si>
  <si>
    <t>Chad, Africa</t>
  </si>
  <si>
    <t>Helsinki, Finland</t>
  </si>
  <si>
    <t>Landing Gear, Nose, Strut De-Pressurized</t>
  </si>
  <si>
    <t>Transponder Control Panel, Zeroize Toggle Sw Bent</t>
  </si>
  <si>
    <t>Airspeed Exceedance, Flaps Retracted ay 204 KIAS</t>
  </si>
  <si>
    <t>Engine, Turbine Blades Corroded Beyond Limits</t>
  </si>
  <si>
    <t>Wiring, Old ETM, Improperly Capped and Stowed</t>
  </si>
  <si>
    <t>ADASh, Incorrrect Airspeed/Alt Data</t>
  </si>
  <si>
    <t>ADASh, Incorrect Install, Shorted #1 FMS</t>
  </si>
  <si>
    <t>Columbia, SC</t>
  </si>
  <si>
    <t>Windscreen, Pilot Side, External</t>
  </si>
  <si>
    <t>Camp Humpherys</t>
  </si>
  <si>
    <t>McGuire, AFB</t>
  </si>
  <si>
    <t>Windshield Heat, Co-Pilot, 15% Not Heating</t>
  </si>
  <si>
    <t>Camp Humphrys</t>
  </si>
  <si>
    <t>Desederio, Korea</t>
  </si>
  <si>
    <t>Fire Light, LH engine. Overweight Landing Resulted</t>
  </si>
  <si>
    <t>Engine Exceedance, #1 Torque, 111%-25s</t>
  </si>
  <si>
    <t>Exhaust Flange, RH Engine, 4 Cracks</t>
  </si>
  <si>
    <t>O2 System, Contaminated</t>
  </si>
  <si>
    <t>Engine Failure, #2 Flameout @ 9500', Throttle Idle</t>
  </si>
  <si>
    <t>Topeka, KS (site 582)</t>
  </si>
  <si>
    <t>Engine, 1st Stage PT Rubbing and Shaving Metal</t>
  </si>
  <si>
    <t>Battery, Aircraft, Failed CAP Check</t>
  </si>
  <si>
    <t>Site 719B</t>
  </si>
  <si>
    <t>Rivet Plugs Separated at FS 346, Upper Crown Skin</t>
  </si>
  <si>
    <t>Clarksburg-Benedum, VW</t>
  </si>
  <si>
    <t>Engine, Exhaust Duct Cracked and Broken</t>
  </si>
  <si>
    <t>Overweight Landing, Autopilot Issue</t>
  </si>
  <si>
    <t>Landing Gear Door, Nose Door Actuator Failed</t>
  </si>
  <si>
    <t>Marathon, FL</t>
  </si>
  <si>
    <t>Fuel Tank, LH Wing, Leaking at Check Valve</t>
  </si>
  <si>
    <t>Flaps, RH Cove Trailing Edge Skin, Damaged</t>
  </si>
  <si>
    <t>Desidario AAF, Korea</t>
  </si>
  <si>
    <t>Windscreen, Pilot, Cracked on Lower Edge</t>
  </si>
  <si>
    <t>Windshiled, Co-Pilot, Cracked When Heat Applied</t>
  </si>
  <si>
    <t>Tucomen Intl Airport, Panama</t>
  </si>
  <si>
    <t>Wing, Left LE, Impacted by Ground Vehicle</t>
  </si>
  <si>
    <t>Offut AFB, NE</t>
  </si>
  <si>
    <t>Caution Light, Elevator No Heat Illuminated</t>
  </si>
  <si>
    <t>Tire, Nose, Flat. Suspect Taxi on Loose Concrete</t>
  </si>
  <si>
    <t>DC Volt Meter, Knob Broken</t>
  </si>
  <si>
    <t>Engine Air Cond, Accessort Drive Leaking Oil</t>
  </si>
  <si>
    <t>Entebbe, Africa</t>
  </si>
  <si>
    <t>Inverter, Primary, Failed in Flight</t>
  </si>
  <si>
    <t>Goose Bay, Ontario, Canada</t>
  </si>
  <si>
    <t>Tail Cone, Impacted Fuel Truck, Winds 40-50 KT</t>
  </si>
  <si>
    <t>Engine, LH, Inlet Ring Center Flange Cracks</t>
  </si>
  <si>
    <t>Engine, RH, Inlet Ring Center Flange Cracks</t>
  </si>
  <si>
    <t>Engine Exceedance, #1 N1, 102.2%-3s, Crew Report</t>
  </si>
  <si>
    <t xml:space="preserve">Engine Exceedance, #2 N1, 102.7%-16s, Crew Report </t>
  </si>
  <si>
    <t>FOD, Fuel Tank, #4, Items Found In Tank</t>
  </si>
  <si>
    <t>Langing Gear, Nose Wheel/Tire, Flat</t>
  </si>
  <si>
    <t>Hydraulic System, #2,3,4, Loss of Quanity/Erratic</t>
  </si>
  <si>
    <t>Hydraulic System, Loss of Fluid #2 System</t>
  </si>
  <si>
    <t>Lightning Strike, #2 Propeller</t>
  </si>
  <si>
    <t>Lightning Strike, #1 Propeller/Nose Radome</t>
  </si>
  <si>
    <t>Air Stair Door, Frame Damaged by Tinnerman Nut</t>
  </si>
  <si>
    <t>Cabin Pressure, Illuminated at FL170</t>
  </si>
  <si>
    <t>Enroute Climb From Andrews AFB</t>
  </si>
  <si>
    <t>Engine, #2, ITT Fluctuations/Vibration/Noise</t>
  </si>
  <si>
    <t>Windshield, Co-Pilot, Outer Layer Cracked</t>
  </si>
  <si>
    <t>Engine Inlet Cover/Exhaust Plug - Lost from Wind</t>
  </si>
  <si>
    <t>Rickenbacker AFB</t>
  </si>
  <si>
    <t>Tire, LH OTBD Flat Spot</t>
  </si>
  <si>
    <t>Fire Bottle, #1 Discharged Unrelated to Emergency</t>
  </si>
  <si>
    <t>Aircraft Impacted Ground Unknown Cause</t>
  </si>
  <si>
    <t>Service Life Exceeded, 2nd Stage Power Turbine</t>
  </si>
  <si>
    <t>Propeller, #2, Leaking Oil at Blades</t>
  </si>
  <si>
    <t xml:space="preserve">Camp Lejeune, NC </t>
  </si>
  <si>
    <t>FOD, #2 Prop Damaged, Contact with Spar Bumper</t>
  </si>
  <si>
    <t>FOD, #1 Eng Compressor Blade, Found @ Phase 2 Insp</t>
  </si>
  <si>
    <t>Engine Exceedance, #1 Overtorque, 108%-45s</t>
  </si>
  <si>
    <t>LH Upper Fwd Barrel Nut Assembly, Could not Remove</t>
  </si>
  <si>
    <t>Engine Exceedance, #1 ITT 805 C for 24.4 seconds</t>
  </si>
  <si>
    <t>Redstone Arsenal</t>
  </si>
  <si>
    <t>RSA</t>
  </si>
  <si>
    <t>Ventral Fin, Lower, Ground Impact</t>
  </si>
  <si>
    <t>FOD, Damage to CT Blades exceeding limits</t>
  </si>
  <si>
    <t>Birdstrike, Left Inbd Wing LE, At Altitude</t>
  </si>
  <si>
    <t xml:space="preserve">Cracks, L/H and R/H Dipole antenna mount fairing </t>
  </si>
  <si>
    <t>Westover Air Reserve Base</t>
  </si>
  <si>
    <t>Landing Gear, L-MLG Acutator Clevis Damaged</t>
  </si>
  <si>
    <t>Un-commanded Pitch Trim and Sonalert Malfunctions</t>
  </si>
  <si>
    <t>C182</t>
  </si>
  <si>
    <t>C-31</t>
  </si>
  <si>
    <t>UV-18C</t>
  </si>
  <si>
    <t xml:space="preserve">Chaffing, #2 Engine Truss </t>
  </si>
  <si>
    <t>Power Loss, #2 Engine</t>
  </si>
  <si>
    <t>Hard Landing, NG Tire Separated from Wheel</t>
  </si>
  <si>
    <t>Ft. Huachuca AZ</t>
  </si>
  <si>
    <t>Pressure Vessel, Crack, Bottom Ctr Aft Bulkhead</t>
  </si>
  <si>
    <t>Ground Equipment; Tow bar bent upon stopping tug.</t>
  </si>
  <si>
    <t>Greenville, TX</t>
  </si>
  <si>
    <t>MID</t>
  </si>
  <si>
    <t xml:space="preserve">LDG Gear Extension; Gear would not extend </t>
  </si>
  <si>
    <t>Dothan, AL</t>
  </si>
  <si>
    <t>588</t>
  </si>
  <si>
    <t>Crack; Combustion Section Case Weld Cracked</t>
  </si>
  <si>
    <t>Sanai, Egypt</t>
  </si>
  <si>
    <t>Turbulence, Severe Turbulence encountered at 11.5</t>
  </si>
  <si>
    <t>501</t>
  </si>
  <si>
    <t>Crack; Fwd Attach Angle on RH Strake cracked</t>
  </si>
  <si>
    <t>Crack; Fwd LH and RH Strake Attach Angle</t>
  </si>
  <si>
    <t>Early Gear Ret; Ground contact of tail on take-off</t>
  </si>
  <si>
    <t>Generator Failure</t>
  </si>
  <si>
    <t>Stuttgart, GE</t>
  </si>
  <si>
    <t>Brake Failure, RH MLG Hydraulic Leak</t>
  </si>
  <si>
    <t>Brake Accumulator Door Opened Due to Turbulence</t>
  </si>
  <si>
    <t>Engine Exceedance, #1 N1 ETM 104.2%-3s Crew Rpt</t>
  </si>
  <si>
    <t>Engine Exceedance, #2 N1 ETM 104.3%-3s Crew Rpt</t>
  </si>
  <si>
    <t>Engine Exceedance, #2 Overtorque 121%-2s Crew Rpt</t>
  </si>
  <si>
    <t>Engine Exceedance, #1 N1, 104%-8s Crew Rpt</t>
  </si>
  <si>
    <t>Engine Exceedance, #2 N1, 104% - 10s Crew Rpt</t>
  </si>
  <si>
    <t>Hard Landing; Nose Gear Strut Leaking</t>
  </si>
  <si>
    <t>Prop Governor CB pops with Battery Power</t>
  </si>
  <si>
    <t>Low Oil Pressure</t>
  </si>
  <si>
    <t>Landing Gear Extension; Gear would not extend norm</t>
  </si>
  <si>
    <t>Cracks;  CT Blades Cracked at Tips</t>
  </si>
  <si>
    <t>Lower door aft lift strut broken</t>
  </si>
  <si>
    <t>Indicator Light, Nose Gear Safe Down, Failed</t>
  </si>
  <si>
    <t>Bird Strike, Left Engine Intake and Compressor</t>
  </si>
  <si>
    <t>Engine Exceedance; #2 Overtorque, 103.1%</t>
  </si>
  <si>
    <t>Airspeed Exceedance; Flaps,  Altair Report</t>
  </si>
  <si>
    <t>Hard Landing, Damage to NG and Props</t>
  </si>
  <si>
    <t>Bird Strike, Lt. Horizontal Stab Tip Assembly</t>
  </si>
  <si>
    <t>Lightning Strike, LH Elevator, 3 Holes</t>
  </si>
  <si>
    <t>Bird Strike, LE LH Outboard Wing, BL 213-236</t>
  </si>
  <si>
    <t>Bird Strike, LE, LH Outer Wing</t>
  </si>
  <si>
    <t>Bird Strike, LH LE Outer Wing</t>
  </si>
  <si>
    <t>Bird Strike, #2 Engine Heated Inlet</t>
  </si>
  <si>
    <t xml:space="preserve">Bird Strike, R/H Ldg Light </t>
  </si>
  <si>
    <t>Bird Strike, Damage Found On Post Flight Insp</t>
  </si>
  <si>
    <t>Bird Strike, Multiple Locations</t>
  </si>
  <si>
    <t>Bird Strike, #1 Engine Ingestion</t>
  </si>
  <si>
    <t>Bird Strike, RH LE Horizontal Stab</t>
  </si>
  <si>
    <t>Bird Strike RH OB Wing, De-Ice Boot Damaged</t>
  </si>
  <si>
    <t>Bird Strike, RH Outbd Wing Damaged</t>
  </si>
  <si>
    <t>Bird Strike, Ingestion #2 Engine</t>
  </si>
  <si>
    <t>Bird Strike, Ingestion Left Engine</t>
  </si>
  <si>
    <t>Bird Strike on LH wing</t>
  </si>
  <si>
    <t>Bird Strike RH Engine Intake</t>
  </si>
  <si>
    <t>Bird Strike Right MLG drag strut</t>
  </si>
  <si>
    <t>Bird Strike RH Outboard flap</t>
  </si>
  <si>
    <t>Bird Strike right wing inbd leading edge</t>
  </si>
  <si>
    <t>Bird Strike during landing</t>
  </si>
  <si>
    <t>Bird Strike, RH OB Leading Edge</t>
  </si>
  <si>
    <t>Bird Strike LH wing lift transducer</t>
  </si>
  <si>
    <t>Bird Strike, Damage Found on Pre-Flight</t>
  </si>
  <si>
    <t>Bird Strike to data link radome</t>
  </si>
  <si>
    <t>Bird Strike engine cowling</t>
  </si>
  <si>
    <t>Bird Strike to radome</t>
  </si>
  <si>
    <t>Bird Strike right leading edge flap</t>
  </si>
  <si>
    <t>Bird Strike prop spinner</t>
  </si>
  <si>
    <t>Bird Strike left engine inlet</t>
  </si>
  <si>
    <t>Wing Skin; Torn Lower LH Outer Wing along spar cap</t>
  </si>
  <si>
    <t>FOD Damage; #1 Prop Blade Nicked</t>
  </si>
  <si>
    <t>Nose Strut Collapsed and Leaking Hydraulic Fluid</t>
  </si>
  <si>
    <t>Bezmer Airbase, Bulgaria</t>
  </si>
  <si>
    <t>#1 Engine would not make power</t>
  </si>
  <si>
    <t>FWAATS/CKB Clarksburg, WV</t>
  </si>
  <si>
    <t>FWAATS</t>
  </si>
  <si>
    <t>FOD Damage; #2 Engine First Stage Compressor</t>
  </si>
  <si>
    <t>Rt. Wing Tip Damage during towing.</t>
  </si>
  <si>
    <t>Crack; Inner Door Skin Closeout</t>
  </si>
  <si>
    <t>Engine Exceedance, #2 Overtemp, 820 - 45s</t>
  </si>
  <si>
    <t>Failure; Copilot's Windshield Hump Seal</t>
  </si>
  <si>
    <t>Engine Exceedance, #2 Overtorque, ETM Report</t>
  </si>
  <si>
    <t>#1 engine CT blade damage</t>
  </si>
  <si>
    <t>#2 Engine CT Blade Damage</t>
  </si>
  <si>
    <t>Engine Exceedance, #2 Overtorque, 109%-42s, ETM</t>
  </si>
  <si>
    <t>Overtorque; ETM showed Engine Overtorque in Error</t>
  </si>
  <si>
    <t>#1 MLG Tire found to be Flat Spotted</t>
  </si>
  <si>
    <t>#2 MLG Tire found to be Flat Spotted</t>
  </si>
  <si>
    <t>Crack; Cabin Entry Door Hinge</t>
  </si>
  <si>
    <t>Bird Strike; Right Hand Wing L/E</t>
  </si>
  <si>
    <t>Pilot's windshield shattered during climbout.</t>
  </si>
  <si>
    <t>Right Brake Pedal goes to floor</t>
  </si>
  <si>
    <t>LMG did not retract on takeoff</t>
  </si>
  <si>
    <t>FOD Damage; Radome damaged at 9 O'Clock Position</t>
  </si>
  <si>
    <t xml:space="preserve">Tire, #4 Main Found to be Flat Spotted </t>
  </si>
  <si>
    <t>Engine Exceedance, #1 N1 111% for 5s</t>
  </si>
  <si>
    <t>Engine Exceedance, #1 Overtemp 866-34s</t>
  </si>
  <si>
    <t>Engine Exceedance, #2 Overtemp, 866-34s.</t>
  </si>
  <si>
    <t>Engine Exceedance, #2 Overtorque, 114% -11.7s</t>
  </si>
  <si>
    <t>Engine Exceedance, #1 Overtorque, 114% -11.7s</t>
  </si>
  <si>
    <t>Kangerlussuaq, Greenland</t>
  </si>
  <si>
    <t>#2 Engine will not start</t>
  </si>
  <si>
    <t>Co-Pilot Windshield Cracked</t>
  </si>
  <si>
    <t>Lightening Strike; #2 Propeller</t>
  </si>
  <si>
    <t>Overtemp; ETM Indicator determined to be in error.</t>
  </si>
  <si>
    <t>Budapest, Hungary</t>
  </si>
  <si>
    <t>L/H Electrical Bus Failure</t>
  </si>
  <si>
    <t xml:space="preserve">Hot Start; #2 Engine </t>
  </si>
  <si>
    <t>Postflt Insp found #1 MLG Tire damaged</t>
  </si>
  <si>
    <t>Bird Strike; Left Wing Leading Edge Damage</t>
  </si>
  <si>
    <t>Seal Failure; #1 Propeller Hub</t>
  </si>
  <si>
    <t>Raleigh-Durham, NC</t>
  </si>
  <si>
    <t>#1 Engine Torque Indication Failure</t>
  </si>
  <si>
    <t>Moline, IL</t>
  </si>
  <si>
    <t>Hydraulic Leak in Nose Landing Gear Wheel Well</t>
  </si>
  <si>
    <t>Bezmer, Bulgaria</t>
  </si>
  <si>
    <t>Crew broke key off in lock of aft bag compartment</t>
  </si>
  <si>
    <t>Nose Gear, Collapse During Taxi</t>
  </si>
  <si>
    <t>#4 MLG Tire Flat Spotted</t>
  </si>
  <si>
    <t>Son San Juan, Spain</t>
  </si>
  <si>
    <t>#2 Engine Torque Indication stuck at 34%</t>
  </si>
  <si>
    <t>Manila, Phillippines</t>
  </si>
  <si>
    <t>#2 Flight Display Failure</t>
  </si>
  <si>
    <t>Oklahoma City, OK</t>
  </si>
  <si>
    <t>Chord showing on R/H MLG Tire.</t>
  </si>
  <si>
    <t>Hard Landing with damage</t>
  </si>
  <si>
    <t>Lightening Strike; Several Locations</t>
  </si>
  <si>
    <t xml:space="preserve">L/H Engine making howling sound </t>
  </si>
  <si>
    <t>Lightening Strike</t>
  </si>
  <si>
    <t>Camp Humphreys</t>
  </si>
  <si>
    <t>Hydraulic System 1 Failure</t>
  </si>
  <si>
    <t>Engine Exceedance, Overtemp-Discovered by Teardown</t>
  </si>
  <si>
    <t>Bird Strike, Right Engine</t>
  </si>
  <si>
    <t xml:space="preserve">Engine Exceedance, #2 Overtemp, 852-25s </t>
  </si>
  <si>
    <t>Aircraft Overspeed</t>
  </si>
  <si>
    <t>Ventral Fin/attach structure damaged during maint</t>
  </si>
  <si>
    <t>Birdstrike on R/H Center Wing Leading Edge</t>
  </si>
  <si>
    <t>Jackson, Wyoming</t>
  </si>
  <si>
    <t>L/H Center Wing Deice Boot Debonded</t>
  </si>
  <si>
    <t>Lower Door Snubber Broke with Skin Damage</t>
  </si>
  <si>
    <t>FOD; #2 Prop</t>
  </si>
  <si>
    <t>FOD; #1 Prop</t>
  </si>
  <si>
    <t xml:space="preserve">R/H Wingtip and Aileron Damaged </t>
  </si>
  <si>
    <t>Augusta, GA</t>
  </si>
  <si>
    <t>#2 Engine Failed to Start</t>
  </si>
  <si>
    <t>Nuremberg, DE</t>
  </si>
  <si>
    <t>#4 MLG Tire Flat Spotted and Flat</t>
  </si>
  <si>
    <t>#2 Engine Inlet Duct Skin Cracked</t>
  </si>
  <si>
    <t>Fuel Leak; Left wing bottom</t>
  </si>
  <si>
    <t>Engine Exceedance, #1 Overtorque, 53s</t>
  </si>
  <si>
    <t>Engine Exceedance, #2 Overtorque, 57s</t>
  </si>
  <si>
    <t>No response with Power or Fuel Lever</t>
  </si>
  <si>
    <t>FOD;  #1 Prop</t>
  </si>
  <si>
    <t>Removed Cowling damaged by Jet Blast</t>
  </si>
  <si>
    <t>#2 Engine Borescope Insp. found damage</t>
  </si>
  <si>
    <t>Uppsala, Sweden</t>
  </si>
  <si>
    <t># 1 Inverter Inop</t>
  </si>
  <si>
    <t xml:space="preserve">Engine Exceedance; #1 </t>
  </si>
  <si>
    <t>M175</t>
  </si>
  <si>
    <t>FOB I3</t>
  </si>
  <si>
    <t>Propeller(s), Damaged by fatigued collar, #2 Engin</t>
  </si>
  <si>
    <t>Engine Exceedance; #1 and #2 Overspeed</t>
  </si>
  <si>
    <t>Y8</t>
  </si>
  <si>
    <t>FL-728</t>
  </si>
  <si>
    <t>FL-738</t>
  </si>
  <si>
    <t>560-038</t>
  </si>
  <si>
    <t>FL-716</t>
  </si>
  <si>
    <t>FL-449</t>
  </si>
  <si>
    <t>FL-336</t>
  </si>
  <si>
    <t>BP-014</t>
  </si>
  <si>
    <t>FL-416</t>
  </si>
  <si>
    <t>PM-065</t>
  </si>
  <si>
    <t>FL-734</t>
  </si>
  <si>
    <t>FL-736</t>
  </si>
  <si>
    <t>MARSS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</si>
</sst>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409]General"/>
    <numFmt numFmtId="165" formatCode="_(&quot;$&quot;* #,##0_);_(&quot;$&quot;* \(#,##0\);_(&quot;$&quot;* &quot;-&quot;??_);_(@_)"/>
    <numFmt numFmtId="166" formatCode="_([$$-409]* #,##0.00_);_([$$-409]* \(#,##0.00\);_([$$-409]* &quot;-&quot;??_);_(@_)"/>
    <numFmt numFmtId="167" formatCode="0.000"/>
    <numFmt numFmtId="168" formatCode="_(* #,##0_);_(* \(#,##0\);_(* &quot;-&quot;??_);_(@_)"/>
    <numFmt numFmtId="169" formatCode="0.0%"/>
    <numFmt numFmtId="170" formatCode="#,##0.0"/>
    <numFmt numFmtId="171" formatCode="[$-1010409]#,##0;\-#,##0"/>
    <numFmt numFmtId="172" formatCode="0.0"/>
    <numFmt numFmtId="173" formatCode="0.0000000"/>
    <numFmt numFmtId="174" formatCode="0.000000"/>
    <numFmt numFmtId="175" formatCode="0.0000"/>
    <numFmt numFmtId="176" formatCode="0.00000"/>
    <numFmt numFmtId="177" formatCode="[$-409]mmmm\-yy;@"/>
  </numFmts>
  <fonts count="31" x14ac:knownFonts="1">
    <font>
      <sz val="10"/>
      <name val="Arial"/>
      <charset val="1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u/>
      <sz val="8"/>
      <color theme="1"/>
      <name val="Arial"/>
      <family val="2"/>
    </font>
    <font>
      <sz val="8"/>
      <name val="Arial Rounded MT Bold"/>
      <family val="2"/>
    </font>
    <font>
      <b/>
      <sz val="8"/>
      <name val="Arial Rounded MT Bold"/>
      <family val="2"/>
    </font>
    <font>
      <sz val="7.5"/>
      <name val="Arial"/>
      <family val="2"/>
    </font>
    <font>
      <b/>
      <sz val="7.5"/>
      <name val="Arial"/>
      <family val="2"/>
    </font>
    <font>
      <sz val="7.5"/>
      <color theme="1"/>
      <name val="Arial"/>
      <family val="2"/>
    </font>
    <font>
      <b/>
      <sz val="7.5"/>
      <name val="Arial Rounded MT Bold"/>
      <family val="2"/>
    </font>
    <font>
      <u/>
      <sz val="7.5"/>
      <color theme="1"/>
      <name val="Arial"/>
      <family val="2"/>
    </font>
    <font>
      <sz val="7.5"/>
      <name val="Arial Rounded MT Bold"/>
      <family val="2"/>
    </font>
    <font>
      <sz val="7.5"/>
      <color theme="1"/>
      <name val="Calibri"/>
      <family val="2"/>
    </font>
    <font>
      <sz val="7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8"/>
      <color rgb="FF7030A0"/>
      <name val="Arial"/>
      <family val="2"/>
    </font>
    <font>
      <b/>
      <sz val="2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ck">
        <color auto="1"/>
      </bottom>
      <diagonal/>
    </border>
    <border>
      <left style="double">
        <color indexed="64"/>
      </left>
      <right style="thick">
        <color indexed="64"/>
      </right>
      <top style="double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double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auto="1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double">
        <color indexed="64"/>
      </right>
      <top/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/>
      <top style="double">
        <color indexed="64"/>
      </top>
      <bottom style="medium">
        <color auto="1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/>
      <diagonal/>
    </border>
    <border>
      <left style="double">
        <color auto="1"/>
      </left>
      <right style="thick">
        <color auto="1"/>
      </right>
      <top style="double">
        <color indexed="64"/>
      </top>
      <bottom style="medium">
        <color auto="1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indexed="64"/>
      </top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/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auto="1"/>
      </top>
      <bottom style="thick">
        <color auto="1"/>
      </bottom>
      <diagonal/>
    </border>
    <border>
      <left style="medium">
        <color indexed="64"/>
      </left>
      <right style="thick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</borders>
  <cellStyleXfs count="7">
    <xf numFmtId="0" fontId="0" fillId="0" borderId="0">
      <alignment wrapText="1"/>
    </xf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0">
    <xf numFmtId="0" fontId="0" fillId="0" borderId="0" xfId="0">
      <alignment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4" fontId="0" fillId="0" borderId="0" xfId="0" applyNumberFormat="1">
      <alignment wrapText="1"/>
    </xf>
    <xf numFmtId="49" fontId="0" fillId="0" borderId="0" xfId="0" applyNumberForma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>
      <alignment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0" fillId="0" borderId="0" xfId="0" applyNumberFormat="1" applyAlignment="1"/>
    <xf numFmtId="0" fontId="1" fillId="0" borderId="0" xfId="0" applyFont="1">
      <alignment wrapText="1"/>
    </xf>
    <xf numFmtId="0" fontId="5" fillId="2" borderId="7" xfId="0" applyFont="1" applyFill="1" applyBorder="1">
      <alignment wrapText="1"/>
    </xf>
    <xf numFmtId="14" fontId="4" fillId="3" borderId="8" xfId="0" applyNumberFormat="1" applyFont="1" applyFill="1" applyBorder="1">
      <alignment wrapText="1"/>
    </xf>
    <xf numFmtId="49" fontId="4" fillId="3" borderId="8" xfId="0" applyNumberFormat="1" applyFont="1" applyFill="1" applyBorder="1">
      <alignment wrapText="1"/>
    </xf>
    <xf numFmtId="14" fontId="4" fillId="4" borderId="8" xfId="0" applyNumberFormat="1" applyFont="1" applyFill="1" applyBorder="1">
      <alignment wrapText="1"/>
    </xf>
    <xf numFmtId="49" fontId="4" fillId="4" borderId="8" xfId="0" applyNumberFormat="1" applyFont="1" applyFill="1" applyBorder="1">
      <alignment wrapText="1"/>
    </xf>
    <xf numFmtId="14" fontId="4" fillId="3" borderId="9" xfId="0" applyNumberFormat="1" applyFont="1" applyFill="1" applyBorder="1">
      <alignment wrapText="1"/>
    </xf>
    <xf numFmtId="49" fontId="4" fillId="3" borderId="9" xfId="0" applyNumberFormat="1" applyFont="1" applyFill="1" applyBorder="1">
      <alignment wrapText="1"/>
    </xf>
    <xf numFmtId="14" fontId="4" fillId="4" borderId="9" xfId="0" applyNumberFormat="1" applyFont="1" applyFill="1" applyBorder="1">
      <alignment wrapText="1"/>
    </xf>
    <xf numFmtId="49" fontId="4" fillId="4" borderId="9" xfId="0" applyNumberFormat="1" applyFont="1" applyFill="1" applyBorder="1">
      <alignment wrapText="1"/>
    </xf>
    <xf numFmtId="0" fontId="5" fillId="2" borderId="10" xfId="0" applyFont="1" applyFill="1" applyBorder="1">
      <alignment wrapText="1"/>
    </xf>
    <xf numFmtId="49" fontId="4" fillId="3" borderId="8" xfId="0" applyNumberFormat="1" applyFont="1" applyFill="1" applyBorder="1" applyAlignment="1">
      <alignment wrapText="1"/>
    </xf>
    <xf numFmtId="166" fontId="4" fillId="3" borderId="8" xfId="0" applyNumberFormat="1" applyFont="1" applyFill="1" applyBorder="1">
      <alignment wrapText="1"/>
    </xf>
    <xf numFmtId="49" fontId="4" fillId="3" borderId="11" xfId="0" applyNumberFormat="1" applyFont="1" applyFill="1" applyBorder="1" applyAlignment="1">
      <alignment wrapText="1"/>
    </xf>
    <xf numFmtId="49" fontId="4" fillId="4" borderId="8" xfId="0" applyNumberFormat="1" applyFont="1" applyFill="1" applyBorder="1" applyAlignment="1">
      <alignment wrapText="1"/>
    </xf>
    <xf numFmtId="166" fontId="4" fillId="4" borderId="8" xfId="0" applyNumberFormat="1" applyFont="1" applyFill="1" applyBorder="1">
      <alignment wrapText="1"/>
    </xf>
    <xf numFmtId="49" fontId="4" fillId="4" borderId="11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wrapText="1"/>
    </xf>
    <xf numFmtId="166" fontId="4" fillId="3" borderId="9" xfId="0" applyNumberFormat="1" applyFont="1" applyFill="1" applyBorder="1">
      <alignment wrapText="1"/>
    </xf>
    <xf numFmtId="49" fontId="4" fillId="3" borderId="12" xfId="0" applyNumberFormat="1" applyFont="1" applyFill="1" applyBorder="1" applyAlignment="1">
      <alignment wrapText="1"/>
    </xf>
    <xf numFmtId="49" fontId="4" fillId="4" borderId="9" xfId="0" applyNumberFormat="1" applyFont="1" applyFill="1" applyBorder="1" applyAlignment="1">
      <alignment wrapText="1"/>
    </xf>
    <xf numFmtId="166" fontId="4" fillId="4" borderId="9" xfId="0" applyNumberFormat="1" applyFont="1" applyFill="1" applyBorder="1">
      <alignment wrapText="1"/>
    </xf>
    <xf numFmtId="49" fontId="4" fillId="4" borderId="12" xfId="0" applyNumberFormat="1" applyFont="1" applyFill="1" applyBorder="1" applyAlignmen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69" fontId="0" fillId="0" borderId="0" xfId="3" applyNumberFormat="1" applyFont="1"/>
    <xf numFmtId="9" fontId="0" fillId="0" borderId="0" xfId="3" applyFont="1"/>
    <xf numFmtId="164" fontId="0" fillId="0" borderId="0" xfId="0" applyNumberFormat="1" applyAlignment="1">
      <alignment horizontal="left" indent="1"/>
    </xf>
    <xf numFmtId="164" fontId="0" fillId="0" borderId="0" xfId="0" pivotButton="1" applyNumberFormat="1" applyAlignment="1"/>
    <xf numFmtId="0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5" fillId="2" borderId="13" xfId="0" applyFont="1" applyFill="1" applyBorder="1">
      <alignment wrapText="1"/>
    </xf>
    <xf numFmtId="166" fontId="4" fillId="3" borderId="14" xfId="0" applyNumberFormat="1" applyFont="1" applyFill="1" applyBorder="1">
      <alignment wrapText="1"/>
    </xf>
    <xf numFmtId="166" fontId="4" fillId="4" borderId="14" xfId="0" applyNumberFormat="1" applyFont="1" applyFill="1" applyBorder="1">
      <alignment wrapText="1"/>
    </xf>
    <xf numFmtId="166" fontId="4" fillId="3" borderId="15" xfId="0" applyNumberFormat="1" applyFont="1" applyFill="1" applyBorder="1">
      <alignment wrapText="1"/>
    </xf>
    <xf numFmtId="166" fontId="4" fillId="4" borderId="15" xfId="0" applyNumberFormat="1" applyFont="1" applyFill="1" applyBorder="1">
      <alignment wrapText="1"/>
    </xf>
    <xf numFmtId="9" fontId="0" fillId="0" borderId="0" xfId="3" applyFont="1" applyAlignment="1">
      <alignment wrapText="1"/>
    </xf>
    <xf numFmtId="164" fontId="2" fillId="0" borderId="24" xfId="0" applyNumberFormat="1" applyFont="1" applyBorder="1" applyAlignment="1">
      <alignment horizontal="center" vertical="center" wrapText="1"/>
    </xf>
    <xf numFmtId="164" fontId="2" fillId="0" borderId="17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/>
    <xf numFmtId="49" fontId="0" fillId="0" borderId="0" xfId="0" applyNumberFormat="1" applyAlignment="1"/>
    <xf numFmtId="166" fontId="0" fillId="0" borderId="0" xfId="0" applyNumberFormat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5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4" fontId="4" fillId="3" borderId="8" xfId="0" applyNumberFormat="1" applyFont="1" applyFill="1" applyBorder="1" applyAlignment="1"/>
    <xf numFmtId="49" fontId="4" fillId="3" borderId="8" xfId="0" applyNumberFormat="1" applyFont="1" applyFill="1" applyBorder="1" applyAlignment="1"/>
    <xf numFmtId="49" fontId="4" fillId="3" borderId="8" xfId="0" applyNumberFormat="1" applyFont="1" applyFill="1" applyBorder="1" applyAlignment="1">
      <alignment horizontal="center"/>
    </xf>
    <xf numFmtId="166" fontId="4" fillId="3" borderId="8" xfId="0" applyNumberFormat="1" applyFont="1" applyFill="1" applyBorder="1" applyAlignment="1"/>
    <xf numFmtId="49" fontId="4" fillId="3" borderId="11" xfId="0" applyNumberFormat="1" applyFont="1" applyFill="1" applyBorder="1" applyAlignment="1"/>
    <xf numFmtId="14" fontId="4" fillId="4" borderId="8" xfId="0" applyNumberFormat="1" applyFont="1" applyFill="1" applyBorder="1" applyAlignment="1"/>
    <xf numFmtId="49" fontId="4" fillId="4" borderId="8" xfId="0" applyNumberFormat="1" applyFont="1" applyFill="1" applyBorder="1" applyAlignment="1"/>
    <xf numFmtId="49" fontId="4" fillId="4" borderId="8" xfId="0" applyNumberFormat="1" applyFont="1" applyFill="1" applyBorder="1" applyAlignment="1">
      <alignment horizontal="center"/>
    </xf>
    <xf numFmtId="166" fontId="4" fillId="4" borderId="8" xfId="0" applyNumberFormat="1" applyFont="1" applyFill="1" applyBorder="1" applyAlignment="1"/>
    <xf numFmtId="49" fontId="4" fillId="4" borderId="11" xfId="0" applyNumberFormat="1" applyFont="1" applyFill="1" applyBorder="1" applyAlignment="1"/>
    <xf numFmtId="166" fontId="4" fillId="3" borderId="25" xfId="0" applyNumberFormat="1" applyFont="1" applyFill="1" applyBorder="1" applyAlignment="1"/>
    <xf numFmtId="49" fontId="4" fillId="5" borderId="8" xfId="0" applyNumberFormat="1" applyFont="1" applyFill="1" applyBorder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>
      <alignment wrapText="1"/>
    </xf>
    <xf numFmtId="164" fontId="7" fillId="0" borderId="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167" fontId="7" fillId="0" borderId="16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71" fontId="8" fillId="6" borderId="39" xfId="0" applyNumberFormat="1" applyFont="1" applyFill="1" applyBorder="1" applyAlignment="1">
      <alignment horizontal="right" vertical="top" wrapText="1"/>
    </xf>
    <xf numFmtId="171" fontId="8" fillId="6" borderId="40" xfId="0" applyNumberFormat="1" applyFont="1" applyFill="1" applyBorder="1" applyAlignment="1">
      <alignment horizontal="right" vertical="top" wrapText="1"/>
    </xf>
    <xf numFmtId="164" fontId="7" fillId="0" borderId="37" xfId="0" applyNumberFormat="1" applyFont="1" applyBorder="1" applyAlignment="1">
      <alignment horizontal="center"/>
    </xf>
    <xf numFmtId="171" fontId="8" fillId="6" borderId="69" xfId="0" applyNumberFormat="1" applyFont="1" applyFill="1" applyBorder="1" applyAlignment="1">
      <alignment horizontal="right" vertical="top" wrapText="1"/>
    </xf>
    <xf numFmtId="1" fontId="7" fillId="0" borderId="44" xfId="0" applyNumberFormat="1" applyFont="1" applyBorder="1" applyAlignment="1">
      <alignment horizontal="center"/>
    </xf>
    <xf numFmtId="164" fontId="7" fillId="0" borderId="75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71" fontId="8" fillId="6" borderId="32" xfId="0" applyNumberFormat="1" applyFont="1" applyFill="1" applyBorder="1" applyAlignment="1">
      <alignment horizontal="right" vertical="top" wrapText="1"/>
    </xf>
    <xf numFmtId="171" fontId="8" fillId="6" borderId="6" xfId="0" applyNumberFormat="1" applyFont="1" applyFill="1" applyBorder="1" applyAlignment="1">
      <alignment horizontal="center" vertical="top" wrapText="1"/>
    </xf>
    <xf numFmtId="2" fontId="8" fillId="6" borderId="1" xfId="0" applyNumberFormat="1" applyFont="1" applyFill="1" applyBorder="1" applyAlignment="1">
      <alignment horizontal="center" vertical="top" wrapText="1"/>
    </xf>
    <xf numFmtId="171" fontId="8" fillId="6" borderId="1" xfId="4" applyNumberFormat="1" applyFont="1" applyFill="1" applyBorder="1" applyAlignment="1">
      <alignment horizontal="center" vertical="top" wrapText="1"/>
    </xf>
    <xf numFmtId="167" fontId="8" fillId="0" borderId="1" xfId="0" applyNumberFormat="1" applyFont="1" applyBorder="1" applyAlignment="1">
      <alignment horizontal="center"/>
    </xf>
    <xf numFmtId="171" fontId="12" fillId="6" borderId="1" xfId="4" applyNumberFormat="1" applyFont="1" applyFill="1" applyBorder="1" applyAlignment="1">
      <alignment horizontal="center" vertical="top" wrapText="1"/>
    </xf>
    <xf numFmtId="171" fontId="12" fillId="6" borderId="6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Alignment="1"/>
    <xf numFmtId="164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171" fontId="8" fillId="6" borderId="41" xfId="0" applyNumberFormat="1" applyFont="1" applyFill="1" applyBorder="1" applyAlignment="1">
      <alignment horizontal="right" vertical="top" wrapText="1"/>
    </xf>
    <xf numFmtId="171" fontId="8" fillId="6" borderId="37" xfId="0" applyNumberFormat="1" applyFont="1" applyFill="1" applyBorder="1" applyAlignment="1">
      <alignment horizontal="center" vertical="top" wrapText="1"/>
    </xf>
    <xf numFmtId="2" fontId="8" fillId="6" borderId="26" xfId="0" applyNumberFormat="1" applyFont="1" applyFill="1" applyBorder="1" applyAlignment="1">
      <alignment horizontal="center" vertical="top" wrapText="1"/>
    </xf>
    <xf numFmtId="171" fontId="8" fillId="6" borderId="26" xfId="4" applyNumberFormat="1" applyFont="1" applyFill="1" applyBorder="1" applyAlignment="1">
      <alignment horizontal="center" vertical="top" wrapText="1"/>
    </xf>
    <xf numFmtId="167" fontId="8" fillId="0" borderId="26" xfId="0" applyNumberFormat="1" applyFont="1" applyBorder="1" applyAlignment="1">
      <alignment horizontal="center"/>
    </xf>
    <xf numFmtId="171" fontId="12" fillId="6" borderId="26" xfId="4" applyNumberFormat="1" applyFont="1" applyFill="1" applyBorder="1" applyAlignment="1">
      <alignment horizontal="center" vertical="top" wrapText="1"/>
    </xf>
    <xf numFmtId="167" fontId="7" fillId="0" borderId="51" xfId="0" applyNumberFormat="1" applyFont="1" applyBorder="1" applyAlignment="1">
      <alignment horizontal="center"/>
    </xf>
    <xf numFmtId="1" fontId="7" fillId="0" borderId="26" xfId="0" applyNumberFormat="1" applyFont="1" applyBorder="1" applyAlignment="1">
      <alignment horizontal="center"/>
    </xf>
    <xf numFmtId="3" fontId="7" fillId="0" borderId="90" xfId="0" applyNumberFormat="1" applyFont="1" applyBorder="1" applyAlignment="1"/>
    <xf numFmtId="1" fontId="8" fillId="0" borderId="89" xfId="0" applyNumberFormat="1" applyFont="1" applyBorder="1" applyAlignment="1">
      <alignment horizontal="center"/>
    </xf>
    <xf numFmtId="2" fontId="8" fillId="6" borderId="83" xfId="0" applyNumberFormat="1" applyFont="1" applyFill="1" applyBorder="1" applyAlignment="1">
      <alignment horizontal="center" vertical="top" wrapText="1"/>
    </xf>
    <xf numFmtId="1" fontId="8" fillId="0" borderId="83" xfId="0" applyNumberFormat="1" applyFont="1" applyBorder="1" applyAlignment="1">
      <alignment horizontal="center"/>
    </xf>
    <xf numFmtId="167" fontId="8" fillId="0" borderId="83" xfId="0" applyNumberFormat="1" applyFont="1" applyBorder="1" applyAlignment="1">
      <alignment horizontal="center"/>
    </xf>
    <xf numFmtId="167" fontId="7" fillId="0" borderId="83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9" xfId="0" applyNumberFormat="1" applyFont="1" applyBorder="1" applyAlignment="1">
      <alignment horizontal="center"/>
    </xf>
    <xf numFmtId="167" fontId="7" fillId="0" borderId="93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7" fillId="0" borderId="97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164" fontId="7" fillId="0" borderId="97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7" fontId="7" fillId="0" borderId="1" xfId="0" applyNumberFormat="1" applyFont="1" applyBorder="1" applyAlignment="1"/>
    <xf numFmtId="167" fontId="7" fillId="0" borderId="4" xfId="0" applyNumberFormat="1" applyFont="1" applyBorder="1" applyAlignment="1"/>
    <xf numFmtId="3" fontId="7" fillId="0" borderId="1" xfId="0" applyNumberFormat="1" applyFont="1" applyBorder="1" applyAlignment="1">
      <alignment horizontal="right" vertical="center"/>
    </xf>
    <xf numFmtId="3" fontId="7" fillId="0" borderId="97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164" fontId="7" fillId="0" borderId="47" xfId="0" applyNumberFormat="1" applyFont="1" applyBorder="1" applyAlignment="1">
      <alignment horizontal="center"/>
    </xf>
    <xf numFmtId="164" fontId="7" fillId="0" borderId="96" xfId="0" applyNumberFormat="1" applyFont="1" applyBorder="1" applyAlignment="1">
      <alignment horizontal="center"/>
    </xf>
    <xf numFmtId="164" fontId="7" fillId="0" borderId="98" xfId="0" applyNumberFormat="1" applyFont="1" applyBorder="1" applyAlignment="1">
      <alignment horizontal="center"/>
    </xf>
    <xf numFmtId="164" fontId="13" fillId="0" borderId="0" xfId="0" applyNumberFormat="1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8" fontId="13" fillId="0" borderId="0" xfId="2" applyNumberFormat="1" applyFont="1" applyAlignment="1">
      <alignment vertical="center"/>
    </xf>
    <xf numFmtId="164" fontId="13" fillId="0" borderId="0" xfId="0" applyNumberFormat="1" applyFont="1" applyAlignment="1"/>
    <xf numFmtId="164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vertical="center"/>
    </xf>
    <xf numFmtId="170" fontId="13" fillId="0" borderId="0" xfId="0" applyNumberFormat="1" applyFont="1" applyAlignment="1"/>
    <xf numFmtId="170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2" fontId="7" fillId="0" borderId="0" xfId="0" applyNumberFormat="1" applyFont="1" applyAlignment="1"/>
    <xf numFmtId="2" fontId="7" fillId="0" borderId="0" xfId="0" applyNumberFormat="1" applyFont="1">
      <alignment wrapText="1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Border="1" applyAlignment="1"/>
    <xf numFmtId="164" fontId="7" fillId="0" borderId="0" xfId="0" applyNumberFormat="1" applyFont="1" applyFill="1" applyBorder="1" applyAlignment="1"/>
    <xf numFmtId="167" fontId="7" fillId="0" borderId="0" xfId="0" applyNumberFormat="1" applyFont="1" applyAlignment="1"/>
    <xf numFmtId="164" fontId="7" fillId="0" borderId="0" xfId="0" applyNumberFormat="1" applyFont="1" applyBorder="1" applyAlignment="1"/>
    <xf numFmtId="168" fontId="7" fillId="0" borderId="0" xfId="2" applyNumberFormat="1" applyFont="1" applyAlignment="1">
      <alignment horizontal="center" vertical="center"/>
    </xf>
    <xf numFmtId="168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99" xfId="0" applyNumberFormat="1" applyFont="1" applyBorder="1" applyAlignment="1">
      <alignment horizontal="center"/>
    </xf>
    <xf numFmtId="164" fontId="7" fillId="0" borderId="94" xfId="0" applyNumberFormat="1" applyFont="1" applyBorder="1" applyAlignment="1">
      <alignment horizontal="center"/>
    </xf>
    <xf numFmtId="3" fontId="7" fillId="0" borderId="99" xfId="0" applyNumberFormat="1" applyFont="1" applyBorder="1" applyAlignment="1"/>
    <xf numFmtId="3" fontId="7" fillId="0" borderId="100" xfId="0" applyNumberFormat="1" applyFont="1" applyBorder="1" applyAlignment="1"/>
    <xf numFmtId="167" fontId="7" fillId="0" borderId="65" xfId="0" applyNumberFormat="1" applyFont="1" applyBorder="1" applyAlignment="1">
      <alignment horizontal="center"/>
    </xf>
    <xf numFmtId="3" fontId="7" fillId="0" borderId="87" xfId="0" applyNumberFormat="1" applyFont="1" applyBorder="1" applyAlignment="1"/>
    <xf numFmtId="167" fontId="7" fillId="0" borderId="43" xfId="0" applyNumberFormat="1" applyFont="1" applyBorder="1" applyAlignment="1">
      <alignment horizontal="center"/>
    </xf>
    <xf numFmtId="167" fontId="7" fillId="0" borderId="92" xfId="0" applyNumberFormat="1" applyFont="1" applyBorder="1" applyAlignment="1">
      <alignment horizontal="center"/>
    </xf>
    <xf numFmtId="3" fontId="7" fillId="0" borderId="103" xfId="0" applyNumberFormat="1" applyFont="1" applyBorder="1" applyAlignment="1">
      <alignment horizontal="right"/>
    </xf>
    <xf numFmtId="3" fontId="7" fillId="0" borderId="104" xfId="0" applyNumberFormat="1" applyFont="1" applyBorder="1" applyAlignment="1">
      <alignment horizontal="right"/>
    </xf>
    <xf numFmtId="3" fontId="7" fillId="0" borderId="91" xfId="0" applyNumberFormat="1" applyFont="1" applyBorder="1" applyAlignment="1">
      <alignment horizontal="right"/>
    </xf>
    <xf numFmtId="164" fontId="7" fillId="0" borderId="105" xfId="0" applyNumberFormat="1" applyFont="1" applyBorder="1" applyAlignment="1">
      <alignment horizontal="center"/>
    </xf>
    <xf numFmtId="3" fontId="7" fillId="0" borderId="105" xfId="0" applyNumberFormat="1" applyFont="1" applyBorder="1" applyAlignment="1"/>
    <xf numFmtId="171" fontId="8" fillId="6" borderId="45" xfId="0" applyNumberFormat="1" applyFont="1" applyFill="1" applyBorder="1" applyAlignment="1">
      <alignment horizontal="right" vertical="top" wrapText="1"/>
    </xf>
    <xf numFmtId="171" fontId="8" fillId="6" borderId="70" xfId="0" applyNumberFormat="1" applyFont="1" applyFill="1" applyBorder="1" applyAlignment="1">
      <alignment horizontal="center" vertical="top" wrapText="1"/>
    </xf>
    <xf numFmtId="2" fontId="8" fillId="6" borderId="44" xfId="0" applyNumberFormat="1" applyFont="1" applyFill="1" applyBorder="1" applyAlignment="1">
      <alignment horizontal="center" vertical="top" wrapText="1"/>
    </xf>
    <xf numFmtId="171" fontId="8" fillId="6" borderId="44" xfId="4" applyNumberFormat="1" applyFont="1" applyFill="1" applyBorder="1" applyAlignment="1">
      <alignment horizontal="center" vertical="top" wrapText="1"/>
    </xf>
    <xf numFmtId="167" fontId="8" fillId="0" borderId="44" xfId="0" applyNumberFormat="1" applyFont="1" applyBorder="1" applyAlignment="1">
      <alignment horizontal="center"/>
    </xf>
    <xf numFmtId="167" fontId="7" fillId="0" borderId="44" xfId="0" applyNumberFormat="1" applyFont="1" applyBorder="1" applyAlignment="1">
      <alignment horizontal="center"/>
    </xf>
    <xf numFmtId="167" fontId="7" fillId="0" borderId="76" xfId="0" applyNumberFormat="1" applyFont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164" fontId="11" fillId="0" borderId="106" xfId="0" applyNumberFormat="1" applyFont="1" applyBorder="1" applyAlignment="1">
      <alignment horizontal="center"/>
    </xf>
    <xf numFmtId="164" fontId="9" fillId="0" borderId="71" xfId="0" applyNumberFormat="1" applyFont="1" applyBorder="1" applyAlignment="1">
      <alignment horizontal="center"/>
    </xf>
    <xf numFmtId="164" fontId="9" fillId="0" borderId="107" xfId="0" applyNumberFormat="1" applyFont="1" applyBorder="1" applyAlignment="1">
      <alignment horizontal="center"/>
    </xf>
    <xf numFmtId="164" fontId="9" fillId="0" borderId="63" xfId="0" applyNumberFormat="1" applyFont="1" applyBorder="1" applyAlignment="1">
      <alignment horizontal="center"/>
    </xf>
    <xf numFmtId="0" fontId="9" fillId="0" borderId="113" xfId="0" applyFont="1" applyBorder="1" applyAlignment="1">
      <alignment horizontal="center"/>
    </xf>
    <xf numFmtId="0" fontId="9" fillId="0" borderId="114" xfId="0" applyFont="1" applyBorder="1" applyAlignment="1">
      <alignment horizontal="center"/>
    </xf>
    <xf numFmtId="0" fontId="9" fillId="0" borderId="115" xfId="0" applyFont="1" applyBorder="1" applyAlignment="1">
      <alignment horizontal="center"/>
    </xf>
    <xf numFmtId="164" fontId="9" fillId="0" borderId="116" xfId="0" applyNumberFormat="1" applyFont="1" applyBorder="1" applyAlignment="1">
      <alignment horizontal="center"/>
    </xf>
    <xf numFmtId="164" fontId="9" fillId="0" borderId="117" xfId="0" applyNumberFormat="1" applyFont="1" applyBorder="1" applyAlignment="1">
      <alignment horizontal="center"/>
    </xf>
    <xf numFmtId="164" fontId="9" fillId="0" borderId="118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164" fontId="7" fillId="0" borderId="95" xfId="0" applyNumberFormat="1" applyFont="1" applyBorder="1" applyAlignment="1">
      <alignment horizontal="center"/>
    </xf>
    <xf numFmtId="2" fontId="7" fillId="0" borderId="47" xfId="0" applyNumberFormat="1" applyFont="1" applyBorder="1" applyAlignment="1">
      <alignment horizontal="center"/>
    </xf>
    <xf numFmtId="164" fontId="7" fillId="0" borderId="52" xfId="0" applyNumberFormat="1" applyFont="1" applyBorder="1" applyAlignment="1">
      <alignment horizontal="center"/>
    </xf>
    <xf numFmtId="164" fontId="9" fillId="0" borderId="75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3" fontId="7" fillId="0" borderId="1" xfId="2" applyNumberFormat="1" applyFont="1" applyBorder="1" applyAlignment="1">
      <alignment horizontal="right" vertical="center"/>
    </xf>
    <xf numFmtId="3" fontId="7" fillId="0" borderId="16" xfId="2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1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124" xfId="0" applyNumberFormat="1" applyFont="1" applyBorder="1" applyAlignment="1">
      <alignment horizontal="center"/>
    </xf>
    <xf numFmtId="2" fontId="7" fillId="0" borderId="124" xfId="0" applyNumberFormat="1" applyFont="1" applyBorder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164" fontId="7" fillId="0" borderId="76" xfId="0" applyNumberFormat="1" applyFont="1" applyBorder="1" applyAlignment="1">
      <alignment horizontal="center"/>
    </xf>
    <xf numFmtId="164" fontId="7" fillId="0" borderId="44" xfId="0" applyNumberFormat="1" applyFont="1" applyBorder="1" applyAlignment="1">
      <alignment horizontal="right"/>
    </xf>
    <xf numFmtId="164" fontId="7" fillId="0" borderId="76" xfId="0" applyNumberFormat="1" applyFont="1" applyBorder="1" applyAlignment="1">
      <alignment horizontal="right"/>
    </xf>
    <xf numFmtId="164" fontId="7" fillId="0" borderId="44" xfId="0" applyNumberFormat="1" applyFont="1" applyBorder="1" applyAlignment="1">
      <alignment horizontal="center" vertical="center"/>
    </xf>
    <xf numFmtId="3" fontId="7" fillId="0" borderId="44" xfId="2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center"/>
    </xf>
    <xf numFmtId="164" fontId="7" fillId="0" borderId="56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25" xfId="0" applyNumberFormat="1" applyFont="1" applyBorder="1" applyAlignment="1">
      <alignment horizontal="center"/>
    </xf>
    <xf numFmtId="164" fontId="9" fillId="0" borderId="58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2" fontId="7" fillId="0" borderId="43" xfId="0" applyNumberFormat="1" applyFont="1" applyBorder="1" applyAlignment="1">
      <alignment horizontal="center"/>
    </xf>
    <xf numFmtId="2" fontId="7" fillId="0" borderId="76" xfId="0" applyNumberFormat="1" applyFont="1" applyBorder="1" applyAlignment="1">
      <alignment horizontal="center"/>
    </xf>
    <xf numFmtId="164" fontId="7" fillId="0" borderId="132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2" fontId="7" fillId="0" borderId="134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/>
    </xf>
    <xf numFmtId="2" fontId="7" fillId="0" borderId="65" xfId="0" applyNumberFormat="1" applyFont="1" applyBorder="1" applyAlignment="1">
      <alignment horizontal="center"/>
    </xf>
    <xf numFmtId="2" fontId="7" fillId="0" borderId="79" xfId="0" applyNumberFormat="1" applyFont="1" applyBorder="1" applyAlignment="1">
      <alignment horizontal="center"/>
    </xf>
    <xf numFmtId="164" fontId="7" fillId="0" borderId="75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164" fontId="11" fillId="0" borderId="44" xfId="0" applyNumberFormat="1" applyFont="1" applyBorder="1" applyAlignment="1">
      <alignment vertical="center"/>
    </xf>
    <xf numFmtId="164" fontId="11" fillId="0" borderId="27" xfId="0" applyNumberFormat="1" applyFont="1" applyBorder="1" applyAlignment="1">
      <alignment vertical="center"/>
    </xf>
    <xf numFmtId="2" fontId="7" fillId="0" borderId="44" xfId="0" applyNumberFormat="1" applyFont="1" applyBorder="1" applyAlignment="1">
      <alignment horizontal="center"/>
    </xf>
    <xf numFmtId="2" fontId="7" fillId="0" borderId="103" xfId="0" applyNumberFormat="1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164" fontId="9" fillId="0" borderId="57" xfId="0" applyNumberFormat="1" applyFont="1" applyBorder="1" applyAlignment="1">
      <alignment horizontal="center"/>
    </xf>
    <xf numFmtId="2" fontId="9" fillId="0" borderId="58" xfId="0" applyNumberFormat="1" applyFont="1" applyBorder="1" applyAlignment="1">
      <alignment horizontal="center"/>
    </xf>
    <xf numFmtId="2" fontId="9" fillId="0" borderId="135" xfId="0" applyNumberFormat="1" applyFont="1" applyBorder="1" applyAlignment="1">
      <alignment horizontal="center"/>
    </xf>
    <xf numFmtId="2" fontId="9" fillId="0" borderId="128" xfId="0" applyNumberFormat="1" applyFont="1" applyBorder="1" applyAlignment="1">
      <alignment horizontal="center"/>
    </xf>
    <xf numFmtId="164" fontId="9" fillId="0" borderId="127" xfId="0" applyNumberFormat="1" applyFont="1" applyBorder="1" applyAlignment="1">
      <alignment horizontal="center" vertical="center"/>
    </xf>
    <xf numFmtId="164" fontId="9" fillId="0" borderId="58" xfId="0" applyNumberFormat="1" applyFont="1" applyBorder="1" applyAlignment="1">
      <alignment horizontal="center" vertical="center"/>
    </xf>
    <xf numFmtId="164" fontId="9" fillId="0" borderId="63" xfId="0" applyNumberFormat="1" applyFont="1" applyBorder="1" applyAlignment="1">
      <alignment horizontal="center" vertical="center"/>
    </xf>
    <xf numFmtId="3" fontId="7" fillId="0" borderId="75" xfId="0" applyNumberFormat="1" applyFont="1" applyBorder="1" applyAlignment="1">
      <alignment horizontal="center"/>
    </xf>
    <xf numFmtId="164" fontId="7" fillId="0" borderId="137" xfId="0" applyNumberFormat="1" applyFont="1" applyBorder="1" applyAlignment="1">
      <alignment horizontal="center"/>
    </xf>
    <xf numFmtId="164" fontId="9" fillId="0" borderId="1" xfId="0" applyNumberFormat="1" applyFont="1" applyBorder="1" applyAlignment="1"/>
    <xf numFmtId="164" fontId="9" fillId="0" borderId="97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center"/>
    </xf>
    <xf numFmtId="164" fontId="7" fillId="0" borderId="26" xfId="0" applyNumberFormat="1" applyFont="1" applyBorder="1" applyAlignment="1"/>
    <xf numFmtId="167" fontId="7" fillId="0" borderId="26" xfId="0" applyNumberFormat="1" applyFont="1" applyBorder="1" applyAlignment="1"/>
    <xf numFmtId="167" fontId="7" fillId="0" borderId="43" xfId="0" applyNumberFormat="1" applyFont="1" applyBorder="1" applyAlignment="1"/>
    <xf numFmtId="2" fontId="7" fillId="0" borderId="80" xfId="0" applyNumberFormat="1" applyFont="1" applyBorder="1" applyAlignment="1">
      <alignment horizontal="center"/>
    </xf>
    <xf numFmtId="164" fontId="7" fillId="0" borderId="142" xfId="0" applyNumberFormat="1" applyFont="1" applyBorder="1" applyAlignment="1">
      <alignment horizontal="center"/>
    </xf>
    <xf numFmtId="164" fontId="7" fillId="0" borderId="43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right"/>
    </xf>
    <xf numFmtId="3" fontId="7" fillId="0" borderId="26" xfId="0" applyNumberFormat="1" applyFont="1" applyBorder="1" applyAlignment="1">
      <alignment horizontal="right"/>
    </xf>
    <xf numFmtId="164" fontId="7" fillId="0" borderId="43" xfId="0" applyNumberFormat="1" applyFont="1" applyBorder="1" applyAlignment="1">
      <alignment horizontal="right"/>
    </xf>
    <xf numFmtId="164" fontId="6" fillId="0" borderId="72" xfId="0" applyNumberFormat="1" applyFont="1" applyBorder="1" applyAlignment="1">
      <alignment vertical="center"/>
    </xf>
    <xf numFmtId="164" fontId="6" fillId="0" borderId="73" xfId="0" applyNumberFormat="1" applyFont="1" applyBorder="1" applyAlignment="1">
      <alignment vertical="center"/>
    </xf>
    <xf numFmtId="164" fontId="6" fillId="0" borderId="74" xfId="0" applyNumberFormat="1" applyFont="1" applyBorder="1" applyAlignment="1">
      <alignment vertical="center"/>
    </xf>
    <xf numFmtId="164" fontId="7" fillId="0" borderId="65" xfId="0" applyNumberFormat="1" applyFont="1" applyBorder="1" applyAlignment="1">
      <alignment horizontal="center"/>
    </xf>
    <xf numFmtId="171" fontId="8" fillId="6" borderId="6" xfId="0" applyNumberFormat="1" applyFont="1" applyFill="1" applyBorder="1" applyAlignment="1">
      <alignment horizontal="right" vertical="top" wrapText="1"/>
    </xf>
    <xf numFmtId="3" fontId="7" fillId="0" borderId="36" xfId="0" applyNumberFormat="1" applyFont="1" applyBorder="1" applyAlignment="1"/>
    <xf numFmtId="164" fontId="7" fillId="0" borderId="54" xfId="0" applyNumberFormat="1" applyFont="1" applyBorder="1" applyAlignment="1">
      <alignment horizontal="center"/>
    </xf>
    <xf numFmtId="164" fontId="7" fillId="0" borderId="144" xfId="0" applyNumberFormat="1" applyFont="1" applyBorder="1" applyAlignment="1">
      <alignment horizontal="center"/>
    </xf>
    <xf numFmtId="164" fontId="7" fillId="0" borderId="90" xfId="0" applyNumberFormat="1" applyFont="1" applyBorder="1" applyAlignment="1">
      <alignment horizontal="right"/>
    </xf>
    <xf numFmtId="164" fontId="7" fillId="0" borderId="90" xfId="0" applyNumberFormat="1" applyFont="1" applyBorder="1" applyAlignment="1">
      <alignment horizontal="center"/>
    </xf>
    <xf numFmtId="3" fontId="7" fillId="0" borderId="145" xfId="0" applyNumberFormat="1" applyFont="1" applyBorder="1" applyAlignment="1"/>
    <xf numFmtId="171" fontId="8" fillId="6" borderId="37" xfId="0" applyNumberFormat="1" applyFont="1" applyFill="1" applyBorder="1" applyAlignment="1">
      <alignment horizontal="right" vertical="top" wrapText="1"/>
    </xf>
    <xf numFmtId="167" fontId="7" fillId="0" borderId="26" xfId="0" applyNumberFormat="1" applyFont="1" applyBorder="1" applyAlignment="1">
      <alignment horizontal="center"/>
    </xf>
    <xf numFmtId="1" fontId="8" fillId="0" borderId="146" xfId="0" applyNumberFormat="1" applyFont="1" applyBorder="1" applyAlignment="1"/>
    <xf numFmtId="164" fontId="7" fillId="0" borderId="83" xfId="0" applyNumberFormat="1" applyFont="1" applyBorder="1" applyAlignment="1">
      <alignment horizontal="center"/>
    </xf>
    <xf numFmtId="164" fontId="7" fillId="0" borderId="93" xfId="0" applyNumberFormat="1" applyFont="1" applyBorder="1" applyAlignment="1">
      <alignment horizontal="center"/>
    </xf>
    <xf numFmtId="164" fontId="7" fillId="0" borderId="147" xfId="0" applyNumberFormat="1" applyFont="1" applyBorder="1" applyAlignment="1">
      <alignment horizontal="center"/>
    </xf>
    <xf numFmtId="164" fontId="7" fillId="0" borderId="91" xfId="0" applyNumberFormat="1" applyFont="1" applyBorder="1" applyAlignment="1">
      <alignment horizontal="center"/>
    </xf>
    <xf numFmtId="164" fontId="7" fillId="0" borderId="88" xfId="0" applyNumberFormat="1" applyFont="1" applyBorder="1" applyAlignment="1">
      <alignment horizontal="right"/>
    </xf>
    <xf numFmtId="164" fontId="9" fillId="0" borderId="127" xfId="0" applyNumberFormat="1" applyFont="1" applyBorder="1" applyAlignment="1">
      <alignment horizontal="center"/>
    </xf>
    <xf numFmtId="164" fontId="9" fillId="0" borderId="128" xfId="0" applyNumberFormat="1" applyFont="1" applyBorder="1" applyAlignment="1">
      <alignment horizontal="center"/>
    </xf>
    <xf numFmtId="164" fontId="9" fillId="0" borderId="129" xfId="0" applyNumberFormat="1" applyFont="1" applyBorder="1" applyAlignment="1">
      <alignment horizontal="center"/>
    </xf>
    <xf numFmtId="164" fontId="9" fillId="0" borderId="136" xfId="0" applyNumberFormat="1" applyFont="1" applyBorder="1" applyAlignment="1">
      <alignment horizontal="center"/>
    </xf>
    <xf numFmtId="164" fontId="9" fillId="0" borderId="58" xfId="0" applyNumberFormat="1" applyFont="1" applyBorder="1" applyAlignment="1">
      <alignment horizontal="right"/>
    </xf>
    <xf numFmtId="164" fontId="9" fillId="0" borderId="128" xfId="0" applyNumberFormat="1" applyFont="1" applyBorder="1" applyAlignment="1">
      <alignment horizontal="right"/>
    </xf>
    <xf numFmtId="164" fontId="9" fillId="0" borderId="129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0" fillId="0" borderId="47" xfId="0" applyBorder="1">
      <alignment wrapText="1"/>
    </xf>
    <xf numFmtId="164" fontId="9" fillId="0" borderId="75" xfId="0" applyNumberFormat="1" applyFont="1" applyBorder="1" applyAlignment="1">
      <alignment horizontal="right"/>
    </xf>
    <xf numFmtId="164" fontId="9" fillId="0" borderId="127" xfId="0" applyNumberFormat="1" applyFont="1" applyBorder="1" applyAlignment="1">
      <alignment horizontal="right"/>
    </xf>
    <xf numFmtId="164" fontId="7" fillId="0" borderId="125" xfId="0" applyNumberFormat="1" applyFont="1" applyBorder="1" applyAlignment="1">
      <alignment horizontal="right"/>
    </xf>
    <xf numFmtId="3" fontId="7" fillId="0" borderId="75" xfId="0" applyNumberFormat="1" applyFont="1" applyBorder="1" applyAlignment="1">
      <alignment horizontal="right"/>
    </xf>
    <xf numFmtId="3" fontId="7" fillId="0" borderId="132" xfId="0" applyNumberFormat="1" applyFont="1" applyBorder="1" applyAlignment="1">
      <alignment horizontal="right"/>
    </xf>
    <xf numFmtId="164" fontId="7" fillId="0" borderId="98" xfId="0" applyNumberFormat="1" applyFont="1" applyBorder="1" applyAlignment="1">
      <alignment horizontal="right"/>
    </xf>
    <xf numFmtId="164" fontId="7" fillId="0" borderId="137" xfId="0" applyNumberFormat="1" applyFont="1" applyBorder="1" applyAlignment="1">
      <alignment horizontal="center" vertical="center"/>
    </xf>
    <xf numFmtId="3" fontId="7" fillId="0" borderId="76" xfId="2" applyNumberFormat="1" applyFont="1" applyBorder="1" applyAlignment="1">
      <alignment horizontal="right" vertical="center"/>
    </xf>
    <xf numFmtId="3" fontId="7" fillId="0" borderId="4" xfId="2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/>
    </xf>
    <xf numFmtId="3" fontId="7" fillId="0" borderId="43" xfId="0" applyNumberFormat="1" applyFont="1" applyBorder="1" applyAlignment="1">
      <alignment horizontal="right"/>
    </xf>
    <xf numFmtId="164" fontId="14" fillId="0" borderId="150" xfId="0" applyNumberFormat="1" applyFont="1" applyBorder="1" applyAlignment="1">
      <alignment horizontal="center" vertical="center"/>
    </xf>
    <xf numFmtId="0" fontId="0" fillId="0" borderId="98" xfId="0" applyBorder="1">
      <alignment wrapText="1"/>
    </xf>
    <xf numFmtId="164" fontId="7" fillId="0" borderId="6" xfId="0" applyNumberFormat="1" applyFont="1" applyBorder="1" applyAlignment="1"/>
    <xf numFmtId="164" fontId="7" fillId="0" borderId="37" xfId="0" applyNumberFormat="1" applyFont="1" applyBorder="1" applyAlignment="1"/>
    <xf numFmtId="2" fontId="7" fillId="0" borderId="52" xfId="0" applyNumberFormat="1" applyFont="1" applyBorder="1" applyAlignment="1">
      <alignment horizontal="center"/>
    </xf>
    <xf numFmtId="164" fontId="9" fillId="0" borderId="152" xfId="0" applyNumberFormat="1" applyFont="1" applyBorder="1" applyAlignment="1">
      <alignment horizontal="center"/>
    </xf>
    <xf numFmtId="164" fontId="6" fillId="0" borderId="29" xfId="0" applyNumberFormat="1" applyFont="1" applyBorder="1" applyAlignment="1"/>
    <xf numFmtId="164" fontId="11" fillId="0" borderId="29" xfId="0" applyNumberFormat="1" applyFont="1" applyBorder="1" applyAlignment="1"/>
    <xf numFmtId="164" fontId="9" fillId="0" borderId="138" xfId="0" applyNumberFormat="1" applyFont="1" applyBorder="1" applyAlignment="1"/>
    <xf numFmtId="164" fontId="9" fillId="0" borderId="97" xfId="0" applyNumberFormat="1" applyFont="1" applyBorder="1" applyAlignment="1">
      <alignment horizontal="center"/>
    </xf>
    <xf numFmtId="164" fontId="1" fillId="0" borderId="151" xfId="0" applyNumberFormat="1" applyFont="1" applyBorder="1" applyAlignment="1"/>
    <xf numFmtId="164" fontId="1" fillId="0" borderId="54" xfId="0" applyNumberFormat="1" applyFont="1" applyBorder="1" applyAlignment="1"/>
    <xf numFmtId="164" fontId="1" fillId="0" borderId="55" xfId="0" applyNumberFormat="1" applyFont="1" applyBorder="1" applyAlignment="1"/>
    <xf numFmtId="164" fontId="1" fillId="0" borderId="143" xfId="0" applyNumberFormat="1" applyFont="1" applyBorder="1" applyAlignment="1">
      <alignment horizontal="right"/>
    </xf>
    <xf numFmtId="164" fontId="7" fillId="0" borderId="79" xfId="0" applyNumberFormat="1" applyFont="1" applyBorder="1" applyAlignment="1">
      <alignment horizontal="center"/>
    </xf>
    <xf numFmtId="164" fontId="7" fillId="0" borderId="154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37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>
      <alignment wrapText="1"/>
    </xf>
    <xf numFmtId="164" fontId="16" fillId="0" borderId="49" xfId="0" applyNumberFormat="1" applyFont="1" applyBorder="1" applyAlignment="1">
      <alignment horizontal="center"/>
    </xf>
    <xf numFmtId="0" fontId="15" fillId="0" borderId="166" xfId="0" applyFont="1" applyBorder="1" applyAlignment="1">
      <alignment horizontal="center" wrapText="1"/>
    </xf>
    <xf numFmtId="0" fontId="15" fillId="0" borderId="68" xfId="0" applyFont="1" applyBorder="1" applyAlignment="1">
      <alignment horizontal="center" wrapText="1"/>
    </xf>
    <xf numFmtId="164" fontId="15" fillId="0" borderId="0" xfId="0" applyNumberFormat="1" applyFont="1" applyBorder="1" applyAlignment="1">
      <alignment horizontal="center"/>
    </xf>
    <xf numFmtId="164" fontId="15" fillId="0" borderId="87" xfId="0" applyNumberFormat="1" applyFont="1" applyBorder="1" applyAlignment="1">
      <alignment horizontal="center"/>
    </xf>
    <xf numFmtId="0" fontId="15" fillId="0" borderId="0" xfId="0" applyFont="1" applyBorder="1">
      <alignment wrapText="1"/>
    </xf>
    <xf numFmtId="164" fontId="16" fillId="0" borderId="49" xfId="0" applyNumberFormat="1" applyFont="1" applyBorder="1" applyAlignment="1">
      <alignment horizontal="center"/>
    </xf>
    <xf numFmtId="0" fontId="15" fillId="0" borderId="168" xfId="0" applyFont="1" applyBorder="1" applyAlignment="1">
      <alignment horizontal="center" wrapText="1"/>
    </xf>
    <xf numFmtId="3" fontId="7" fillId="0" borderId="33" xfId="0" applyNumberFormat="1" applyFont="1" applyBorder="1" applyAlignment="1">
      <alignment horizontal="right"/>
    </xf>
    <xf numFmtId="3" fontId="7" fillId="0" borderId="42" xfId="0" applyNumberFormat="1" applyFont="1" applyBorder="1" applyAlignment="1">
      <alignment horizontal="right"/>
    </xf>
    <xf numFmtId="167" fontId="7" fillId="0" borderId="79" xfId="0" applyNumberFormat="1" applyFont="1" applyBorder="1" applyAlignment="1">
      <alignment horizontal="center"/>
    </xf>
    <xf numFmtId="167" fontId="7" fillId="0" borderId="169" xfId="0" applyNumberFormat="1" applyFont="1" applyBorder="1" applyAlignment="1">
      <alignment horizontal="center"/>
    </xf>
    <xf numFmtId="164" fontId="15" fillId="0" borderId="26" xfId="0" applyNumberFormat="1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164" fontId="16" fillId="0" borderId="173" xfId="0" applyNumberFormat="1" applyFont="1" applyBorder="1" applyAlignment="1">
      <alignment horizontal="center"/>
    </xf>
    <xf numFmtId="164" fontId="16" fillId="0" borderId="117" xfId="0" applyNumberFormat="1" applyFont="1" applyBorder="1" applyAlignment="1">
      <alignment horizontal="center"/>
    </xf>
    <xf numFmtId="164" fontId="16" fillId="0" borderId="174" xfId="0" applyNumberFormat="1" applyFont="1" applyBorder="1" applyAlignment="1">
      <alignment horizontal="center"/>
    </xf>
    <xf numFmtId="164" fontId="16" fillId="0" borderId="175" xfId="0" applyNumberFormat="1" applyFont="1" applyBorder="1" applyAlignment="1">
      <alignment horizontal="center"/>
    </xf>
    <xf numFmtId="164" fontId="16" fillId="0" borderId="68" xfId="0" applyNumberFormat="1" applyFont="1" applyBorder="1" applyAlignment="1">
      <alignment horizontal="center"/>
    </xf>
    <xf numFmtId="164" fontId="16" fillId="0" borderId="127" xfId="0" applyNumberFormat="1" applyFont="1" applyBorder="1" applyAlignment="1">
      <alignment horizontal="center"/>
    </xf>
    <xf numFmtId="2" fontId="16" fillId="0" borderId="58" xfId="0" applyNumberFormat="1" applyFont="1" applyBorder="1" applyAlignment="1">
      <alignment horizontal="center"/>
    </xf>
    <xf numFmtId="164" fontId="16" fillId="0" borderId="58" xfId="0" applyNumberFormat="1" applyFont="1" applyBorder="1" applyAlignment="1">
      <alignment horizontal="center"/>
    </xf>
    <xf numFmtId="2" fontId="16" fillId="0" borderId="128" xfId="0" applyNumberFormat="1" applyFont="1" applyBorder="1" applyAlignment="1">
      <alignment horizontal="center"/>
    </xf>
    <xf numFmtId="2" fontId="16" fillId="0" borderId="171" xfId="0" applyNumberFormat="1" applyFont="1" applyBorder="1" applyAlignment="1">
      <alignment horizontal="center"/>
    </xf>
    <xf numFmtId="164" fontId="16" fillId="0" borderId="107" xfId="0" applyNumberFormat="1" applyFont="1" applyBorder="1" applyAlignment="1">
      <alignment horizontal="center"/>
    </xf>
    <xf numFmtId="2" fontId="16" fillId="0" borderId="135" xfId="0" applyNumberFormat="1" applyFont="1" applyBorder="1" applyAlignment="1">
      <alignment horizontal="center"/>
    </xf>
    <xf numFmtId="164" fontId="16" fillId="0" borderId="57" xfId="0" applyNumberFormat="1" applyFont="1" applyBorder="1" applyAlignment="1">
      <alignment horizontal="center"/>
    </xf>
    <xf numFmtId="2" fontId="16" fillId="0" borderId="57" xfId="0" applyNumberFormat="1" applyFont="1" applyBorder="1" applyAlignment="1">
      <alignment horizontal="center"/>
    </xf>
    <xf numFmtId="2" fontId="16" fillId="0" borderId="172" xfId="0" applyNumberFormat="1" applyFont="1" applyBorder="1" applyAlignment="1">
      <alignment horizontal="center"/>
    </xf>
    <xf numFmtId="164" fontId="18" fillId="0" borderId="107" xfId="0" applyNumberFormat="1" applyFont="1" applyBorder="1" applyAlignment="1">
      <alignment vertical="center"/>
    </xf>
    <xf numFmtId="164" fontId="18" fillId="0" borderId="58" xfId="0" applyNumberFormat="1" applyFont="1" applyBorder="1" applyAlignment="1">
      <alignment vertical="center"/>
    </xf>
    <xf numFmtId="164" fontId="15" fillId="0" borderId="28" xfId="0" applyNumberFormat="1" applyFont="1" applyBorder="1" applyAlignment="1">
      <alignment horizontal="center"/>
    </xf>
    <xf numFmtId="171" fontId="17" fillId="6" borderId="75" xfId="0" applyNumberFormat="1" applyFont="1" applyFill="1" applyBorder="1" applyAlignment="1">
      <alignment horizontal="center" vertical="top" wrapText="1"/>
    </xf>
    <xf numFmtId="2" fontId="17" fillId="6" borderId="1" xfId="0" applyNumberFormat="1" applyFont="1" applyFill="1" applyBorder="1" applyAlignment="1">
      <alignment horizontal="center" vertical="top" wrapText="1"/>
    </xf>
    <xf numFmtId="171" fontId="17" fillId="6" borderId="1" xfId="4" applyNumberFormat="1" applyFont="1" applyFill="1" applyBorder="1" applyAlignment="1">
      <alignment horizontal="center" vertical="top" wrapText="1"/>
    </xf>
    <xf numFmtId="167" fontId="15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64" fontId="15" fillId="0" borderId="75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124" xfId="0" applyNumberFormat="1" applyFont="1" applyBorder="1" applyAlignment="1">
      <alignment horizontal="center"/>
    </xf>
    <xf numFmtId="164" fontId="15" fillId="0" borderId="39" xfId="0" applyNumberFormat="1" applyFont="1" applyBorder="1" applyAlignment="1">
      <alignment horizontal="center"/>
    </xf>
    <xf numFmtId="2" fontId="15" fillId="0" borderId="32" xfId="0" applyNumberFormat="1" applyFont="1" applyBorder="1" applyAlignment="1">
      <alignment horizontal="center"/>
    </xf>
    <xf numFmtId="1" fontId="15" fillId="0" borderId="39" xfId="0" applyNumberFormat="1" applyFont="1" applyBorder="1" applyAlignment="1">
      <alignment horizontal="center"/>
    </xf>
    <xf numFmtId="2" fontId="15" fillId="0" borderId="16" xfId="0" applyNumberFormat="1" applyFont="1" applyBorder="1" applyAlignment="1">
      <alignment horizontal="center"/>
    </xf>
    <xf numFmtId="164" fontId="15" fillId="0" borderId="6" xfId="0" applyNumberFormat="1" applyFont="1" applyBorder="1" applyAlignment="1"/>
    <xf numFmtId="164" fontId="15" fillId="0" borderId="1" xfId="0" applyNumberFormat="1" applyFont="1" applyBorder="1" applyAlignment="1"/>
    <xf numFmtId="164" fontId="15" fillId="0" borderId="16" xfId="0" applyNumberFormat="1" applyFont="1" applyBorder="1" applyAlignment="1"/>
    <xf numFmtId="171" fontId="19" fillId="6" borderId="1" xfId="4" applyNumberFormat="1" applyFont="1" applyFill="1" applyBorder="1" applyAlignment="1">
      <alignment horizontal="center" vertical="top" wrapText="1"/>
    </xf>
    <xf numFmtId="171" fontId="19" fillId="6" borderId="75" xfId="0" applyNumberFormat="1" applyFont="1" applyFill="1" applyBorder="1" applyAlignment="1">
      <alignment horizontal="center" vertical="top" wrapText="1"/>
    </xf>
    <xf numFmtId="164" fontId="20" fillId="0" borderId="6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3" fontId="20" fillId="0" borderId="1" xfId="2" applyNumberFormat="1" applyFont="1" applyBorder="1" applyAlignment="1">
      <alignment horizontal="right" vertical="center"/>
    </xf>
    <xf numFmtId="3" fontId="20" fillId="0" borderId="16" xfId="2" applyNumberFormat="1" applyFont="1" applyBorder="1" applyAlignment="1">
      <alignment horizontal="right" vertical="center"/>
    </xf>
    <xf numFmtId="2" fontId="15" fillId="0" borderId="41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right" vertical="center"/>
    </xf>
    <xf numFmtId="3" fontId="20" fillId="0" borderId="16" xfId="0" applyNumberFormat="1" applyFont="1" applyBorder="1" applyAlignment="1">
      <alignment horizontal="right" vertical="center"/>
    </xf>
    <xf numFmtId="170" fontId="20" fillId="0" borderId="6" xfId="0" applyNumberFormat="1" applyFont="1" applyBorder="1" applyAlignment="1">
      <alignment horizontal="center"/>
    </xf>
    <xf numFmtId="170" fontId="20" fillId="0" borderId="1" xfId="0" applyNumberFormat="1" applyFont="1" applyBorder="1" applyAlignment="1">
      <alignment horizontal="center"/>
    </xf>
    <xf numFmtId="171" fontId="17" fillId="6" borderId="132" xfId="0" applyNumberFormat="1" applyFont="1" applyFill="1" applyBorder="1" applyAlignment="1">
      <alignment horizontal="center" vertical="top" wrapText="1"/>
    </xf>
    <xf numFmtId="171" fontId="17" fillId="6" borderId="26" xfId="4" applyNumberFormat="1" applyFont="1" applyFill="1" applyBorder="1" applyAlignment="1">
      <alignment horizontal="center" vertical="top" wrapText="1"/>
    </xf>
    <xf numFmtId="171" fontId="19" fillId="6" borderId="26" xfId="4" applyNumberFormat="1" applyFont="1" applyFill="1" applyBorder="1" applyAlignment="1">
      <alignment horizontal="center" vertical="top" wrapText="1"/>
    </xf>
    <xf numFmtId="1" fontId="15" fillId="0" borderId="26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64" fontId="15" fillId="0" borderId="132" xfId="0" applyNumberFormat="1" applyFont="1" applyBorder="1" applyAlignment="1">
      <alignment horizontal="center"/>
    </xf>
    <xf numFmtId="2" fontId="15" fillId="0" borderId="26" xfId="0" applyNumberFormat="1" applyFont="1" applyBorder="1" applyAlignment="1">
      <alignment horizontal="center"/>
    </xf>
    <xf numFmtId="2" fontId="15" fillId="0" borderId="43" xfId="0" applyNumberFormat="1" applyFont="1" applyBorder="1" applyAlignment="1">
      <alignment horizontal="center"/>
    </xf>
    <xf numFmtId="2" fontId="15" fillId="0" borderId="134" xfId="0" applyNumberFormat="1" applyFont="1" applyBorder="1" applyAlignment="1">
      <alignment horizontal="center"/>
    </xf>
    <xf numFmtId="164" fontId="15" fillId="0" borderId="37" xfId="0" applyNumberFormat="1" applyFont="1" applyBorder="1" applyAlignment="1">
      <alignment horizontal="center"/>
    </xf>
    <xf numFmtId="164" fontId="15" fillId="0" borderId="40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right"/>
    </xf>
    <xf numFmtId="3" fontId="15" fillId="0" borderId="16" xfId="0" applyNumberFormat="1" applyFont="1" applyBorder="1" applyAlignment="1">
      <alignment horizontal="right"/>
    </xf>
    <xf numFmtId="1" fontId="15" fillId="0" borderId="43" xfId="0" applyNumberFormat="1" applyFont="1" applyBorder="1" applyAlignment="1">
      <alignment horizontal="center"/>
    </xf>
    <xf numFmtId="2" fontId="15" fillId="0" borderId="65" xfId="0" applyNumberFormat="1" applyFont="1" applyBorder="1" applyAlignment="1">
      <alignment horizontal="center"/>
    </xf>
    <xf numFmtId="1" fontId="15" fillId="0" borderId="40" xfId="0" applyNumberFormat="1" applyFont="1" applyBorder="1" applyAlignment="1">
      <alignment horizontal="center"/>
    </xf>
    <xf numFmtId="2" fontId="17" fillId="6" borderId="26" xfId="0" applyNumberFormat="1" applyFont="1" applyFill="1" applyBorder="1" applyAlignment="1">
      <alignment horizontal="center" vertical="top" wrapText="1"/>
    </xf>
    <xf numFmtId="164" fontId="15" fillId="0" borderId="134" xfId="0" applyNumberFormat="1" applyFont="1" applyBorder="1" applyAlignment="1">
      <alignment horizontal="center"/>
    </xf>
    <xf numFmtId="164" fontId="15" fillId="0" borderId="41" xfId="0" applyNumberFormat="1" applyFont="1" applyBorder="1" applyAlignment="1">
      <alignment horizontal="center"/>
    </xf>
    <xf numFmtId="164" fontId="15" fillId="0" borderId="65" xfId="0" applyNumberFormat="1" applyFont="1" applyBorder="1" applyAlignment="1">
      <alignment horizontal="center"/>
    </xf>
    <xf numFmtId="164" fontId="15" fillId="0" borderId="170" xfId="0" applyNumberFormat="1" applyFont="1" applyBorder="1" applyAlignment="1"/>
    <xf numFmtId="164" fontId="15" fillId="0" borderId="130" xfId="0" applyNumberFormat="1" applyFont="1" applyBorder="1" applyAlignment="1"/>
    <xf numFmtId="1" fontId="17" fillId="0" borderId="165" xfId="0" applyNumberFormat="1" applyFont="1" applyBorder="1" applyAlignment="1">
      <alignment horizontal="center"/>
    </xf>
    <xf numFmtId="2" fontId="17" fillId="6" borderId="83" xfId="0" applyNumberFormat="1" applyFont="1" applyFill="1" applyBorder="1" applyAlignment="1">
      <alignment horizontal="center" vertical="top" wrapText="1"/>
    </xf>
    <xf numFmtId="1" fontId="17" fillId="0" borderId="83" xfId="0" applyNumberFormat="1" applyFont="1" applyBorder="1" applyAlignment="1">
      <alignment horizontal="center"/>
    </xf>
    <xf numFmtId="1" fontId="15" fillId="0" borderId="83" xfId="0" applyNumberFormat="1" applyFont="1" applyBorder="1" applyAlignment="1">
      <alignment horizontal="center"/>
    </xf>
    <xf numFmtId="164" fontId="15" fillId="0" borderId="83" xfId="0" applyNumberFormat="1" applyFont="1" applyBorder="1" applyAlignment="1">
      <alignment horizontal="center"/>
    </xf>
    <xf numFmtId="164" fontId="15" fillId="0" borderId="165" xfId="0" applyNumberFormat="1" applyFont="1" applyBorder="1" applyAlignment="1">
      <alignment horizontal="center"/>
    </xf>
    <xf numFmtId="164" fontId="15" fillId="0" borderId="91" xfId="0" applyNumberFormat="1" applyFont="1" applyBorder="1" applyAlignment="1">
      <alignment horizontal="center"/>
    </xf>
    <xf numFmtId="164" fontId="15" fillId="0" borderId="89" xfId="0" applyNumberFormat="1" applyFont="1" applyBorder="1" applyAlignment="1">
      <alignment horizontal="center"/>
    </xf>
    <xf numFmtId="164" fontId="15" fillId="0" borderId="82" xfId="0" applyNumberFormat="1" applyFont="1" applyBorder="1" applyAlignment="1">
      <alignment horizontal="center"/>
    </xf>
    <xf numFmtId="164" fontId="15" fillId="0" borderId="146" xfId="0" applyNumberFormat="1" applyFont="1" applyBorder="1" applyAlignment="1">
      <alignment horizontal="center"/>
    </xf>
    <xf numFmtId="164" fontId="15" fillId="0" borderId="93" xfId="0" applyNumberFormat="1" applyFont="1" applyBorder="1" applyAlignment="1">
      <alignment horizontal="center"/>
    </xf>
    <xf numFmtId="164" fontId="15" fillId="0" borderId="89" xfId="0" applyNumberFormat="1" applyFont="1" applyBorder="1" applyAlignment="1"/>
    <xf numFmtId="164" fontId="15" fillId="0" borderId="83" xfId="0" applyNumberFormat="1" applyFont="1" applyBorder="1" applyAlignment="1"/>
    <xf numFmtId="164" fontId="15" fillId="0" borderId="93" xfId="0" applyNumberFormat="1" applyFont="1" applyBorder="1" applyAlignment="1"/>
    <xf numFmtId="2" fontId="15" fillId="0" borderId="0" xfId="0" applyNumberFormat="1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/>
    </xf>
    <xf numFmtId="168" fontId="20" fillId="0" borderId="0" xfId="2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 vertical="center"/>
    </xf>
    <xf numFmtId="170" fontId="20" fillId="0" borderId="0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2" fontId="15" fillId="0" borderId="0" xfId="0" applyNumberFormat="1" applyFont="1" applyAlignment="1"/>
    <xf numFmtId="164" fontId="15" fillId="0" borderId="0" xfId="0" applyNumberFormat="1" applyFont="1" applyAlignment="1"/>
    <xf numFmtId="2" fontId="15" fillId="0" borderId="0" xfId="0" applyNumberFormat="1" applyFont="1">
      <alignment wrapText="1"/>
    </xf>
    <xf numFmtId="164" fontId="15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3" fontId="15" fillId="0" borderId="0" xfId="2" applyNumberFormat="1" applyFont="1" applyAlignment="1">
      <alignment horizontal="right" vertical="center"/>
    </xf>
    <xf numFmtId="0" fontId="15" fillId="0" borderId="1" xfId="0" applyFont="1" applyBorder="1" applyAlignment="1"/>
    <xf numFmtId="164" fontId="15" fillId="0" borderId="0" xfId="0" applyNumberFormat="1" applyFont="1" applyFill="1" applyBorder="1" applyAlignment="1"/>
    <xf numFmtId="167" fontId="15" fillId="0" borderId="0" xfId="0" applyNumberFormat="1" applyFont="1" applyAlignment="1"/>
    <xf numFmtId="3" fontId="15" fillId="0" borderId="0" xfId="0" applyNumberFormat="1" applyFont="1" applyAlignment="1">
      <alignment horizontal="right" vertical="center"/>
    </xf>
    <xf numFmtId="164" fontId="15" fillId="0" borderId="0" xfId="0" applyNumberFormat="1" applyFont="1" applyBorder="1" applyAlignment="1"/>
    <xf numFmtId="3" fontId="15" fillId="0" borderId="0" xfId="0" applyNumberFormat="1" applyFont="1" applyAlignment="1">
      <alignment horizontal="center"/>
    </xf>
    <xf numFmtId="168" fontId="15" fillId="0" borderId="0" xfId="2" applyNumberFormat="1" applyFont="1" applyAlignment="1">
      <alignment horizontal="center" vertical="center"/>
    </xf>
    <xf numFmtId="168" fontId="15" fillId="0" borderId="0" xfId="2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164" fontId="16" fillId="0" borderId="177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15" fillId="0" borderId="38" xfId="0" applyNumberFormat="1" applyFont="1" applyBorder="1" applyAlignment="1">
      <alignment horizontal="center"/>
    </xf>
    <xf numFmtId="2" fontId="15" fillId="0" borderId="90" xfId="0" applyNumberFormat="1" applyFont="1" applyBorder="1" applyAlignment="1">
      <alignment horizontal="center"/>
    </xf>
    <xf numFmtId="1" fontId="15" fillId="0" borderId="82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7" fillId="0" borderId="26" xfId="0" applyNumberFormat="1" applyFont="1" applyBorder="1" applyAlignment="1">
      <alignment horizontal="center"/>
    </xf>
    <xf numFmtId="2" fontId="17" fillId="0" borderId="83" xfId="0" applyNumberFormat="1" applyFont="1" applyBorder="1" applyAlignment="1">
      <alignment horizontal="center"/>
    </xf>
    <xf numFmtId="2" fontId="15" fillId="0" borderId="83" xfId="0" applyNumberFormat="1" applyFont="1" applyBorder="1" applyAlignment="1">
      <alignment horizontal="center"/>
    </xf>
    <xf numFmtId="2" fontId="15" fillId="0" borderId="92" xfId="0" applyNumberFormat="1" applyFont="1" applyBorder="1" applyAlignment="1">
      <alignment horizontal="center"/>
    </xf>
    <xf numFmtId="2" fontId="15" fillId="0" borderId="146" xfId="0" applyNumberFormat="1" applyFont="1" applyBorder="1" applyAlignment="1">
      <alignment horizontal="center"/>
    </xf>
    <xf numFmtId="170" fontId="17" fillId="6" borderId="1" xfId="0" applyNumberFormat="1" applyFont="1" applyFill="1" applyBorder="1" applyAlignment="1">
      <alignment horizontal="right" vertical="top" wrapText="1"/>
    </xf>
    <xf numFmtId="170" fontId="17" fillId="6" borderId="6" xfId="0" applyNumberFormat="1" applyFont="1" applyFill="1" applyBorder="1" applyAlignment="1">
      <alignment horizontal="right" vertical="top" wrapText="1"/>
    </xf>
    <xf numFmtId="170" fontId="15" fillId="0" borderId="1" xfId="0" applyNumberFormat="1" applyFont="1" applyBorder="1" applyAlignment="1"/>
    <xf numFmtId="170" fontId="17" fillId="6" borderId="37" xfId="0" applyNumberFormat="1" applyFont="1" applyFill="1" applyBorder="1" applyAlignment="1">
      <alignment horizontal="right" vertical="top" wrapText="1"/>
    </xf>
    <xf numFmtId="170" fontId="15" fillId="0" borderId="26" xfId="0" applyNumberFormat="1" applyFont="1" applyBorder="1" applyAlignment="1"/>
    <xf numFmtId="170" fontId="15" fillId="0" borderId="89" xfId="0" applyNumberFormat="1" applyFont="1" applyBorder="1" applyAlignment="1"/>
    <xf numFmtId="170" fontId="15" fillId="0" borderId="83" xfId="0" applyNumberFormat="1" applyFont="1" applyBorder="1" applyAlignment="1"/>
    <xf numFmtId="170" fontId="15" fillId="0" borderId="87" xfId="0" applyNumberFormat="1" applyFont="1" applyBorder="1" applyAlignment="1"/>
    <xf numFmtId="0" fontId="16" fillId="0" borderId="179" xfId="0" applyFont="1" applyBorder="1" applyAlignment="1">
      <alignment horizontal="center"/>
    </xf>
    <xf numFmtId="164" fontId="18" fillId="0" borderId="58" xfId="0" applyNumberFormat="1" applyFont="1" applyBorder="1" applyAlignment="1">
      <alignment horizontal="center" vertical="center"/>
    </xf>
    <xf numFmtId="164" fontId="18" fillId="0" borderId="63" xfId="0" applyNumberFormat="1" applyFont="1" applyBorder="1" applyAlignment="1">
      <alignment horizontal="center" vertical="center"/>
    </xf>
    <xf numFmtId="170" fontId="15" fillId="0" borderId="19" xfId="0" applyNumberFormat="1" applyFont="1" applyBorder="1" applyAlignment="1">
      <alignment horizontal="center"/>
    </xf>
    <xf numFmtId="170" fontId="15" fillId="0" borderId="161" xfId="0" applyNumberFormat="1" applyFont="1" applyBorder="1" applyAlignment="1">
      <alignment horizontal="center"/>
    </xf>
    <xf numFmtId="170" fontId="15" fillId="0" borderId="156" xfId="0" applyNumberFormat="1" applyFont="1" applyBorder="1" applyAlignment="1">
      <alignment horizontal="center"/>
    </xf>
    <xf numFmtId="170" fontId="15" fillId="0" borderId="50" xfId="0" applyNumberFormat="1" applyFont="1" applyBorder="1" applyAlignment="1">
      <alignment horizontal="center"/>
    </xf>
    <xf numFmtId="170" fontId="15" fillId="0" borderId="0" xfId="0" applyNumberFormat="1" applyFont="1" applyBorder="1" applyAlignment="1">
      <alignment horizontal="center"/>
    </xf>
    <xf numFmtId="170" fontId="15" fillId="0" borderId="26" xfId="0" applyNumberFormat="1" applyFont="1" applyBorder="1" applyAlignment="1">
      <alignment horizontal="center"/>
    </xf>
    <xf numFmtId="170" fontId="15" fillId="0" borderId="51" xfId="0" applyNumberFormat="1" applyFont="1" applyBorder="1" applyAlignment="1">
      <alignment horizontal="center"/>
    </xf>
    <xf numFmtId="170" fontId="15" fillId="0" borderId="79" xfId="0" applyNumberFormat="1" applyFont="1" applyBorder="1" applyAlignment="1">
      <alignment horizontal="center"/>
    </xf>
    <xf numFmtId="170" fontId="15" fillId="0" borderId="53" xfId="0" applyNumberFormat="1" applyFont="1" applyBorder="1" applyAlignment="1">
      <alignment horizontal="center"/>
    </xf>
    <xf numFmtId="170" fontId="15" fillId="0" borderId="75" xfId="0" applyNumberFormat="1" applyFont="1" applyBorder="1">
      <alignment wrapText="1"/>
    </xf>
    <xf numFmtId="170" fontId="15" fillId="0" borderId="1" xfId="0" applyNumberFormat="1" applyFont="1" applyBorder="1">
      <alignment wrapText="1"/>
    </xf>
    <xf numFmtId="170" fontId="15" fillId="0" borderId="4" xfId="0" applyNumberFormat="1" applyFont="1" applyBorder="1">
      <alignment wrapText="1"/>
    </xf>
    <xf numFmtId="170" fontId="15" fillId="0" borderId="33" xfId="0" applyNumberFormat="1" applyFont="1" applyBorder="1" applyAlignment="1">
      <alignment horizontal="center"/>
    </xf>
    <xf numFmtId="170" fontId="15" fillId="0" borderId="162" xfId="0" applyNumberFormat="1" applyFont="1" applyBorder="1" applyAlignment="1">
      <alignment horizontal="center"/>
    </xf>
    <xf numFmtId="170" fontId="15" fillId="0" borderId="6" xfId="0" applyNumberFormat="1" applyFont="1" applyBorder="1" applyAlignment="1">
      <alignment horizontal="center"/>
    </xf>
    <xf numFmtId="170" fontId="15" fillId="0" borderId="5" xfId="0" applyNumberFormat="1" applyFont="1" applyBorder="1" applyAlignment="1">
      <alignment horizontal="center"/>
    </xf>
    <xf numFmtId="170" fontId="15" fillId="0" borderId="1" xfId="0" applyNumberFormat="1" applyFont="1" applyBorder="1" applyAlignment="1">
      <alignment horizontal="center"/>
    </xf>
    <xf numFmtId="170" fontId="17" fillId="6" borderId="33" xfId="0" applyNumberFormat="1" applyFont="1" applyFill="1" applyBorder="1" applyAlignment="1">
      <alignment horizontal="center" vertical="top" wrapText="1"/>
    </xf>
    <xf numFmtId="170" fontId="17" fillId="6" borderId="5" xfId="0" applyNumberFormat="1" applyFont="1" applyFill="1" applyBorder="1" applyAlignment="1">
      <alignment horizontal="center" vertical="top" wrapText="1"/>
    </xf>
    <xf numFmtId="170" fontId="17" fillId="6" borderId="79" xfId="0" applyNumberFormat="1" applyFont="1" applyFill="1" applyBorder="1" applyAlignment="1">
      <alignment horizontal="center" vertical="top" wrapText="1"/>
    </xf>
    <xf numFmtId="170" fontId="15" fillId="0" borderId="42" xfId="0" applyNumberFormat="1" applyFont="1" applyBorder="1" applyAlignment="1">
      <alignment horizontal="center"/>
    </xf>
    <xf numFmtId="170" fontId="15" fillId="0" borderId="163" xfId="0" applyNumberFormat="1" applyFont="1" applyBorder="1" applyAlignment="1">
      <alignment horizontal="center"/>
    </xf>
    <xf numFmtId="170" fontId="15" fillId="0" borderId="80" xfId="0" applyNumberFormat="1" applyFont="1" applyBorder="1" applyAlignment="1">
      <alignment horizontal="center"/>
    </xf>
    <xf numFmtId="170" fontId="15" fillId="0" borderId="37" xfId="0" applyNumberFormat="1" applyFont="1" applyBorder="1" applyAlignment="1">
      <alignment horizontal="center"/>
    </xf>
    <xf numFmtId="170" fontId="15" fillId="0" borderId="38" xfId="0" applyNumberFormat="1" applyFont="1" applyBorder="1" applyAlignment="1">
      <alignment horizontal="center"/>
    </xf>
    <xf numFmtId="170" fontId="15" fillId="0" borderId="170" xfId="0" applyNumberFormat="1" applyFont="1" applyBorder="1" applyAlignment="1">
      <alignment horizontal="center"/>
    </xf>
    <xf numFmtId="170" fontId="17" fillId="6" borderId="42" xfId="0" applyNumberFormat="1" applyFont="1" applyFill="1" applyBorder="1" applyAlignment="1">
      <alignment horizontal="center" vertical="top" wrapText="1"/>
    </xf>
    <xf numFmtId="170" fontId="17" fillId="6" borderId="38" xfId="0" applyNumberFormat="1" applyFont="1" applyFill="1" applyBorder="1" applyAlignment="1">
      <alignment horizontal="center" vertical="top" wrapText="1"/>
    </xf>
    <xf numFmtId="170" fontId="17" fillId="6" borderId="80" xfId="0" applyNumberFormat="1" applyFont="1" applyFill="1" applyBorder="1" applyAlignment="1">
      <alignment horizontal="center" vertical="top" wrapText="1"/>
    </xf>
    <xf numFmtId="170" fontId="17" fillId="6" borderId="55" xfId="0" applyNumberFormat="1" applyFont="1" applyFill="1" applyBorder="1" applyAlignment="1">
      <alignment horizontal="right" vertical="top" wrapText="1"/>
    </xf>
    <xf numFmtId="170" fontId="15" fillId="0" borderId="88" xfId="0" applyNumberFormat="1" applyFont="1" applyBorder="1" applyAlignment="1">
      <alignment horizontal="center"/>
    </xf>
    <xf numFmtId="170" fontId="15" fillId="0" borderId="164" xfId="0" applyNumberFormat="1" applyFont="1" applyBorder="1" applyAlignment="1">
      <alignment horizontal="center"/>
    </xf>
    <xf numFmtId="170" fontId="15" fillId="0" borderId="84" xfId="0" applyNumberFormat="1" applyFont="1" applyBorder="1" applyAlignment="1">
      <alignment horizontal="center"/>
    </xf>
    <xf numFmtId="170" fontId="15" fillId="0" borderId="89" xfId="0" applyNumberFormat="1" applyFont="1" applyBorder="1" applyAlignment="1">
      <alignment horizontal="center"/>
    </xf>
    <xf numFmtId="170" fontId="15" fillId="0" borderId="83" xfId="0" applyNumberFormat="1" applyFont="1" applyBorder="1" applyAlignment="1">
      <alignment horizontal="center"/>
    </xf>
    <xf numFmtId="170" fontId="15" fillId="0" borderId="91" xfId="0" applyNumberFormat="1" applyFont="1" applyBorder="1" applyAlignment="1">
      <alignment horizontal="center"/>
    </xf>
    <xf numFmtId="170" fontId="17" fillId="6" borderId="88" xfId="0" applyNumberFormat="1" applyFont="1" applyFill="1" applyBorder="1" applyAlignment="1">
      <alignment horizontal="center" vertical="top" wrapText="1"/>
    </xf>
    <xf numFmtId="170" fontId="17" fillId="6" borderId="82" xfId="0" applyNumberFormat="1" applyFont="1" applyFill="1" applyBorder="1" applyAlignment="1">
      <alignment horizontal="center" vertical="top" wrapText="1"/>
    </xf>
    <xf numFmtId="170" fontId="17" fillId="6" borderId="92" xfId="0" applyNumberFormat="1" applyFont="1" applyFill="1" applyBorder="1" applyAlignment="1">
      <alignment horizontal="center" vertical="top" wrapText="1"/>
    </xf>
    <xf numFmtId="170" fontId="17" fillId="6" borderId="86" xfId="0" applyNumberFormat="1" applyFont="1" applyFill="1" applyBorder="1" applyAlignment="1">
      <alignment horizontal="right" vertical="top" wrapText="1"/>
    </xf>
    <xf numFmtId="170" fontId="15" fillId="0" borderId="165" xfId="0" applyNumberFormat="1" applyFont="1" applyBorder="1">
      <alignment wrapText="1"/>
    </xf>
    <xf numFmtId="170" fontId="15" fillId="0" borderId="83" xfId="0" applyNumberFormat="1" applyFont="1" applyBorder="1">
      <alignment wrapText="1"/>
    </xf>
    <xf numFmtId="170" fontId="15" fillId="0" borderId="92" xfId="0" applyNumberFormat="1" applyFont="1" applyBorder="1">
      <alignment wrapText="1"/>
    </xf>
    <xf numFmtId="164" fontId="16" fillId="0" borderId="67" xfId="0" applyNumberFormat="1" applyFont="1" applyBorder="1" applyAlignment="1">
      <alignment horizontal="center"/>
    </xf>
    <xf numFmtId="1" fontId="15" fillId="0" borderId="162" xfId="0" applyNumberFormat="1" applyFont="1" applyBorder="1" applyAlignment="1">
      <alignment horizontal="center"/>
    </xf>
    <xf numFmtId="1" fontId="15" fillId="0" borderId="163" xfId="0" applyNumberFormat="1" applyFont="1" applyBorder="1" applyAlignment="1">
      <alignment horizontal="center"/>
    </xf>
    <xf numFmtId="1" fontId="15" fillId="0" borderId="164" xfId="0" applyNumberFormat="1" applyFont="1" applyBorder="1" applyAlignment="1">
      <alignment horizontal="center"/>
    </xf>
    <xf numFmtId="164" fontId="16" fillId="0" borderId="176" xfId="0" applyNumberFormat="1" applyFont="1" applyBorder="1" applyAlignment="1">
      <alignment horizontal="center"/>
    </xf>
    <xf numFmtId="2" fontId="15" fillId="0" borderId="93" xfId="0" applyNumberFormat="1" applyFont="1" applyBorder="1" applyAlignment="1">
      <alignment horizontal="center"/>
    </xf>
    <xf numFmtId="164" fontId="15" fillId="0" borderId="92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" fontId="15" fillId="0" borderId="182" xfId="0" applyNumberFormat="1" applyFont="1" applyBorder="1" applyAlignment="1">
      <alignment horizontal="center"/>
    </xf>
    <xf numFmtId="1" fontId="15" fillId="0" borderId="170" xfId="0" applyNumberFormat="1" applyFont="1" applyBorder="1" applyAlignment="1">
      <alignment horizontal="center"/>
    </xf>
    <xf numFmtId="1" fontId="15" fillId="0" borderId="183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5" fillId="0" borderId="124" xfId="0" applyNumberFormat="1" applyFont="1" applyBorder="1" applyAlignment="1">
      <alignment horizontal="center"/>
    </xf>
    <xf numFmtId="1" fontId="15" fillId="0" borderId="37" xfId="0" applyNumberFormat="1" applyFont="1" applyBorder="1" applyAlignment="1">
      <alignment horizontal="center"/>
    </xf>
    <xf numFmtId="1" fontId="15" fillId="0" borderId="89" xfId="0" applyNumberFormat="1" applyFont="1" applyBorder="1" applyAlignment="1">
      <alignment horizontal="center"/>
    </xf>
    <xf numFmtId="171" fontId="21" fillId="6" borderId="1" xfId="0" applyNumberFormat="1" applyFont="1" applyFill="1" applyBorder="1" applyAlignment="1">
      <alignment horizontal="right" vertical="top" wrapText="1"/>
    </xf>
    <xf numFmtId="170" fontId="17" fillId="0" borderId="1" xfId="0" applyNumberFormat="1" applyFont="1" applyBorder="1" applyAlignment="1"/>
    <xf numFmtId="164" fontId="9" fillId="0" borderId="79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2" fontId="7" fillId="0" borderId="149" xfId="0" applyNumberFormat="1" applyFont="1" applyBorder="1" applyAlignment="1">
      <alignment horizontal="center"/>
    </xf>
    <xf numFmtId="2" fontId="7" fillId="0" borderId="96" xfId="0" applyNumberFormat="1" applyFont="1" applyBorder="1" applyAlignment="1">
      <alignment horizontal="center"/>
    </xf>
    <xf numFmtId="164" fontId="7" fillId="0" borderId="75" xfId="0" applyNumberFormat="1" applyFont="1" applyBorder="1" applyAlignment="1">
      <alignment horizontal="right"/>
    </xf>
    <xf numFmtId="3" fontId="7" fillId="0" borderId="75" xfId="2" applyNumberFormat="1" applyFont="1" applyBorder="1" applyAlignment="1">
      <alignment horizontal="right"/>
    </xf>
    <xf numFmtId="164" fontId="7" fillId="0" borderId="78" xfId="0" applyNumberFormat="1" applyFont="1" applyBorder="1" applyAlignment="1">
      <alignment horizontal="center"/>
    </xf>
    <xf numFmtId="164" fontId="7" fillId="0" borderId="80" xfId="0" applyNumberFormat="1" applyFont="1" applyBorder="1" applyAlignment="1">
      <alignment horizontal="center"/>
    </xf>
    <xf numFmtId="164" fontId="15" fillId="0" borderId="183" xfId="0" applyNumberFormat="1" applyFont="1" applyBorder="1" applyAlignment="1"/>
    <xf numFmtId="2" fontId="16" fillId="0" borderId="127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/>
    </xf>
    <xf numFmtId="172" fontId="15" fillId="0" borderId="75" xfId="0" applyNumberFormat="1" applyFont="1" applyBorder="1" applyAlignment="1">
      <alignment horizontal="center"/>
    </xf>
    <xf numFmtId="2" fontId="15" fillId="0" borderId="130" xfId="0" applyNumberFormat="1" applyFont="1" applyBorder="1" applyAlignment="1">
      <alignment horizontal="center"/>
    </xf>
    <xf numFmtId="2" fontId="16" fillId="0" borderId="107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2" fontId="15" fillId="0" borderId="185" xfId="0" applyNumberFormat="1" applyFont="1" applyBorder="1" applyAlignment="1">
      <alignment horizontal="center"/>
    </xf>
    <xf numFmtId="2" fontId="23" fillId="0" borderId="128" xfId="0" applyNumberFormat="1" applyFont="1" applyBorder="1" applyAlignment="1">
      <alignment horizontal="center"/>
    </xf>
    <xf numFmtId="2" fontId="23" fillId="0" borderId="63" xfId="0" applyNumberFormat="1" applyFont="1" applyBorder="1" applyAlignment="1">
      <alignment horizontal="center"/>
    </xf>
    <xf numFmtId="164" fontId="15" fillId="0" borderId="56" xfId="0" applyNumberFormat="1" applyFont="1" applyBorder="1" applyAlignment="1">
      <alignment horizontal="center" wrapText="1"/>
    </xf>
    <xf numFmtId="164" fontId="15" fillId="0" borderId="112" xfId="0" applyNumberFormat="1" applyFont="1" applyBorder="1" applyAlignment="1">
      <alignment horizontal="center" wrapText="1"/>
    </xf>
    <xf numFmtId="164" fontId="15" fillId="0" borderId="160" xfId="0" applyNumberFormat="1" applyFont="1" applyBorder="1" applyAlignment="1">
      <alignment horizontal="center" wrapText="1"/>
    </xf>
    <xf numFmtId="164" fontId="15" fillId="0" borderId="158" xfId="0" applyNumberFormat="1" applyFont="1" applyBorder="1" applyAlignment="1">
      <alignment horizontal="center" wrapText="1"/>
    </xf>
    <xf numFmtId="164" fontId="15" fillId="0" borderId="157" xfId="0" applyNumberFormat="1" applyFont="1" applyBorder="1" applyAlignment="1">
      <alignment horizontal="center" wrapText="1"/>
    </xf>
    <xf numFmtId="164" fontId="15" fillId="0" borderId="111" xfId="0" applyNumberFormat="1" applyFont="1" applyBorder="1" applyAlignment="1">
      <alignment horizontal="center" wrapText="1"/>
    </xf>
    <xf numFmtId="0" fontId="15" fillId="0" borderId="112" xfId="0" applyFont="1" applyBorder="1" applyAlignment="1">
      <alignment horizontal="center" wrapText="1"/>
    </xf>
    <xf numFmtId="0" fontId="15" fillId="0" borderId="111" xfId="0" applyFont="1" applyBorder="1" applyAlignment="1">
      <alignment horizontal="center" wrapText="1"/>
    </xf>
    <xf numFmtId="0" fontId="15" fillId="0" borderId="158" xfId="0" applyFont="1" applyBorder="1" applyAlignment="1">
      <alignment horizontal="center" wrapText="1"/>
    </xf>
    <xf numFmtId="164" fontId="15" fillId="0" borderId="0" xfId="0" applyNumberFormat="1" applyFont="1" applyAlignment="1">
      <alignment horizontal="center"/>
    </xf>
    <xf numFmtId="0" fontId="16" fillId="0" borderId="168" xfId="0" applyFont="1" applyBorder="1" applyAlignment="1">
      <alignment horizontal="center"/>
    </xf>
    <xf numFmtId="170" fontId="15" fillId="0" borderId="4" xfId="0" applyNumberFormat="1" applyFont="1" applyBorder="1" applyAlignment="1"/>
    <xf numFmtId="170" fontId="15" fillId="0" borderId="43" xfId="0" applyNumberFormat="1" applyFont="1" applyBorder="1" applyAlignment="1"/>
    <xf numFmtId="170" fontId="15" fillId="0" borderId="92" xfId="0" applyNumberFormat="1" applyFont="1" applyBorder="1" applyAlignment="1"/>
    <xf numFmtId="1" fontId="22" fillId="0" borderId="83" xfId="0" applyNumberFormat="1" applyFont="1" applyBorder="1" applyAlignment="1">
      <alignment horizontal="center"/>
    </xf>
    <xf numFmtId="173" fontId="15" fillId="0" borderId="0" xfId="0" applyNumberFormat="1" applyFont="1" applyAlignment="1"/>
    <xf numFmtId="174" fontId="15" fillId="0" borderId="0" xfId="0" applyNumberFormat="1" applyFont="1" applyAlignment="1"/>
    <xf numFmtId="164" fontId="15" fillId="0" borderId="0" xfId="0" applyNumberFormat="1" applyFont="1" applyAlignment="1">
      <alignment wrapText="1"/>
    </xf>
    <xf numFmtId="164" fontId="15" fillId="0" borderId="0" xfId="0" applyNumberFormat="1" applyFont="1" applyAlignment="1">
      <alignment horizontal="center" wrapText="1"/>
    </xf>
    <xf numFmtId="164" fontId="1" fillId="0" borderId="0" xfId="0" applyNumberFormat="1" applyFont="1" applyAlignment="1"/>
    <xf numFmtId="174" fontId="15" fillId="0" borderId="0" xfId="0" applyNumberFormat="1" applyFont="1" applyAlignment="1">
      <alignment horizontal="center"/>
    </xf>
    <xf numFmtId="174" fontId="15" fillId="0" borderId="44" xfId="0" applyNumberFormat="1" applyFont="1" applyBorder="1" applyAlignment="1">
      <alignment horizontal="center"/>
    </xf>
    <xf numFmtId="164" fontId="15" fillId="0" borderId="186" xfId="0" applyNumberFormat="1" applyFont="1" applyBorder="1" applyAlignment="1">
      <alignment horizontal="center" wrapText="1"/>
    </xf>
    <xf numFmtId="164" fontId="15" fillId="0" borderId="187" xfId="0" applyNumberFormat="1" applyFont="1" applyBorder="1" applyAlignment="1">
      <alignment horizontal="center" wrapText="1"/>
    </xf>
    <xf numFmtId="164" fontId="15" fillId="0" borderId="188" xfId="0" applyNumberFormat="1" applyFont="1" applyBorder="1" applyAlignment="1">
      <alignment horizontal="center" wrapText="1"/>
    </xf>
    <xf numFmtId="174" fontId="15" fillId="0" borderId="0" xfId="0" applyNumberFormat="1" applyFont="1" applyAlignment="1">
      <alignment horizontal="left"/>
    </xf>
    <xf numFmtId="175" fontId="15" fillId="0" borderId="0" xfId="0" applyNumberFormat="1" applyFont="1" applyAlignment="1">
      <alignment horizontal="left"/>
    </xf>
    <xf numFmtId="2" fontId="15" fillId="0" borderId="177" xfId="0" applyNumberFormat="1" applyFont="1" applyBorder="1" applyAlignment="1"/>
    <xf numFmtId="164" fontId="15" fillId="0" borderId="177" xfId="0" applyNumberFormat="1" applyFont="1" applyBorder="1" applyAlignment="1"/>
    <xf numFmtId="176" fontId="15" fillId="0" borderId="0" xfId="0" applyNumberFormat="1" applyFont="1" applyAlignment="1"/>
    <xf numFmtId="2" fontId="16" fillId="0" borderId="189" xfId="0" applyNumberFormat="1" applyFont="1" applyBorder="1" applyAlignment="1">
      <alignment horizontal="center"/>
    </xf>
    <xf numFmtId="3" fontId="0" fillId="0" borderId="0" xfId="0" applyNumberFormat="1">
      <alignment wrapText="1"/>
    </xf>
    <xf numFmtId="0" fontId="0" fillId="0" borderId="96" xfId="0" applyBorder="1">
      <alignment wrapText="1"/>
    </xf>
    <xf numFmtId="164" fontId="14" fillId="0" borderId="129" xfId="0" applyNumberFormat="1" applyFont="1" applyBorder="1" applyAlignment="1">
      <alignment horizontal="center" vertical="center"/>
    </xf>
    <xf numFmtId="164" fontId="14" fillId="0" borderId="58" xfId="0" applyNumberFormat="1" applyFont="1" applyBorder="1" applyAlignment="1">
      <alignment horizontal="center" vertical="center"/>
    </xf>
    <xf numFmtId="164" fontId="14" fillId="0" borderId="63" xfId="0" applyNumberFormat="1" applyFont="1" applyBorder="1" applyAlignment="1">
      <alignment horizontal="center" vertical="center"/>
    </xf>
    <xf numFmtId="3" fontId="13" fillId="0" borderId="56" xfId="0" applyNumberFormat="1" applyFont="1" applyBorder="1">
      <alignment wrapText="1"/>
    </xf>
    <xf numFmtId="3" fontId="13" fillId="0" borderId="62" xfId="0" applyNumberFormat="1" applyFont="1" applyBorder="1">
      <alignment wrapText="1"/>
    </xf>
    <xf numFmtId="3" fontId="13" fillId="0" borderId="1" xfId="0" applyNumberFormat="1" applyFont="1" applyBorder="1">
      <alignment wrapText="1"/>
    </xf>
    <xf numFmtId="3" fontId="13" fillId="0" borderId="16" xfId="0" applyNumberFormat="1" applyFont="1" applyBorder="1">
      <alignment wrapText="1"/>
    </xf>
    <xf numFmtId="0" fontId="13" fillId="0" borderId="98" xfId="0" applyFont="1" applyBorder="1">
      <alignment wrapText="1"/>
    </xf>
    <xf numFmtId="0" fontId="13" fillId="0" borderId="47" xfId="0" applyFont="1" applyBorder="1">
      <alignment wrapText="1"/>
    </xf>
    <xf numFmtId="3" fontId="13" fillId="0" borderId="47" xfId="0" applyNumberFormat="1" applyFont="1" applyBorder="1">
      <alignment wrapText="1"/>
    </xf>
    <xf numFmtId="3" fontId="13" fillId="0" borderId="64" xfId="0" applyNumberFormat="1" applyFont="1" applyBorder="1">
      <alignment wrapText="1"/>
    </xf>
    <xf numFmtId="0" fontId="9" fillId="0" borderId="0" xfId="0" applyFont="1">
      <alignment wrapText="1"/>
    </xf>
    <xf numFmtId="164" fontId="9" fillId="0" borderId="128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70" fontId="15" fillId="0" borderId="132" xfId="0" applyNumberFormat="1" applyFont="1" applyBorder="1">
      <alignment wrapText="1"/>
    </xf>
    <xf numFmtId="170" fontId="15" fillId="0" borderId="26" xfId="0" applyNumberFormat="1" applyFont="1" applyBorder="1">
      <alignment wrapText="1"/>
    </xf>
    <xf numFmtId="170" fontId="15" fillId="0" borderId="43" xfId="0" applyNumberFormat="1" applyFont="1" applyBorder="1">
      <alignment wrapText="1"/>
    </xf>
    <xf numFmtId="170" fontId="15" fillId="0" borderId="192" xfId="0" applyNumberFormat="1" applyFont="1" applyBorder="1" applyAlignment="1">
      <alignment horizontal="center"/>
    </xf>
    <xf numFmtId="170" fontId="15" fillId="0" borderId="193" xfId="0" applyNumberFormat="1" applyFont="1" applyBorder="1" applyAlignment="1">
      <alignment horizontal="center"/>
    </xf>
    <xf numFmtId="170" fontId="15" fillId="0" borderId="169" xfId="0" applyNumberFormat="1" applyFont="1" applyBorder="1" applyAlignment="1">
      <alignment horizontal="center"/>
    </xf>
    <xf numFmtId="170" fontId="15" fillId="0" borderId="183" xfId="0" applyNumberFormat="1" applyFont="1" applyBorder="1" applyAlignment="1">
      <alignment horizontal="center"/>
    </xf>
    <xf numFmtId="170" fontId="17" fillId="6" borderId="192" xfId="0" applyNumberFormat="1" applyFont="1" applyFill="1" applyBorder="1" applyAlignment="1">
      <alignment horizontal="center" vertical="top" wrapText="1"/>
    </xf>
    <xf numFmtId="170" fontId="17" fillId="6" borderId="194" xfId="0" applyNumberFormat="1" applyFont="1" applyFill="1" applyBorder="1" applyAlignment="1">
      <alignment horizontal="center" vertical="top" wrapText="1"/>
    </xf>
    <xf numFmtId="170" fontId="17" fillId="6" borderId="185" xfId="0" applyNumberFormat="1" applyFont="1" applyFill="1" applyBorder="1" applyAlignment="1">
      <alignment horizontal="center" vertical="top" wrapText="1"/>
    </xf>
    <xf numFmtId="170" fontId="17" fillId="6" borderId="144" xfId="0" applyNumberFormat="1" applyFont="1" applyFill="1" applyBorder="1" applyAlignment="1">
      <alignment horizontal="right" vertical="top" wrapText="1"/>
    </xf>
    <xf numFmtId="170" fontId="15" fillId="0" borderId="131" xfId="0" applyNumberFormat="1" applyFont="1" applyBorder="1">
      <alignment wrapText="1"/>
    </xf>
    <xf numFmtId="170" fontId="15" fillId="0" borderId="170" xfId="0" applyNumberFormat="1" applyFont="1" applyBorder="1">
      <alignment wrapText="1"/>
    </xf>
    <xf numFmtId="170" fontId="15" fillId="0" borderId="185" xfId="0" applyNumberFormat="1" applyFont="1" applyBorder="1">
      <alignment wrapText="1"/>
    </xf>
    <xf numFmtId="170" fontId="15" fillId="0" borderId="185" xfId="0" applyNumberFormat="1" applyFont="1" applyBorder="1" applyAlignment="1">
      <alignment horizontal="center"/>
    </xf>
    <xf numFmtId="170" fontId="15" fillId="0" borderId="196" xfId="0" applyNumberFormat="1" applyFont="1" applyBorder="1" applyAlignment="1">
      <alignment horizontal="center"/>
    </xf>
    <xf numFmtId="0" fontId="0" fillId="0" borderId="0" xfId="0" applyNumberFormat="1" applyAlignment="1"/>
    <xf numFmtId="0" fontId="15" fillId="0" borderId="79" xfId="0" applyNumberFormat="1" applyFont="1" applyBorder="1" applyAlignment="1"/>
    <xf numFmtId="164" fontId="15" fillId="0" borderId="2" xfId="0" applyNumberFormat="1" applyFont="1" applyBorder="1" applyAlignment="1">
      <alignment horizontal="center" wrapText="1"/>
    </xf>
    <xf numFmtId="164" fontId="15" fillId="0" borderId="190" xfId="0" applyNumberFormat="1" applyFont="1" applyBorder="1" applyAlignment="1">
      <alignment horizontal="center" wrapText="1"/>
    </xf>
    <xf numFmtId="164" fontId="15" fillId="0" borderId="199" xfId="0" applyNumberFormat="1" applyFont="1" applyBorder="1" applyAlignment="1">
      <alignment horizontal="center" wrapText="1"/>
    </xf>
    <xf numFmtId="164" fontId="15" fillId="0" borderId="201" xfId="0" applyNumberFormat="1" applyFont="1" applyBorder="1" applyAlignment="1">
      <alignment horizontal="center" wrapText="1"/>
    </xf>
    <xf numFmtId="1" fontId="7" fillId="0" borderId="197" xfId="0" applyNumberFormat="1" applyFont="1" applyBorder="1" applyAlignment="1">
      <alignment horizontal="center"/>
    </xf>
    <xf numFmtId="172" fontId="7" fillId="0" borderId="198" xfId="0" applyNumberFormat="1" applyFont="1" applyBorder="1" applyAlignment="1">
      <alignment horizontal="center"/>
    </xf>
    <xf numFmtId="174" fontId="7" fillId="0" borderId="1" xfId="0" applyNumberFormat="1" applyFont="1" applyBorder="1" applyAlignment="1">
      <alignment horizontal="center"/>
    </xf>
    <xf numFmtId="172" fontId="7" fillId="0" borderId="1" xfId="0" applyNumberFormat="1" applyFont="1" applyBorder="1" applyAlignment="1">
      <alignment horizontal="center"/>
    </xf>
    <xf numFmtId="174" fontId="7" fillId="0" borderId="4" xfId="0" applyNumberFormat="1" applyFont="1" applyBorder="1" applyAlignment="1">
      <alignment horizontal="center"/>
    </xf>
    <xf numFmtId="174" fontId="7" fillId="0" borderId="124" xfId="0" applyNumberFormat="1" applyFont="1" applyBorder="1" applyAlignment="1">
      <alignment horizontal="center"/>
    </xf>
    <xf numFmtId="174" fontId="7" fillId="0" borderId="198" xfId="0" applyNumberFormat="1" applyFont="1" applyBorder="1" applyAlignment="1">
      <alignment horizontal="center"/>
    </xf>
    <xf numFmtId="174" fontId="7" fillId="0" borderId="208" xfId="0" applyNumberFormat="1" applyFont="1" applyBorder="1" applyAlignment="1">
      <alignment horizontal="center"/>
    </xf>
    <xf numFmtId="174" fontId="7" fillId="0" borderId="203" xfId="0" applyNumberFormat="1" applyFont="1" applyBorder="1" applyAlignment="1">
      <alignment horizontal="center"/>
    </xf>
    <xf numFmtId="1" fontId="24" fillId="0" borderId="39" xfId="0" applyNumberFormat="1" applyFont="1" applyBorder="1" applyAlignment="1">
      <alignment horizontal="center"/>
    </xf>
    <xf numFmtId="172" fontId="24" fillId="0" borderId="1" xfId="0" applyNumberFormat="1" applyFont="1" applyBorder="1" applyAlignment="1">
      <alignment horizontal="center"/>
    </xf>
    <xf numFmtId="174" fontId="24" fillId="0" borderId="1" xfId="0" applyNumberFormat="1" applyFont="1" applyBorder="1" applyAlignment="1">
      <alignment horizontal="center"/>
    </xf>
    <xf numFmtId="174" fontId="24" fillId="0" borderId="4" xfId="0" applyNumberFormat="1" applyFont="1" applyBorder="1" applyAlignment="1">
      <alignment horizontal="center"/>
    </xf>
    <xf numFmtId="174" fontId="24" fillId="0" borderId="124" xfId="0" applyNumberFormat="1" applyFont="1" applyBorder="1" applyAlignment="1">
      <alignment horizontal="center"/>
    </xf>
    <xf numFmtId="2" fontId="24" fillId="0" borderId="0" xfId="0" applyNumberFormat="1" applyFont="1" applyAlignment="1"/>
    <xf numFmtId="164" fontId="24" fillId="0" borderId="0" xfId="0" applyNumberFormat="1" applyFont="1" applyAlignment="1"/>
    <xf numFmtId="174" fontId="24" fillId="0" borderId="79" xfId="0" applyNumberFormat="1" applyFont="1" applyBorder="1" applyAlignment="1">
      <alignment horizontal="center"/>
    </xf>
    <xf numFmtId="174" fontId="24" fillId="0" borderId="167" xfId="0" applyNumberFormat="1" applyFont="1" applyBorder="1" applyAlignment="1">
      <alignment horizontal="center"/>
    </xf>
    <xf numFmtId="1" fontId="7" fillId="0" borderId="39" xfId="0" applyNumberFormat="1" applyFont="1" applyBorder="1" applyAlignment="1">
      <alignment horizontal="center"/>
    </xf>
    <xf numFmtId="174" fontId="7" fillId="0" borderId="79" xfId="0" applyNumberFormat="1" applyFont="1" applyBorder="1" applyAlignment="1">
      <alignment horizontal="center"/>
    </xf>
    <xf numFmtId="174" fontId="7" fillId="0" borderId="167" xfId="0" applyNumberFormat="1" applyFont="1" applyBorder="1" applyAlignment="1">
      <alignment horizontal="center"/>
    </xf>
    <xf numFmtId="1" fontId="25" fillId="0" borderId="39" xfId="0" applyNumberFormat="1" applyFont="1" applyBorder="1" applyAlignment="1">
      <alignment horizontal="center"/>
    </xf>
    <xf numFmtId="172" fontId="25" fillId="0" borderId="1" xfId="0" applyNumberFormat="1" applyFont="1" applyBorder="1" applyAlignment="1">
      <alignment horizontal="center"/>
    </xf>
    <xf numFmtId="174" fontId="25" fillId="0" borderId="1" xfId="0" applyNumberFormat="1" applyFont="1" applyBorder="1" applyAlignment="1">
      <alignment horizontal="center"/>
    </xf>
    <xf numFmtId="174" fontId="25" fillId="0" borderId="4" xfId="0" applyNumberFormat="1" applyFont="1" applyBorder="1" applyAlignment="1">
      <alignment horizontal="center"/>
    </xf>
    <xf numFmtId="174" fontId="25" fillId="0" borderId="124" xfId="0" applyNumberFormat="1" applyFont="1" applyBorder="1" applyAlignment="1">
      <alignment horizontal="center"/>
    </xf>
    <xf numFmtId="2" fontId="25" fillId="0" borderId="0" xfId="0" applyNumberFormat="1" applyFont="1" applyAlignment="1"/>
    <xf numFmtId="164" fontId="25" fillId="0" borderId="0" xfId="0" applyNumberFormat="1" applyFont="1" applyAlignment="1"/>
    <xf numFmtId="174" fontId="25" fillId="0" borderId="79" xfId="0" applyNumberFormat="1" applyFont="1" applyBorder="1" applyAlignment="1">
      <alignment horizontal="center"/>
    </xf>
    <xf numFmtId="174" fontId="25" fillId="0" borderId="167" xfId="0" applyNumberFormat="1" applyFont="1" applyBorder="1" applyAlignment="1">
      <alignment horizontal="center"/>
    </xf>
    <xf numFmtId="1" fontId="25" fillId="0" borderId="40" xfId="0" applyNumberFormat="1" applyFont="1" applyBorder="1" applyAlignment="1">
      <alignment horizontal="center"/>
    </xf>
    <xf numFmtId="172" fontId="25" fillId="0" borderId="26" xfId="0" applyNumberFormat="1" applyFont="1" applyBorder="1" applyAlignment="1">
      <alignment horizontal="center"/>
    </xf>
    <xf numFmtId="174" fontId="25" fillId="0" borderId="134" xfId="0" applyNumberFormat="1" applyFont="1" applyBorder="1" applyAlignment="1">
      <alignment horizontal="center"/>
    </xf>
    <xf numFmtId="1" fontId="25" fillId="0" borderId="200" xfId="0" applyNumberFormat="1" applyFont="1" applyBorder="1" applyAlignment="1">
      <alignment horizontal="center"/>
    </xf>
    <xf numFmtId="172" fontId="25" fillId="0" borderId="47" xfId="0" applyNumberFormat="1" applyFont="1" applyBorder="1" applyAlignment="1">
      <alignment horizontal="center"/>
    </xf>
    <xf numFmtId="174" fontId="25" fillId="0" borderId="47" xfId="0" applyNumberFormat="1" applyFont="1" applyBorder="1" applyAlignment="1">
      <alignment horizontal="center"/>
    </xf>
    <xf numFmtId="174" fontId="25" fillId="0" borderId="154" xfId="0" applyNumberFormat="1" applyFont="1" applyBorder="1" applyAlignment="1">
      <alignment horizontal="center"/>
    </xf>
    <xf numFmtId="174" fontId="25" fillId="0" borderId="204" xfId="0" applyNumberFormat="1" applyFont="1" applyBorder="1" applyAlignment="1">
      <alignment horizontal="center"/>
    </xf>
    <xf numFmtId="1" fontId="7" fillId="0" borderId="209" xfId="0" applyNumberFormat="1" applyFont="1" applyBorder="1" applyAlignment="1">
      <alignment horizontal="center"/>
    </xf>
    <xf numFmtId="172" fontId="7" fillId="0" borderId="205" xfId="0" applyNumberFormat="1" applyFont="1" applyBorder="1" applyAlignment="1">
      <alignment horizontal="center"/>
    </xf>
    <xf numFmtId="174" fontId="7" fillId="0" borderId="205" xfId="0" applyNumberFormat="1" applyFont="1" applyBorder="1" applyAlignment="1">
      <alignment horizontal="center"/>
    </xf>
    <xf numFmtId="174" fontId="7" fillId="0" borderId="210" xfId="0" applyNumberFormat="1" applyFont="1" applyBorder="1" applyAlignment="1">
      <alignment horizontal="center"/>
    </xf>
    <xf numFmtId="174" fontId="7" fillId="0" borderId="202" xfId="0" applyNumberFormat="1" applyFont="1" applyBorder="1" applyAlignment="1">
      <alignment horizontal="center"/>
    </xf>
    <xf numFmtId="1" fontId="7" fillId="0" borderId="200" xfId="0" applyNumberFormat="1" applyFont="1" applyBorder="1" applyAlignment="1">
      <alignment horizontal="center"/>
    </xf>
    <xf numFmtId="172" fontId="7" fillId="0" borderId="47" xfId="0" applyNumberFormat="1" applyFont="1" applyBorder="1" applyAlignment="1">
      <alignment horizontal="center"/>
    </xf>
    <xf numFmtId="174" fontId="7" fillId="0" borderId="206" xfId="0" applyNumberFormat="1" applyFont="1" applyBorder="1" applyAlignment="1">
      <alignment horizontal="center"/>
    </xf>
    <xf numFmtId="174" fontId="7" fillId="0" borderId="207" xfId="0" applyNumberFormat="1" applyFont="1" applyBorder="1" applyAlignment="1">
      <alignment horizontal="center"/>
    </xf>
    <xf numFmtId="174" fontId="7" fillId="0" borderId="204" xfId="0" applyNumberFormat="1" applyFont="1" applyBorder="1" applyAlignment="1">
      <alignment horizontal="center"/>
    </xf>
    <xf numFmtId="1" fontId="26" fillId="0" borderId="39" xfId="0" applyNumberFormat="1" applyFont="1" applyBorder="1" applyAlignment="1">
      <alignment horizontal="center"/>
    </xf>
    <xf numFmtId="172" fontId="26" fillId="0" borderId="1" xfId="0" applyNumberFormat="1" applyFont="1" applyBorder="1" applyAlignment="1">
      <alignment horizontal="center"/>
    </xf>
    <xf numFmtId="174" fontId="26" fillId="0" borderId="1" xfId="0" applyNumberFormat="1" applyFont="1" applyBorder="1" applyAlignment="1">
      <alignment horizontal="center"/>
    </xf>
    <xf numFmtId="174" fontId="26" fillId="0" borderId="4" xfId="0" applyNumberFormat="1" applyFont="1" applyBorder="1" applyAlignment="1">
      <alignment horizontal="center"/>
    </xf>
    <xf numFmtId="174" fontId="26" fillId="0" borderId="124" xfId="0" applyNumberFormat="1" applyFont="1" applyBorder="1" applyAlignment="1">
      <alignment horizontal="center"/>
    </xf>
    <xf numFmtId="2" fontId="26" fillId="0" borderId="0" xfId="0" applyNumberFormat="1" applyFont="1" applyAlignment="1"/>
    <xf numFmtId="164" fontId="26" fillId="0" borderId="0" xfId="0" applyNumberFormat="1" applyFont="1" applyAlignment="1"/>
    <xf numFmtId="174" fontId="26" fillId="0" borderId="79" xfId="0" applyNumberFormat="1" applyFont="1" applyBorder="1" applyAlignment="1">
      <alignment horizontal="center"/>
    </xf>
    <xf numFmtId="174" fontId="26" fillId="0" borderId="167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/>
    <xf numFmtId="44" fontId="0" fillId="0" borderId="0" xfId="0" applyNumberFormat="1" applyAlignment="1">
      <alignment horizontal="right"/>
    </xf>
    <xf numFmtId="44" fontId="0" fillId="0" borderId="0" xfId="0" applyNumberFormat="1">
      <alignment wrapText="1"/>
    </xf>
    <xf numFmtId="44" fontId="0" fillId="0" borderId="0" xfId="0" applyNumberFormat="1" applyAlignment="1">
      <alignment horizontal="right" wrapText="1"/>
    </xf>
    <xf numFmtId="44" fontId="0" fillId="0" borderId="0" xfId="0" applyNumberFormat="1" applyAlignment="1">
      <alignment wrapText="1"/>
    </xf>
    <xf numFmtId="2" fontId="15" fillId="0" borderId="170" xfId="0" applyNumberFormat="1" applyFont="1" applyBorder="1" applyAlignment="1">
      <alignment horizontal="center"/>
    </xf>
    <xf numFmtId="2" fontId="23" fillId="0" borderId="58" xfId="0" applyNumberFormat="1" applyFont="1" applyBorder="1" applyAlignment="1">
      <alignment horizontal="center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166" fontId="0" fillId="0" borderId="181" xfId="0" applyNumberFormat="1" applyBorder="1" applyAlignment="1"/>
    <xf numFmtId="164" fontId="15" fillId="0" borderId="0" xfId="0" applyNumberFormat="1" applyFont="1" applyAlignment="1">
      <alignment horizontal="center"/>
    </xf>
    <xf numFmtId="44" fontId="0" fillId="0" borderId="0" xfId="0" applyNumberFormat="1" applyAlignment="1">
      <alignment horizontal="left" wrapText="1"/>
    </xf>
    <xf numFmtId="170" fontId="15" fillId="0" borderId="79" xfId="0" applyNumberFormat="1" applyFont="1" applyBorder="1" applyAlignment="1">
      <alignment horizontal="right"/>
    </xf>
    <xf numFmtId="172" fontId="7" fillId="0" borderId="44" xfId="0" applyNumberFormat="1" applyFont="1" applyBorder="1" applyAlignment="1">
      <alignment horizontal="center"/>
    </xf>
    <xf numFmtId="164" fontId="15" fillId="7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2" fontId="16" fillId="0" borderId="121" xfId="0" applyNumberFormat="1" applyFont="1" applyBorder="1" applyAlignment="1">
      <alignment horizontal="center"/>
    </xf>
    <xf numFmtId="164" fontId="15" fillId="0" borderId="38" xfId="0" applyNumberFormat="1" applyFont="1" applyBorder="1" applyAlignment="1">
      <alignment horizontal="center"/>
    </xf>
    <xf numFmtId="164" fontId="15" fillId="0" borderId="90" xfId="0" applyNumberFormat="1" applyFont="1" applyBorder="1" applyAlignment="1">
      <alignment horizontal="center"/>
    </xf>
    <xf numFmtId="164" fontId="15" fillId="0" borderId="43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212" xfId="0" applyNumberFormat="1" applyFont="1" applyBorder="1" applyAlignment="1">
      <alignment horizontal="center"/>
    </xf>
    <xf numFmtId="164" fontId="15" fillId="0" borderId="211" xfId="0" applyNumberFormat="1" applyFont="1" applyBorder="1" applyAlignment="1">
      <alignment horizontal="center"/>
    </xf>
    <xf numFmtId="1" fontId="15" fillId="0" borderId="206" xfId="0" applyNumberFormat="1" applyFont="1" applyBorder="1" applyAlignment="1">
      <alignment horizontal="center"/>
    </xf>
    <xf numFmtId="170" fontId="15" fillId="0" borderId="43" xfId="0" applyNumberFormat="1" applyFont="1" applyBorder="1" applyAlignment="1">
      <alignment horizontal="center"/>
    </xf>
    <xf numFmtId="170" fontId="15" fillId="0" borderId="124" xfId="0" applyNumberFormat="1" applyFont="1" applyBorder="1" applyAlignment="1">
      <alignment horizontal="center"/>
    </xf>
    <xf numFmtId="164" fontId="15" fillId="0" borderId="149" xfId="0" applyNumberFormat="1" applyFont="1" applyBorder="1" applyAlignment="1">
      <alignment horizontal="center" wrapText="1"/>
    </xf>
    <xf numFmtId="170" fontId="15" fillId="0" borderId="213" xfId="0" applyNumberFormat="1" applyFont="1" applyBorder="1" applyAlignment="1">
      <alignment horizontal="center"/>
    </xf>
    <xf numFmtId="170" fontId="15" fillId="0" borderId="4" xfId="0" applyNumberFormat="1" applyFont="1" applyBorder="1" applyAlignment="1">
      <alignment horizontal="center"/>
    </xf>
    <xf numFmtId="170" fontId="15" fillId="0" borderId="92" xfId="0" applyNumberFormat="1" applyFont="1" applyBorder="1" applyAlignment="1">
      <alignment horizontal="center"/>
    </xf>
    <xf numFmtId="170" fontId="15" fillId="0" borderId="76" xfId="0" applyNumberFormat="1" applyFont="1" applyBorder="1">
      <alignment wrapText="1"/>
    </xf>
    <xf numFmtId="164" fontId="15" fillId="0" borderId="0" xfId="0" applyNumberFormat="1" applyFont="1" applyAlignment="1">
      <alignment horizontal="center"/>
    </xf>
    <xf numFmtId="172" fontId="15" fillId="0" borderId="132" xfId="0" applyNumberFormat="1" applyFont="1" applyFill="1" applyBorder="1" applyAlignment="1">
      <alignment horizontal="center"/>
    </xf>
    <xf numFmtId="3" fontId="15" fillId="0" borderId="26" xfId="0" applyNumberFormat="1" applyFont="1" applyBorder="1" applyAlignment="1">
      <alignment horizontal="right"/>
    </xf>
    <xf numFmtId="3" fontId="15" fillId="0" borderId="65" xfId="0" applyNumberFormat="1" applyFont="1" applyBorder="1" applyAlignment="1">
      <alignment horizontal="right"/>
    </xf>
    <xf numFmtId="0" fontId="15" fillId="0" borderId="157" xfId="0" applyFont="1" applyBorder="1" applyAlignment="1">
      <alignment horizontal="center" wrapText="1"/>
    </xf>
    <xf numFmtId="164" fontId="15" fillId="0" borderId="184" xfId="0" applyNumberFormat="1" applyFont="1" applyBorder="1" applyAlignment="1">
      <alignment horizontal="center" wrapText="1"/>
    </xf>
    <xf numFmtId="170" fontId="15" fillId="0" borderId="104" xfId="0" applyNumberFormat="1" applyFont="1" applyBorder="1" applyAlignment="1">
      <alignment horizontal="center"/>
    </xf>
    <xf numFmtId="170" fontId="15" fillId="0" borderId="13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222" xfId="0" applyFont="1" applyBorder="1" applyAlignment="1">
      <alignment horizontal="center" vertical="center" wrapText="1"/>
    </xf>
    <xf numFmtId="0" fontId="15" fillId="0" borderId="17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8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24" xfId="0" applyFont="1" applyBorder="1" applyAlignment="1">
      <alignment horizontal="center" vertical="center" wrapText="1"/>
    </xf>
    <xf numFmtId="0" fontId="15" fillId="0" borderId="16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9" xfId="0" applyFont="1" applyBorder="1" applyAlignment="1">
      <alignment horizontal="center" vertical="center" wrapText="1"/>
    </xf>
    <xf numFmtId="0" fontId="15" fillId="0" borderId="220" xfId="0" applyFont="1" applyBorder="1" applyAlignment="1">
      <alignment horizontal="center" vertical="center" wrapText="1"/>
    </xf>
    <xf numFmtId="0" fontId="15" fillId="0" borderId="221" xfId="0" applyFont="1" applyBorder="1" applyAlignment="1">
      <alignment horizontal="center" vertical="center" wrapText="1"/>
    </xf>
    <xf numFmtId="0" fontId="15" fillId="0" borderId="215" xfId="0" applyFont="1" applyBorder="1" applyAlignment="1">
      <alignment horizontal="center" vertical="center" wrapText="1"/>
    </xf>
    <xf numFmtId="0" fontId="15" fillId="0" borderId="216" xfId="0" applyFont="1" applyBorder="1" applyAlignment="1">
      <alignment horizontal="center" vertical="center" wrapText="1"/>
    </xf>
    <xf numFmtId="0" fontId="15" fillId="0" borderId="218" xfId="0" applyFont="1" applyBorder="1" applyAlignment="1">
      <alignment horizontal="center" vertical="center" wrapText="1"/>
    </xf>
    <xf numFmtId="0" fontId="15" fillId="0" borderId="217" xfId="0" applyFont="1" applyBorder="1" applyAlignment="1">
      <alignment horizontal="center" vertical="center" wrapText="1"/>
    </xf>
    <xf numFmtId="0" fontId="15" fillId="0" borderId="225" xfId="0" applyFont="1" applyBorder="1" applyAlignment="1">
      <alignment horizontal="center" vertical="center" wrapText="1"/>
    </xf>
    <xf numFmtId="0" fontId="16" fillId="0" borderId="133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132" xfId="0" applyFont="1" applyBorder="1" applyAlignment="1">
      <alignment horizontal="center" vertical="center" wrapText="1"/>
    </xf>
    <xf numFmtId="0" fontId="15" fillId="0" borderId="226" xfId="0" applyFont="1" applyBorder="1" applyAlignment="1">
      <alignment horizontal="center" vertical="center" wrapText="1"/>
    </xf>
    <xf numFmtId="0" fontId="15" fillId="0" borderId="228" xfId="0" applyFont="1" applyBorder="1" applyAlignment="1">
      <alignment horizontal="center" vertical="center" wrapText="1"/>
    </xf>
    <xf numFmtId="0" fontId="15" fillId="0" borderId="10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178" xfId="0" applyFont="1" applyBorder="1" applyAlignment="1">
      <alignment horizontal="center" vertical="center" wrapText="1"/>
    </xf>
    <xf numFmtId="0" fontId="15" fillId="0" borderId="133" xfId="0" applyFont="1" applyBorder="1" applyAlignment="1">
      <alignment horizontal="center" vertical="center" wrapText="1"/>
    </xf>
    <xf numFmtId="0" fontId="15" fillId="0" borderId="56" xfId="0" applyNumberFormat="1" applyFont="1" applyBorder="1" applyAlignment="1">
      <alignment horizontal="center" vertical="center" wrapText="1"/>
    </xf>
    <xf numFmtId="2" fontId="15" fillId="0" borderId="56" xfId="0" applyNumberFormat="1" applyFont="1" applyBorder="1" applyAlignment="1">
      <alignment horizontal="center" vertical="center" wrapText="1"/>
    </xf>
    <xf numFmtId="2" fontId="15" fillId="0" borderId="149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0" fontId="15" fillId="0" borderId="131" xfId="0" applyFont="1" applyBorder="1" applyAlignment="1">
      <alignment horizontal="center" vertical="center" wrapText="1"/>
    </xf>
    <xf numFmtId="0" fontId="15" fillId="0" borderId="170" xfId="0" applyNumberFormat="1" applyFont="1" applyBorder="1" applyAlignment="1">
      <alignment horizontal="center" vertical="center" wrapText="1"/>
    </xf>
    <xf numFmtId="2" fontId="15" fillId="0" borderId="170" xfId="0" applyNumberFormat="1" applyFont="1" applyBorder="1" applyAlignment="1">
      <alignment horizontal="center" vertical="center" wrapText="1"/>
    </xf>
    <xf numFmtId="2" fontId="15" fillId="0" borderId="185" xfId="0" applyNumberFormat="1" applyFont="1" applyBorder="1" applyAlignment="1">
      <alignment horizontal="center" vertical="center" wrapText="1"/>
    </xf>
    <xf numFmtId="0" fontId="15" fillId="0" borderId="216" xfId="0" applyNumberFormat="1" applyFont="1" applyBorder="1" applyAlignment="1">
      <alignment horizontal="center" vertical="center" wrapText="1"/>
    </xf>
    <xf numFmtId="2" fontId="15" fillId="0" borderId="216" xfId="0" applyNumberFormat="1" applyFont="1" applyBorder="1" applyAlignment="1">
      <alignment horizontal="center" vertical="center" wrapText="1"/>
    </xf>
    <xf numFmtId="2" fontId="15" fillId="0" borderId="227" xfId="0" applyNumberFormat="1" applyFont="1" applyBorder="1" applyAlignment="1">
      <alignment horizontal="center" vertical="center" wrapText="1"/>
    </xf>
    <xf numFmtId="2" fontId="15" fillId="0" borderId="177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224" xfId="0" applyNumberFormat="1" applyFont="1" applyBorder="1" applyAlignment="1">
      <alignment horizontal="center" vertical="center" wrapText="1"/>
    </xf>
    <xf numFmtId="2" fontId="15" fillId="0" borderId="217" xfId="0" applyNumberFormat="1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155" xfId="0" applyFont="1" applyBorder="1" applyAlignment="1">
      <alignment horizontal="center" vertical="center" wrapText="1"/>
    </xf>
    <xf numFmtId="0" fontId="15" fillId="0" borderId="123" xfId="0" applyFont="1" applyBorder="1" applyAlignment="1">
      <alignment horizontal="center" vertical="center" wrapText="1"/>
    </xf>
    <xf numFmtId="0" fontId="15" fillId="0" borderId="122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110" xfId="0" applyFont="1" applyBorder="1" applyAlignment="1">
      <alignment horizontal="center" vertical="center" wrapText="1"/>
    </xf>
    <xf numFmtId="0" fontId="16" fillId="0" borderId="111" xfId="0" applyFont="1" applyBorder="1" applyAlignment="1">
      <alignment horizontal="center" vertical="center" wrapText="1"/>
    </xf>
    <xf numFmtId="0" fontId="16" fillId="0" borderId="141" xfId="0" applyFont="1" applyBorder="1" applyAlignment="1">
      <alignment horizontal="center" vertical="center" wrapText="1"/>
    </xf>
    <xf numFmtId="0" fontId="15" fillId="0" borderId="106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70" fontId="15" fillId="0" borderId="194" xfId="0" applyNumberFormat="1" applyFont="1" applyBorder="1" applyAlignment="1">
      <alignment horizontal="center"/>
    </xf>
    <xf numFmtId="170" fontId="15" fillId="0" borderId="90" xfId="0" applyNumberFormat="1" applyFont="1" applyBorder="1" applyAlignment="1">
      <alignment horizontal="center"/>
    </xf>
    <xf numFmtId="0" fontId="27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64" fontId="15" fillId="0" borderId="116" xfId="0" applyNumberFormat="1" applyFont="1" applyBorder="1" applyAlignment="1">
      <alignment horizontal="center" vertical="center"/>
    </xf>
    <xf numFmtId="2" fontId="15" fillId="0" borderId="117" xfId="0" applyNumberFormat="1" applyFont="1" applyBorder="1" applyAlignment="1">
      <alignment horizontal="center" vertical="center"/>
    </xf>
    <xf numFmtId="164" fontId="15" fillId="0" borderId="117" xfId="0" applyNumberFormat="1" applyFont="1" applyBorder="1" applyAlignment="1">
      <alignment horizontal="center" vertical="center"/>
    </xf>
    <xf numFmtId="2" fontId="15" fillId="0" borderId="118" xfId="0" applyNumberFormat="1" applyFont="1" applyBorder="1" applyAlignment="1">
      <alignment horizontal="center" vertical="center"/>
    </xf>
    <xf numFmtId="2" fontId="15" fillId="0" borderId="177" xfId="0" applyNumberFormat="1" applyFont="1" applyBorder="1" applyAlignment="1">
      <alignment horizontal="center" vertical="center"/>
    </xf>
    <xf numFmtId="2" fontId="15" fillId="0" borderId="223" xfId="0" applyNumberFormat="1" applyFont="1" applyBorder="1" applyAlignment="1">
      <alignment horizontal="center" vertical="center"/>
    </xf>
    <xf numFmtId="164" fontId="15" fillId="0" borderId="67" xfId="0" applyNumberFormat="1" applyFont="1" applyBorder="1" applyAlignment="1">
      <alignment horizontal="center" vertical="center"/>
    </xf>
    <xf numFmtId="2" fontId="15" fillId="0" borderId="68" xfId="0" applyNumberFormat="1" applyFont="1" applyBorder="1" applyAlignment="1">
      <alignment horizontal="center" vertical="center"/>
    </xf>
    <xf numFmtId="164" fontId="15" fillId="0" borderId="68" xfId="0" applyNumberFormat="1" applyFont="1" applyBorder="1" applyAlignment="1">
      <alignment horizontal="center" vertical="center"/>
    </xf>
    <xf numFmtId="2" fontId="15" fillId="0" borderId="168" xfId="0" applyNumberFormat="1" applyFont="1" applyBorder="1" applyAlignment="1">
      <alignment horizontal="center" vertical="center"/>
    </xf>
    <xf numFmtId="2" fontId="15" fillId="0" borderId="49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5" fillId="0" borderId="170" xfId="0" applyFont="1" applyBorder="1" applyAlignment="1">
      <alignment horizontal="center" vertical="center" wrapText="1"/>
    </xf>
    <xf numFmtId="164" fontId="15" fillId="0" borderId="230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83" xfId="0" applyFont="1" applyBorder="1" applyAlignment="1">
      <alignment horizontal="center" vertical="center" wrapText="1"/>
    </xf>
    <xf numFmtId="0" fontId="16" fillId="0" borderId="231" xfId="0" applyFont="1" applyBorder="1" applyAlignment="1">
      <alignment horizontal="center" vertical="center" wrapText="1"/>
    </xf>
    <xf numFmtId="0" fontId="15" fillId="0" borderId="166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17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12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15" fillId="0" borderId="90" xfId="0" applyFont="1" applyBorder="1" applyAlignment="1">
      <alignment horizontal="center" vertical="center" wrapText="1"/>
    </xf>
    <xf numFmtId="0" fontId="15" fillId="0" borderId="164" xfId="0" applyFont="1" applyBorder="1" applyAlignment="1">
      <alignment horizontal="center" vertical="center" wrapText="1"/>
    </xf>
    <xf numFmtId="2" fontId="15" fillId="0" borderId="90" xfId="0" applyNumberFormat="1" applyFont="1" applyBorder="1" applyAlignment="1">
      <alignment horizontal="center" vertical="center" wrapText="1"/>
    </xf>
    <xf numFmtId="2" fontId="15" fillId="0" borderId="85" xfId="0" applyNumberFormat="1" applyFont="1" applyBorder="1" applyAlignment="1">
      <alignment horizontal="center" vertical="center" wrapText="1"/>
    </xf>
    <xf numFmtId="0" fontId="15" fillId="0" borderId="168" xfId="0" applyFont="1" applyBorder="1" applyAlignment="1">
      <alignment horizontal="center" vertical="center" wrapText="1"/>
    </xf>
    <xf numFmtId="2" fontId="15" fillId="0" borderId="179" xfId="0" applyNumberFormat="1" applyFont="1" applyBorder="1" applyAlignment="1">
      <alignment horizontal="center" vertical="center"/>
    </xf>
    <xf numFmtId="2" fontId="15" fillId="0" borderId="234" xfId="0" applyNumberFormat="1" applyFont="1" applyBorder="1" applyAlignment="1">
      <alignment horizontal="center" vertical="center" wrapText="1"/>
    </xf>
    <xf numFmtId="164" fontId="15" fillId="0" borderId="236" xfId="0" applyNumberFormat="1" applyFont="1" applyBorder="1" applyAlignment="1">
      <alignment horizontal="center" wrapText="1"/>
    </xf>
    <xf numFmtId="170" fontId="15" fillId="0" borderId="22" xfId="0" applyNumberFormat="1" applyFont="1" applyBorder="1" applyAlignment="1">
      <alignment horizontal="center"/>
    </xf>
    <xf numFmtId="170" fontId="15" fillId="0" borderId="237" xfId="0" applyNumberFormat="1" applyFont="1" applyBorder="1" applyAlignment="1">
      <alignment horizontal="center"/>
    </xf>
    <xf numFmtId="170" fontId="15" fillId="0" borderId="238" xfId="0" applyNumberFormat="1" applyFont="1" applyBorder="1" applyAlignment="1">
      <alignment horizontal="center"/>
    </xf>
    <xf numFmtId="170" fontId="15" fillId="0" borderId="239" xfId="0" applyNumberFormat="1" applyFont="1" applyBorder="1" applyAlignment="1">
      <alignment horizontal="center"/>
    </xf>
    <xf numFmtId="170" fontId="15" fillId="0" borderId="240" xfId="0" applyNumberFormat="1" applyFont="1" applyBorder="1" applyAlignment="1">
      <alignment horizontal="center"/>
    </xf>
    <xf numFmtId="0" fontId="15" fillId="0" borderId="241" xfId="0" applyFont="1" applyBorder="1" applyAlignment="1">
      <alignment horizontal="center" vertical="center" wrapText="1"/>
    </xf>
    <xf numFmtId="0" fontId="15" fillId="0" borderId="235" xfId="0" applyFont="1" applyBorder="1" applyAlignment="1">
      <alignment horizontal="center" vertical="center" wrapText="1"/>
    </xf>
    <xf numFmtId="2" fontId="15" fillId="0" borderId="235" xfId="0" applyNumberFormat="1" applyFont="1" applyBorder="1" applyAlignment="1">
      <alignment horizontal="center" vertical="center" wrapText="1"/>
    </xf>
    <xf numFmtId="0" fontId="9" fillId="0" borderId="17" xfId="0" applyFont="1" applyBorder="1" applyAlignment="1"/>
    <xf numFmtId="0" fontId="15" fillId="0" borderId="236" xfId="0" applyFont="1" applyBorder="1" applyAlignment="1">
      <alignment horizontal="center" wrapText="1"/>
    </xf>
    <xf numFmtId="0" fontId="15" fillId="0" borderId="184" xfId="0" applyFont="1" applyBorder="1" applyAlignment="1">
      <alignment horizontal="center" wrapText="1"/>
    </xf>
    <xf numFmtId="2" fontId="15" fillId="0" borderId="29" xfId="0" applyNumberFormat="1" applyFont="1" applyBorder="1" applyAlignment="1">
      <alignment horizontal="center" vertical="center" wrapText="1"/>
    </xf>
    <xf numFmtId="1" fontId="15" fillId="0" borderId="161" xfId="0" applyNumberFormat="1" applyFont="1" applyBorder="1" applyAlignment="1">
      <alignment horizontal="center" vertical="center" wrapText="1"/>
    </xf>
    <xf numFmtId="1" fontId="15" fillId="0" borderId="228" xfId="0" applyNumberFormat="1" applyFont="1" applyBorder="1" applyAlignment="1">
      <alignment horizontal="center" vertical="center" wrapText="1"/>
    </xf>
    <xf numFmtId="0" fontId="15" fillId="0" borderId="229" xfId="0" applyFont="1" applyBorder="1" applyAlignment="1">
      <alignment horizontal="center" vertical="center" wrapText="1"/>
    </xf>
    <xf numFmtId="2" fontId="15" fillId="0" borderId="2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/>
    </xf>
    <xf numFmtId="0" fontId="16" fillId="0" borderId="243" xfId="0" applyFont="1" applyBorder="1" applyAlignment="1">
      <alignment horizontal="center" vertical="center" wrapText="1"/>
    </xf>
    <xf numFmtId="0" fontId="15" fillId="0" borderId="180" xfId="0" applyFont="1" applyBorder="1" applyAlignment="1">
      <alignment horizontal="center" vertical="center" wrapText="1"/>
    </xf>
    <xf numFmtId="0" fontId="15" fillId="0" borderId="181" xfId="0" applyFont="1" applyBorder="1" applyAlignment="1">
      <alignment horizontal="center" vertical="center" wrapText="1"/>
    </xf>
    <xf numFmtId="2" fontId="15" fillId="0" borderId="244" xfId="0" applyNumberFormat="1" applyFont="1" applyBorder="1" applyAlignment="1">
      <alignment horizontal="center" vertical="center" wrapText="1"/>
    </xf>
    <xf numFmtId="2" fontId="15" fillId="0" borderId="167" xfId="0" applyNumberFormat="1" applyFont="1" applyBorder="1" applyAlignment="1">
      <alignment horizontal="center" vertical="center" wrapText="1"/>
    </xf>
    <xf numFmtId="2" fontId="15" fillId="0" borderId="195" xfId="0" applyNumberFormat="1" applyFont="1" applyBorder="1" applyAlignment="1">
      <alignment horizontal="center" vertical="center" wrapText="1"/>
    </xf>
    <xf numFmtId="2" fontId="15" fillId="0" borderId="225" xfId="0" applyNumberFormat="1" applyFont="1" applyBorder="1" applyAlignment="1">
      <alignment horizontal="center" vertical="center" wrapText="1"/>
    </xf>
    <xf numFmtId="0" fontId="15" fillId="0" borderId="95" xfId="0" applyFont="1" applyBorder="1" applyAlignment="1">
      <alignment horizontal="center" vertical="center" wrapText="1"/>
    </xf>
    <xf numFmtId="0" fontId="16" fillId="0" borderId="245" xfId="0" applyFont="1" applyBorder="1" applyAlignment="1">
      <alignment horizontal="center" vertical="center" wrapText="1"/>
    </xf>
    <xf numFmtId="0" fontId="16" fillId="0" borderId="199" xfId="0" applyFont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5" fillId="0" borderId="99" xfId="0" applyFont="1" applyBorder="1" applyAlignment="1">
      <alignment horizontal="center" vertical="center" wrapText="1"/>
    </xf>
    <xf numFmtId="0" fontId="15" fillId="0" borderId="206" xfId="0" applyFont="1" applyBorder="1" applyAlignment="1">
      <alignment horizontal="center" vertical="center" wrapText="1"/>
    </xf>
    <xf numFmtId="0" fontId="16" fillId="0" borderId="246" xfId="0" applyFont="1" applyBorder="1" applyAlignment="1">
      <alignment horizontal="center" vertical="center" wrapText="1"/>
    </xf>
    <xf numFmtId="0" fontId="15" fillId="0" borderId="207" xfId="0" applyFont="1" applyBorder="1" applyAlignment="1">
      <alignment horizontal="center" vertical="center" wrapText="1"/>
    </xf>
    <xf numFmtId="0" fontId="15" fillId="0" borderId="249" xfId="0" applyFont="1" applyBorder="1" applyAlignment="1">
      <alignment horizontal="center" vertical="center" wrapText="1"/>
    </xf>
    <xf numFmtId="0" fontId="15" fillId="0" borderId="250" xfId="0" applyFont="1" applyBorder="1" applyAlignment="1">
      <alignment horizontal="center" vertical="center" wrapText="1"/>
    </xf>
    <xf numFmtId="0" fontId="15" fillId="0" borderId="233" xfId="0" applyFont="1" applyBorder="1" applyAlignment="1">
      <alignment horizontal="center" vertical="center" wrapText="1"/>
    </xf>
    <xf numFmtId="1" fontId="15" fillId="0" borderId="251" xfId="0" applyNumberFormat="1" applyFont="1" applyBorder="1" applyAlignment="1">
      <alignment horizontal="center" vertical="center" wrapText="1"/>
    </xf>
    <xf numFmtId="0" fontId="15" fillId="0" borderId="248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wrapText="1"/>
    </xf>
    <xf numFmtId="164" fontId="15" fillId="0" borderId="0" xfId="0" applyNumberFormat="1" applyFont="1" applyAlignment="1">
      <alignment horizontal="center"/>
    </xf>
    <xf numFmtId="164" fontId="16" fillId="0" borderId="56" xfId="0" applyNumberFormat="1" applyFont="1" applyBorder="1" applyAlignment="1">
      <alignment horizontal="center"/>
    </xf>
    <xf numFmtId="2" fontId="16" fillId="0" borderId="56" xfId="0" applyNumberFormat="1" applyFont="1" applyBorder="1" applyAlignment="1">
      <alignment horizontal="center"/>
    </xf>
    <xf numFmtId="2" fontId="23" fillId="0" borderId="56" xfId="0" applyNumberFormat="1" applyFont="1" applyBorder="1" applyAlignment="1">
      <alignment horizontal="center"/>
    </xf>
    <xf numFmtId="164" fontId="18" fillId="0" borderId="56" xfId="0" applyNumberFormat="1" applyFont="1" applyBorder="1" applyAlignment="1">
      <alignment vertical="center"/>
    </xf>
    <xf numFmtId="164" fontId="18" fillId="0" borderId="56" xfId="0" applyNumberFormat="1" applyFont="1" applyBorder="1" applyAlignment="1">
      <alignment horizontal="center" vertical="center"/>
    </xf>
    <xf numFmtId="164" fontId="18" fillId="0" borderId="62" xfId="0" applyNumberFormat="1" applyFont="1" applyBorder="1" applyAlignment="1">
      <alignment horizontal="center" vertical="center"/>
    </xf>
    <xf numFmtId="2" fontId="23" fillId="0" borderId="149" xfId="0" applyNumberFormat="1" applyFont="1" applyBorder="1" applyAlignment="1">
      <alignment horizontal="center"/>
    </xf>
    <xf numFmtId="164" fontId="18" fillId="0" borderId="133" xfId="0" applyNumberFormat="1" applyFont="1" applyBorder="1" applyAlignment="1">
      <alignment vertical="center"/>
    </xf>
    <xf numFmtId="164" fontId="15" fillId="0" borderId="75" xfId="0" applyNumberFormat="1" applyFont="1" applyBorder="1" applyAlignment="1"/>
    <xf numFmtId="2" fontId="16" fillId="0" borderId="149" xfId="0" applyNumberFormat="1" applyFont="1" applyBorder="1" applyAlignment="1">
      <alignment horizontal="center"/>
    </xf>
    <xf numFmtId="2" fontId="16" fillId="0" borderId="133" xfId="0" applyNumberFormat="1" applyFont="1" applyBorder="1" applyAlignment="1">
      <alignment horizontal="center"/>
    </xf>
    <xf numFmtId="2" fontId="16" fillId="0" borderId="159" xfId="0" applyNumberFormat="1" applyFont="1" applyBorder="1" applyAlignment="1">
      <alignment horizontal="center"/>
    </xf>
    <xf numFmtId="164" fontId="16" fillId="0" borderId="159" xfId="0" applyNumberFormat="1" applyFont="1" applyBorder="1" applyAlignment="1">
      <alignment horizontal="center"/>
    </xf>
    <xf numFmtId="2" fontId="16" fillId="0" borderId="184" xfId="0" applyNumberFormat="1" applyFont="1" applyBorder="1" applyAlignment="1">
      <alignment horizontal="center"/>
    </xf>
    <xf numFmtId="164" fontId="16" fillId="0" borderId="149" xfId="0" applyNumberFormat="1" applyFont="1" applyBorder="1" applyAlignment="1">
      <alignment horizontal="center"/>
    </xf>
    <xf numFmtId="164" fontId="16" fillId="0" borderId="133" xfId="0" applyNumberFormat="1" applyFont="1" applyBorder="1" applyAlignment="1">
      <alignment horizontal="center"/>
    </xf>
    <xf numFmtId="170" fontId="15" fillId="0" borderId="90" xfId="0" applyNumberFormat="1" applyFont="1" applyBorder="1" applyAlignment="1"/>
    <xf numFmtId="170" fontId="17" fillId="6" borderId="4" xfId="0" applyNumberFormat="1" applyFont="1" applyFill="1" applyBorder="1" applyAlignment="1">
      <alignment horizontal="right" vertical="top" wrapText="1"/>
    </xf>
    <xf numFmtId="170" fontId="17" fillId="6" borderId="97" xfId="0" applyNumberFormat="1" applyFont="1" applyFill="1" applyBorder="1" applyAlignment="1">
      <alignment horizontal="right" vertical="top" wrapText="1"/>
    </xf>
    <xf numFmtId="170" fontId="17" fillId="6" borderId="142" xfId="0" applyNumberFormat="1" applyFont="1" applyFill="1" applyBorder="1" applyAlignment="1">
      <alignment horizontal="right" vertical="top" wrapText="1"/>
    </xf>
    <xf numFmtId="170" fontId="17" fillId="6" borderId="5" xfId="0" applyNumberFormat="1" applyFont="1" applyFill="1" applyBorder="1" applyAlignment="1">
      <alignment horizontal="right" vertical="top" wrapText="1"/>
    </xf>
    <xf numFmtId="170" fontId="17" fillId="6" borderId="38" xfId="0" applyNumberFormat="1" applyFont="1" applyFill="1" applyBorder="1" applyAlignment="1">
      <alignment horizontal="right" vertical="top" wrapText="1"/>
    </xf>
    <xf numFmtId="170" fontId="17" fillId="6" borderId="194" xfId="0" applyNumberFormat="1" applyFont="1" applyFill="1" applyBorder="1" applyAlignment="1">
      <alignment horizontal="right" vertical="top" wrapText="1"/>
    </xf>
    <xf numFmtId="170" fontId="15" fillId="0" borderId="36" xfId="0" applyNumberFormat="1" applyFont="1" applyBorder="1" applyAlignment="1"/>
    <xf numFmtId="170" fontId="15" fillId="0" borderId="145" xfId="0" applyNumberFormat="1" applyFont="1" applyBorder="1" applyAlignment="1"/>
    <xf numFmtId="170" fontId="15" fillId="0" borderId="252" xfId="0" applyNumberFormat="1" applyFont="1" applyBorder="1" applyAlignment="1"/>
    <xf numFmtId="0" fontId="16" fillId="0" borderId="243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170" fontId="17" fillId="6" borderId="39" xfId="0" applyNumberFormat="1" applyFont="1" applyFill="1" applyBorder="1" applyAlignment="1">
      <alignment horizontal="right" vertical="top" wrapText="1"/>
    </xf>
    <xf numFmtId="170" fontId="17" fillId="0" borderId="40" xfId="0" applyNumberFormat="1" applyFont="1" applyFill="1" applyBorder="1" applyAlignment="1">
      <alignment horizontal="right" vertical="top" wrapText="1"/>
    </xf>
    <xf numFmtId="170" fontId="17" fillId="6" borderId="40" xfId="0" applyNumberFormat="1" applyFont="1" applyFill="1" applyBorder="1" applyAlignment="1">
      <alignment horizontal="right" vertical="top" wrapText="1"/>
    </xf>
    <xf numFmtId="170" fontId="15" fillId="0" borderId="82" xfId="0" applyNumberFormat="1" applyFont="1" applyBorder="1" applyAlignment="1"/>
    <xf numFmtId="164" fontId="15" fillId="0" borderId="0" xfId="0" applyNumberFormat="1" applyFont="1" applyAlignment="1">
      <alignment horizontal="center"/>
    </xf>
    <xf numFmtId="170" fontId="15" fillId="0" borderId="42" xfId="0" applyNumberFormat="1" applyFont="1" applyFill="1" applyBorder="1" applyAlignment="1">
      <alignment horizontal="center"/>
    </xf>
    <xf numFmtId="170" fontId="15" fillId="0" borderId="163" xfId="0" applyNumberFormat="1" applyFont="1" applyFill="1" applyBorder="1" applyAlignment="1">
      <alignment horizontal="center"/>
    </xf>
    <xf numFmtId="170" fontId="15" fillId="0" borderId="80" xfId="0" applyNumberFormat="1" applyFont="1" applyFill="1" applyBorder="1" applyAlignment="1">
      <alignment horizontal="center"/>
    </xf>
    <xf numFmtId="170" fontId="15" fillId="0" borderId="38" xfId="0" applyNumberFormat="1" applyFont="1" applyFill="1" applyBorder="1" applyAlignment="1">
      <alignment horizontal="center"/>
    </xf>
    <xf numFmtId="170" fontId="15" fillId="0" borderId="124" xfId="0" applyNumberFormat="1" applyFont="1" applyFill="1" applyBorder="1" applyAlignment="1">
      <alignment horizontal="center"/>
    </xf>
    <xf numFmtId="170" fontId="15" fillId="0" borderId="37" xfId="0" applyNumberFormat="1" applyFont="1" applyFill="1" applyBorder="1" applyAlignment="1">
      <alignment horizontal="center"/>
    </xf>
    <xf numFmtId="170" fontId="15" fillId="0" borderId="26" xfId="0" applyNumberFormat="1" applyFont="1" applyFill="1" applyBorder="1" applyAlignment="1">
      <alignment horizontal="center"/>
    </xf>
    <xf numFmtId="170" fontId="15" fillId="0" borderId="43" xfId="0" applyNumberFormat="1" applyFont="1" applyFill="1" applyBorder="1" applyAlignment="1">
      <alignment horizontal="center"/>
    </xf>
    <xf numFmtId="170" fontId="15" fillId="0" borderId="134" xfId="0" applyNumberFormat="1" applyFont="1" applyFill="1" applyBorder="1" applyAlignment="1">
      <alignment horizontal="center"/>
    </xf>
    <xf numFmtId="170" fontId="15" fillId="0" borderId="238" xfId="0" applyNumberFormat="1" applyFont="1" applyFill="1" applyBorder="1" applyAlignment="1">
      <alignment horizontal="center"/>
    </xf>
    <xf numFmtId="170" fontId="15" fillId="0" borderId="80" xfId="0" applyNumberFormat="1" applyFont="1" applyFill="1" applyBorder="1" applyAlignment="1">
      <alignment horizontal="right"/>
    </xf>
    <xf numFmtId="170" fontId="17" fillId="0" borderId="42" xfId="0" applyNumberFormat="1" applyFont="1" applyFill="1" applyBorder="1" applyAlignment="1">
      <alignment horizontal="center" vertical="top" wrapText="1"/>
    </xf>
    <xf numFmtId="170" fontId="17" fillId="0" borderId="38" xfId="0" applyNumberFormat="1" applyFont="1" applyFill="1" applyBorder="1" applyAlignment="1">
      <alignment horizontal="center" vertical="top" wrapText="1"/>
    </xf>
    <xf numFmtId="170" fontId="17" fillId="0" borderId="43" xfId="0" applyNumberFormat="1" applyFont="1" applyFill="1" applyBorder="1" applyAlignment="1">
      <alignment horizontal="center" vertical="top" wrapText="1"/>
    </xf>
    <xf numFmtId="170" fontId="15" fillId="0" borderId="43" xfId="0" applyNumberFormat="1" applyFont="1" applyFill="1" applyBorder="1">
      <alignment wrapText="1"/>
    </xf>
    <xf numFmtId="0" fontId="15" fillId="0" borderId="0" xfId="0" applyFont="1" applyFill="1">
      <alignment wrapText="1"/>
    </xf>
    <xf numFmtId="164" fontId="16" fillId="0" borderId="253" xfId="0" applyNumberFormat="1" applyFont="1" applyBorder="1" applyAlignment="1">
      <alignment wrapText="1"/>
    </xf>
    <xf numFmtId="3" fontId="15" fillId="6" borderId="1" xfId="4" applyNumberFormat="1" applyFont="1" applyFill="1" applyBorder="1" applyAlignment="1">
      <alignment horizontal="right" vertical="top" wrapText="1"/>
    </xf>
    <xf numFmtId="3" fontId="15" fillId="6" borderId="79" xfId="4" applyNumberFormat="1" applyFont="1" applyFill="1" applyBorder="1" applyAlignment="1">
      <alignment horizontal="right" vertical="top" wrapText="1"/>
    </xf>
    <xf numFmtId="3" fontId="15" fillId="6" borderId="169" xfId="4" applyNumberFormat="1" applyFont="1" applyFill="1" applyBorder="1" applyAlignment="1">
      <alignment horizontal="right" vertical="top" wrapText="1"/>
    </xf>
    <xf numFmtId="164" fontId="16" fillId="0" borderId="255" xfId="0" applyNumberFormat="1" applyFont="1" applyBorder="1" applyAlignment="1">
      <alignment horizontal="center"/>
    </xf>
    <xf numFmtId="0" fontId="23" fillId="0" borderId="190" xfId="0" applyFont="1" applyBorder="1" applyAlignment="1">
      <alignment horizontal="center"/>
    </xf>
    <xf numFmtId="0" fontId="16" fillId="0" borderId="256" xfId="0" applyFont="1" applyBorder="1" applyAlignment="1">
      <alignment horizontal="center"/>
    </xf>
    <xf numFmtId="170" fontId="15" fillId="0" borderId="257" xfId="0" applyNumberFormat="1" applyFont="1" applyBorder="1" applyAlignment="1"/>
    <xf numFmtId="170" fontId="17" fillId="6" borderId="28" xfId="0" applyNumberFormat="1" applyFont="1" applyFill="1" applyBorder="1" applyAlignment="1">
      <alignment horizontal="right" vertical="top" wrapText="1"/>
    </xf>
    <xf numFmtId="170" fontId="17" fillId="6" borderId="126" xfId="0" applyNumberFormat="1" applyFont="1" applyFill="1" applyBorder="1" applyAlignment="1">
      <alignment horizontal="right" vertical="top" wrapText="1"/>
    </xf>
    <xf numFmtId="170" fontId="17" fillId="6" borderId="44" xfId="0" applyNumberFormat="1" applyFont="1" applyFill="1" applyBorder="1" applyAlignment="1">
      <alignment horizontal="right" vertical="top" wrapText="1"/>
    </xf>
    <xf numFmtId="170" fontId="17" fillId="6" borderId="76" xfId="0" applyNumberFormat="1" applyFont="1" applyFill="1" applyBorder="1" applyAlignment="1">
      <alignment horizontal="right" vertical="top" wrapText="1"/>
    </xf>
    <xf numFmtId="170" fontId="17" fillId="6" borderId="69" xfId="0" applyNumberFormat="1" applyFont="1" applyFill="1" applyBorder="1" applyAlignment="1">
      <alignment horizontal="right" vertical="top" wrapText="1"/>
    </xf>
    <xf numFmtId="170" fontId="15" fillId="0" borderId="44" xfId="0" applyNumberFormat="1" applyFont="1" applyBorder="1" applyAlignment="1"/>
    <xf numFmtId="170" fontId="15" fillId="0" borderId="76" xfId="0" applyNumberFormat="1" applyFont="1" applyBorder="1" applyAlignment="1"/>
    <xf numFmtId="3" fontId="15" fillId="6" borderId="44" xfId="4" applyNumberFormat="1" applyFont="1" applyFill="1" applyBorder="1" applyAlignment="1">
      <alignment horizontal="right" vertical="top" wrapText="1"/>
    </xf>
    <xf numFmtId="3" fontId="15" fillId="0" borderId="166" xfId="0" applyNumberFormat="1" applyFont="1" applyBorder="1" applyAlignment="1">
      <alignment horizontal="center"/>
    </xf>
    <xf numFmtId="3" fontId="15" fillId="0" borderId="68" xfId="0" applyNumberFormat="1" applyFont="1" applyBorder="1" applyAlignment="1">
      <alignment horizontal="center"/>
    </xf>
    <xf numFmtId="3" fontId="23" fillId="0" borderId="68" xfId="0" applyNumberFormat="1" applyFont="1" applyBorder="1" applyAlignment="1">
      <alignment horizontal="center"/>
    </xf>
    <xf numFmtId="3" fontId="16" fillId="0" borderId="258" xfId="0" applyNumberFormat="1" applyFont="1" applyBorder="1" applyAlignment="1">
      <alignment horizontal="center"/>
    </xf>
    <xf numFmtId="3" fontId="16" fillId="0" borderId="120" xfId="0" applyNumberFormat="1" applyFont="1" applyBorder="1" applyAlignment="1">
      <alignment horizontal="center" wrapText="1"/>
    </xf>
    <xf numFmtId="170" fontId="17" fillId="6" borderId="75" xfId="0" applyNumberFormat="1" applyFont="1" applyFill="1" applyBorder="1" applyAlignment="1">
      <alignment horizontal="right" vertical="top" wrapText="1"/>
    </xf>
    <xf numFmtId="164" fontId="16" fillId="0" borderId="231" xfId="0" applyNumberFormat="1" applyFont="1" applyBorder="1" applyAlignment="1">
      <alignment horizontal="center"/>
    </xf>
    <xf numFmtId="3" fontId="15" fillId="0" borderId="133" xfId="0" applyNumberFormat="1" applyFont="1" applyBorder="1" applyAlignment="1">
      <alignment horizontal="right"/>
    </xf>
    <xf numFmtId="3" fontId="15" fillId="0" borderId="44" xfId="0" applyNumberFormat="1" applyFont="1" applyBorder="1" applyAlignment="1">
      <alignment horizontal="right"/>
    </xf>
    <xf numFmtId="3" fontId="15" fillId="6" borderId="78" xfId="4" applyNumberFormat="1" applyFont="1" applyFill="1" applyBorder="1" applyAlignment="1">
      <alignment horizontal="right" vertical="top" wrapText="1"/>
    </xf>
    <xf numFmtId="3" fontId="15" fillId="0" borderId="30" xfId="0" applyNumberFormat="1" applyFont="1" applyBorder="1" applyAlignment="1">
      <alignment horizontal="right"/>
    </xf>
    <xf numFmtId="3" fontId="15" fillId="0" borderId="75" xfId="0" applyNumberFormat="1" applyFont="1" applyBorder="1" applyAlignment="1">
      <alignment horizontal="right"/>
    </xf>
    <xf numFmtId="3" fontId="15" fillId="6" borderId="75" xfId="4" applyNumberFormat="1" applyFont="1" applyFill="1" applyBorder="1" applyAlignment="1">
      <alignment horizontal="right" vertical="top" wrapText="1"/>
    </xf>
    <xf numFmtId="3" fontId="15" fillId="0" borderId="79" xfId="0" applyNumberFormat="1" applyFont="1" applyBorder="1" applyAlignment="1">
      <alignment horizontal="right"/>
    </xf>
    <xf numFmtId="3" fontId="15" fillId="0" borderId="131" xfId="0" applyNumberFormat="1" applyFont="1" applyBorder="1" applyAlignment="1">
      <alignment horizontal="right"/>
    </xf>
    <xf numFmtId="3" fontId="15" fillId="0" borderId="170" xfId="0" applyNumberFormat="1" applyFont="1" applyBorder="1" applyAlignment="1">
      <alignment horizontal="right"/>
    </xf>
    <xf numFmtId="3" fontId="15" fillId="0" borderId="254" xfId="0" applyNumberFormat="1" applyFont="1" applyBorder="1" applyAlignment="1">
      <alignment horizontal="right"/>
    </xf>
    <xf numFmtId="3" fontId="15" fillId="0" borderId="259" xfId="0" applyNumberFormat="1" applyFont="1" applyBorder="1" applyAlignment="1">
      <alignment horizontal="right"/>
    </xf>
    <xf numFmtId="3" fontId="15" fillId="0" borderId="83" xfId="0" applyNumberFormat="1" applyFont="1" applyBorder="1" applyAlignment="1">
      <alignment horizontal="right"/>
    </xf>
    <xf numFmtId="3" fontId="15" fillId="0" borderId="206" xfId="0" applyNumberFormat="1" applyFont="1" applyBorder="1" applyAlignment="1">
      <alignment horizontal="right"/>
    </xf>
    <xf numFmtId="3" fontId="15" fillId="0" borderId="84" xfId="0" applyNumberFormat="1" applyFont="1" applyBorder="1" applyAlignment="1">
      <alignment horizontal="right"/>
    </xf>
    <xf numFmtId="164" fontId="7" fillId="0" borderId="157" xfId="0" applyNumberFormat="1" applyFont="1" applyBorder="1" applyAlignment="1">
      <alignment horizontal="center"/>
    </xf>
    <xf numFmtId="164" fontId="9" fillId="0" borderId="135" xfId="0" applyNumberFormat="1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39" xfId="0" applyNumberFormat="1" applyFont="1" applyBorder="1" applyAlignment="1"/>
    <xf numFmtId="167" fontId="7" fillId="0" borderId="32" xfId="0" applyNumberFormat="1" applyFont="1" applyBorder="1" applyAlignment="1"/>
    <xf numFmtId="164" fontId="7" fillId="0" borderId="40" xfId="0" applyNumberFormat="1" applyFont="1" applyBorder="1" applyAlignment="1"/>
    <xf numFmtId="167" fontId="7" fillId="0" borderId="41" xfId="0" applyNumberFormat="1" applyFont="1" applyBorder="1" applyAlignment="1"/>
    <xf numFmtId="164" fontId="7" fillId="0" borderId="200" xfId="0" applyNumberFormat="1" applyFont="1" applyBorder="1" applyAlignment="1">
      <alignment horizontal="center"/>
    </xf>
    <xf numFmtId="164" fontId="7" fillId="0" borderId="262" xfId="0" applyNumberFormat="1" applyFont="1" applyBorder="1" applyAlignment="1">
      <alignment horizontal="center"/>
    </xf>
    <xf numFmtId="167" fontId="7" fillId="0" borderId="96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6" fillId="0" borderId="177" xfId="0" applyFont="1" applyBorder="1" applyAlignment="1">
      <alignment horizontal="center"/>
    </xf>
    <xf numFmtId="0" fontId="16" fillId="0" borderId="263" xfId="0" applyFont="1" applyBorder="1" applyAlignment="1">
      <alignment horizontal="center"/>
    </xf>
    <xf numFmtId="0" fontId="16" fillId="0" borderId="117" xfId="0" applyFont="1" applyBorder="1" applyAlignment="1">
      <alignment horizontal="center"/>
    </xf>
    <xf numFmtId="0" fontId="16" fillId="0" borderId="118" xfId="0" applyFont="1" applyBorder="1" applyAlignment="1">
      <alignment horizontal="center"/>
    </xf>
    <xf numFmtId="170" fontId="15" fillId="0" borderId="69" xfId="0" applyNumberFormat="1" applyFont="1" applyBorder="1" applyAlignment="1"/>
    <xf numFmtId="170" fontId="15" fillId="0" borderId="39" xfId="0" applyNumberFormat="1" applyFont="1" applyBorder="1" applyAlignment="1"/>
    <xf numFmtId="172" fontId="17" fillId="6" borderId="39" xfId="0" applyNumberFormat="1" applyFont="1" applyFill="1" applyBorder="1" applyAlignment="1">
      <alignment horizontal="right" vertical="top" wrapText="1"/>
    </xf>
    <xf numFmtId="172" fontId="15" fillId="0" borderId="264" xfId="0" applyNumberFormat="1" applyFont="1" applyBorder="1" applyAlignment="1"/>
    <xf numFmtId="170" fontId="15" fillId="0" borderId="40" xfId="0" applyNumberFormat="1" applyFont="1" applyBorder="1" applyAlignment="1"/>
    <xf numFmtId="3" fontId="7" fillId="0" borderId="97" xfId="2" applyNumberFormat="1" applyFont="1" applyBorder="1" applyAlignment="1"/>
    <xf numFmtId="3" fontId="7" fillId="0" borderId="97" xfId="0" applyNumberFormat="1" applyFont="1" applyBorder="1" applyAlignment="1"/>
    <xf numFmtId="3" fontId="7" fillId="0" borderId="142" xfId="0" applyNumberFormat="1" applyFont="1" applyBorder="1" applyAlignment="1"/>
    <xf numFmtId="3" fontId="7" fillId="0" borderId="97" xfId="0" applyNumberFormat="1" applyFont="1" applyBorder="1" applyAlignment="1">
      <alignment horizontal="right"/>
    </xf>
    <xf numFmtId="3" fontId="7" fillId="0" borderId="142" xfId="0" applyNumberFormat="1" applyFont="1" applyBorder="1" applyAlignment="1">
      <alignment horizontal="right"/>
    </xf>
    <xf numFmtId="3" fontId="7" fillId="0" borderId="97" xfId="2" applyNumberFormat="1" applyFont="1" applyBorder="1" applyAlignment="1">
      <alignment horizontal="right"/>
    </xf>
    <xf numFmtId="3" fontId="7" fillId="0" borderId="98" xfId="0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0" fontId="0" fillId="0" borderId="0" xfId="0" applyBorder="1">
      <alignment wrapText="1"/>
    </xf>
    <xf numFmtId="0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left" wrapText="1"/>
    </xf>
    <xf numFmtId="14" fontId="28" fillId="0" borderId="265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44" fontId="28" fillId="0" borderId="0" xfId="0" applyNumberFormat="1" applyFont="1" applyFill="1" applyBorder="1" applyAlignment="1">
      <alignment horizontal="center"/>
    </xf>
    <xf numFmtId="0" fontId="28" fillId="0" borderId="266" xfId="0" applyFont="1" applyFill="1" applyBorder="1" applyAlignment="1">
      <alignment horizontal="center"/>
    </xf>
    <xf numFmtId="14" fontId="29" fillId="0" borderId="265" xfId="0" applyNumberFormat="1" applyFont="1" applyFill="1" applyBorder="1" applyAlignment="1">
      <alignment horizontal="left" wrapText="1"/>
    </xf>
    <xf numFmtId="49" fontId="29" fillId="0" borderId="0" xfId="0" applyNumberFormat="1" applyFont="1" applyFill="1" applyBorder="1">
      <alignment wrapText="1"/>
    </xf>
    <xf numFmtId="49" fontId="29" fillId="0" borderId="0" xfId="0" applyNumberFormat="1" applyFont="1" applyFill="1" applyBorder="1" applyAlignment="1">
      <alignment horizontal="center" wrapText="1"/>
    </xf>
    <xf numFmtId="49" fontId="29" fillId="0" borderId="0" xfId="0" applyNumberFormat="1" applyFont="1" applyFill="1" applyBorder="1" applyAlignment="1">
      <alignment wrapText="1"/>
    </xf>
    <xf numFmtId="44" fontId="29" fillId="0" borderId="0" xfId="0" applyNumberFormat="1" applyFont="1" applyFill="1" applyBorder="1">
      <alignment wrapText="1"/>
    </xf>
    <xf numFmtId="49" fontId="29" fillId="0" borderId="266" xfId="0" applyNumberFormat="1" applyFont="1" applyFill="1" applyBorder="1" applyAlignment="1">
      <alignment wrapText="1"/>
    </xf>
    <xf numFmtId="14" fontId="29" fillId="0" borderId="265" xfId="0" applyNumberFormat="1" applyFont="1" applyFill="1" applyBorder="1" applyAlignment="1">
      <alignment horizontal="left"/>
    </xf>
    <xf numFmtId="49" fontId="29" fillId="0" borderId="0" xfId="0" applyNumberFormat="1" applyFont="1" applyFill="1" applyBorder="1" applyAlignment="1"/>
    <xf numFmtId="49" fontId="29" fillId="0" borderId="0" xfId="0" applyNumberFormat="1" applyFont="1" applyFill="1" applyBorder="1" applyAlignment="1">
      <alignment horizontal="center"/>
    </xf>
    <xf numFmtId="44" fontId="29" fillId="0" borderId="0" xfId="0" applyNumberFormat="1" applyFont="1" applyFill="1" applyBorder="1" applyAlignment="1"/>
    <xf numFmtId="49" fontId="29" fillId="0" borderId="266" xfId="0" applyNumberFormat="1" applyFont="1" applyFill="1" applyBorder="1" applyAlignment="1"/>
    <xf numFmtId="44" fontId="29" fillId="0" borderId="0" xfId="0" applyNumberFormat="1" applyFont="1" applyFill="1" applyBorder="1" applyAlignment="1">
      <alignment horizontal="right"/>
    </xf>
    <xf numFmtId="0" fontId="15" fillId="0" borderId="180" xfId="0" applyFont="1" applyBorder="1" applyAlignment="1">
      <alignment horizontal="center" vertical="center" wrapText="1"/>
    </xf>
    <xf numFmtId="0" fontId="15" fillId="0" borderId="181" xfId="0" applyFont="1" applyBorder="1" applyAlignment="1">
      <alignment horizontal="center" vertical="center" wrapText="1"/>
    </xf>
    <xf numFmtId="2" fontId="7" fillId="0" borderId="6" xfId="2" applyNumberFormat="1" applyFont="1" applyBorder="1" applyAlignment="1">
      <alignment horizontal="center"/>
    </xf>
    <xf numFmtId="0" fontId="15" fillId="0" borderId="232" xfId="0" applyFont="1" applyBorder="1" applyAlignment="1">
      <alignment horizontal="center" vertical="center" wrapText="1"/>
    </xf>
    <xf numFmtId="2" fontId="15" fillId="0" borderId="181" xfId="0" applyNumberFormat="1" applyFont="1" applyBorder="1" applyAlignment="1">
      <alignment horizontal="center" vertical="center" wrapText="1"/>
    </xf>
    <xf numFmtId="0" fontId="15" fillId="0" borderId="213" xfId="0" applyFont="1" applyBorder="1" applyAlignment="1">
      <alignment horizontal="center" vertical="center" wrapText="1"/>
    </xf>
    <xf numFmtId="0" fontId="15" fillId="0" borderId="267" xfId="0" applyFont="1" applyBorder="1" applyAlignment="1">
      <alignment horizontal="center" vertical="center" wrapText="1"/>
    </xf>
    <xf numFmtId="2" fontId="15" fillId="0" borderId="220" xfId="0" applyNumberFormat="1" applyFont="1" applyBorder="1" applyAlignment="1">
      <alignment horizontal="center" vertical="center" wrapText="1"/>
    </xf>
    <xf numFmtId="2" fontId="15" fillId="0" borderId="18" xfId="0" applyNumberFormat="1" applyFont="1" applyBorder="1" applyAlignment="1">
      <alignment horizontal="center" vertical="center" wrapText="1"/>
    </xf>
    <xf numFmtId="2" fontId="15" fillId="0" borderId="19" xfId="0" applyNumberFormat="1" applyFont="1" applyBorder="1" applyAlignment="1">
      <alignment horizontal="center" vertical="center" wrapText="1"/>
    </xf>
    <xf numFmtId="2" fontId="15" fillId="0" borderId="221" xfId="0" applyNumberFormat="1" applyFont="1" applyBorder="1" applyAlignment="1">
      <alignment horizontal="center" vertical="center" wrapText="1"/>
    </xf>
    <xf numFmtId="2" fontId="15" fillId="0" borderId="218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1" fontId="7" fillId="0" borderId="6" xfId="2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4" fontId="9" fillId="0" borderId="72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22" fillId="0" borderId="157" xfId="0" applyNumberFormat="1" applyFont="1" applyBorder="1" applyAlignment="1">
      <alignment horizontal="center" wrapText="1"/>
    </xf>
    <xf numFmtId="164" fontId="22" fillId="0" borderId="56" xfId="0" applyNumberFormat="1" applyFont="1" applyBorder="1" applyAlignment="1">
      <alignment horizontal="center" wrapText="1"/>
    </xf>
    <xf numFmtId="164" fontId="22" fillId="0" borderId="149" xfId="0" applyNumberFormat="1" applyFont="1" applyBorder="1" applyAlignment="1">
      <alignment horizontal="center" wrapText="1"/>
    </xf>
    <xf numFmtId="0" fontId="16" fillId="0" borderId="260" xfId="0" applyFont="1" applyBorder="1" applyAlignment="1">
      <alignment horizontal="center"/>
    </xf>
    <xf numFmtId="0" fontId="16" fillId="0" borderId="268" xfId="0" applyFont="1" applyBorder="1" applyAlignment="1">
      <alignment horizontal="center"/>
    </xf>
    <xf numFmtId="170" fontId="15" fillId="0" borderId="151" xfId="0" applyNumberFormat="1" applyFont="1" applyBorder="1" applyAlignment="1"/>
    <xf numFmtId="170" fontId="15" fillId="0" borderId="54" xfId="0" applyNumberFormat="1" applyFont="1" applyBorder="1" applyAlignment="1"/>
    <xf numFmtId="170" fontId="15" fillId="0" borderId="144" xfId="0" applyNumberFormat="1" applyFont="1" applyBorder="1" applyAlignment="1"/>
    <xf numFmtId="170" fontId="15" fillId="0" borderId="269" xfId="0" applyNumberFormat="1" applyFont="1" applyBorder="1" applyAlignment="1"/>
    <xf numFmtId="170" fontId="15" fillId="0" borderId="145" xfId="0" applyNumberFormat="1" applyFont="1" applyFill="1" applyBorder="1" applyAlignment="1"/>
    <xf numFmtId="170" fontId="17" fillId="0" borderId="5" xfId="0" applyNumberFormat="1" applyFont="1" applyFill="1" applyBorder="1" applyAlignment="1">
      <alignment horizontal="right" vertical="top" wrapText="1"/>
    </xf>
    <xf numFmtId="170" fontId="17" fillId="0" borderId="142" xfId="0" applyNumberFormat="1" applyFont="1" applyFill="1" applyBorder="1" applyAlignment="1">
      <alignment horizontal="right" vertical="top" wrapText="1"/>
    </xf>
    <xf numFmtId="170" fontId="17" fillId="0" borderId="37" xfId="0" applyNumberFormat="1" applyFont="1" applyFill="1" applyBorder="1" applyAlignment="1">
      <alignment horizontal="right" vertical="top" wrapText="1"/>
    </xf>
    <xf numFmtId="170" fontId="17" fillId="0" borderId="38" xfId="0" applyNumberFormat="1" applyFont="1" applyFill="1" applyBorder="1" applyAlignment="1">
      <alignment horizontal="right" vertical="top" wrapText="1"/>
    </xf>
    <xf numFmtId="172" fontId="15" fillId="0" borderId="40" xfId="0" applyNumberFormat="1" applyFont="1" applyFill="1" applyBorder="1" applyAlignment="1"/>
    <xf numFmtId="170" fontId="15" fillId="0" borderId="26" xfId="0" applyNumberFormat="1" applyFont="1" applyFill="1" applyBorder="1" applyAlignment="1"/>
    <xf numFmtId="170" fontId="15" fillId="0" borderId="43" xfId="0" applyNumberFormat="1" applyFont="1" applyFill="1" applyBorder="1" applyAlignment="1"/>
    <xf numFmtId="170" fontId="15" fillId="0" borderId="40" xfId="0" applyNumberFormat="1" applyFont="1" applyFill="1" applyBorder="1" applyAlignment="1"/>
    <xf numFmtId="0" fontId="16" fillId="0" borderId="251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170" fontId="15" fillId="0" borderId="105" xfId="0" applyNumberFormat="1" applyFont="1" applyBorder="1" applyAlignment="1"/>
    <xf numFmtId="170" fontId="15" fillId="0" borderId="99" xfId="0" applyNumberFormat="1" applyFont="1" applyBorder="1" applyAlignment="1"/>
    <xf numFmtId="170" fontId="15" fillId="0" borderId="270" xfId="0" applyNumberFormat="1" applyFont="1" applyBorder="1" applyAlignment="1"/>
    <xf numFmtId="170" fontId="15" fillId="0" borderId="259" xfId="0" applyNumberFormat="1" applyFont="1" applyBorder="1" applyAlignment="1"/>
    <xf numFmtId="2" fontId="16" fillId="0" borderId="261" xfId="0" applyNumberFormat="1" applyFont="1" applyBorder="1" applyAlignment="1">
      <alignment horizontal="center"/>
    </xf>
    <xf numFmtId="170" fontId="17" fillId="0" borderId="1" xfId="0" applyNumberFormat="1" applyFont="1" applyFill="1" applyBorder="1" applyAlignment="1">
      <alignment horizontal="right" vertical="top" wrapText="1"/>
    </xf>
    <xf numFmtId="170" fontId="17" fillId="0" borderId="1" xfId="0" applyNumberFormat="1" applyFont="1" applyFill="1" applyBorder="1" applyAlignment="1"/>
    <xf numFmtId="164" fontId="15" fillId="0" borderId="0" xfId="0" applyNumberFormat="1" applyFont="1" applyAlignment="1">
      <alignment horizontal="center"/>
    </xf>
    <xf numFmtId="164" fontId="16" fillId="0" borderId="135" xfId="0" applyNumberFormat="1" applyFont="1" applyBorder="1" applyAlignment="1"/>
    <xf numFmtId="1" fontId="15" fillId="0" borderId="92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159" xfId="0" applyNumberFormat="1" applyFont="1" applyBorder="1" applyAlignment="1">
      <alignment horizontal="center" vertical="center"/>
    </xf>
    <xf numFmtId="2" fontId="15" fillId="0" borderId="56" xfId="0" applyNumberFormat="1" applyFont="1" applyBorder="1" applyAlignment="1">
      <alignment horizontal="center" vertical="center"/>
    </xf>
    <xf numFmtId="164" fontId="15" fillId="0" borderId="56" xfId="0" applyNumberFormat="1" applyFont="1" applyBorder="1" applyAlignment="1">
      <alignment horizontal="center" vertical="center"/>
    </xf>
    <xf numFmtId="2" fontId="15" fillId="0" borderId="15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2" fontId="15" fillId="0" borderId="79" xfId="0" applyNumberFormat="1" applyFont="1" applyBorder="1" applyAlignment="1">
      <alignment horizontal="center" vertical="center" wrapText="1"/>
    </xf>
    <xf numFmtId="0" fontId="15" fillId="0" borderId="182" xfId="0" applyFont="1" applyBorder="1" applyAlignment="1">
      <alignment horizontal="center" vertical="center" wrapText="1"/>
    </xf>
    <xf numFmtId="2" fontId="15" fillId="0" borderId="169" xfId="0" applyNumberFormat="1" applyFont="1" applyBorder="1" applyAlignment="1">
      <alignment horizontal="center" vertical="center" wrapText="1"/>
    </xf>
    <xf numFmtId="2" fontId="15" fillId="0" borderId="244" xfId="0" applyNumberFormat="1" applyFont="1" applyBorder="1" applyAlignment="1">
      <alignment horizontal="center" vertical="center"/>
    </xf>
    <xf numFmtId="0" fontId="15" fillId="0" borderId="75" xfId="0" applyFont="1" applyBorder="1" applyAlignment="1">
      <alignment horizontal="center" wrapText="1"/>
    </xf>
    <xf numFmtId="2" fontId="15" fillId="0" borderId="16" xfId="0" applyNumberFormat="1" applyFont="1" applyBorder="1" applyAlignment="1">
      <alignment horizontal="center" wrapText="1"/>
    </xf>
    <xf numFmtId="0" fontId="15" fillId="0" borderId="131" xfId="0" applyFont="1" applyBorder="1" applyAlignment="1">
      <alignment horizontal="center" wrapText="1"/>
    </xf>
    <xf numFmtId="2" fontId="15" fillId="0" borderId="130" xfId="0" applyNumberFormat="1" applyFont="1" applyBorder="1" applyAlignment="1">
      <alignment horizontal="center" wrapText="1"/>
    </xf>
    <xf numFmtId="0" fontId="15" fillId="0" borderId="242" xfId="0" applyFont="1" applyBorder="1" applyAlignment="1">
      <alignment horizontal="center" vertical="center" wrapText="1"/>
    </xf>
    <xf numFmtId="164" fontId="16" fillId="0" borderId="57" xfId="0" applyNumberFormat="1" applyFont="1" applyBorder="1" applyAlignment="1"/>
    <xf numFmtId="2" fontId="16" fillId="0" borderId="44" xfId="0" applyNumberFormat="1" applyFont="1" applyBorder="1" applyAlignment="1">
      <alignment horizontal="center"/>
    </xf>
    <xf numFmtId="2" fontId="16" fillId="0" borderId="45" xfId="0" applyNumberFormat="1" applyFont="1" applyBorder="1" applyAlignment="1">
      <alignment horizontal="center"/>
    </xf>
    <xf numFmtId="164" fontId="16" fillId="0" borderId="58" xfId="0" applyNumberFormat="1" applyFont="1" applyBorder="1" applyAlignment="1"/>
    <xf numFmtId="1" fontId="16" fillId="0" borderId="160" xfId="0" applyNumberFormat="1" applyFont="1" applyBorder="1" applyAlignment="1">
      <alignment horizontal="center"/>
    </xf>
    <xf numFmtId="170" fontId="15" fillId="0" borderId="132" xfId="0" applyNumberFormat="1" applyFont="1" applyFill="1" applyBorder="1">
      <alignment wrapText="1"/>
    </xf>
    <xf numFmtId="170" fontId="15" fillId="0" borderId="26" xfId="0" applyNumberFormat="1" applyFont="1" applyFill="1" applyBorder="1">
      <alignment wrapText="1"/>
    </xf>
    <xf numFmtId="164" fontId="15" fillId="0" borderId="106" xfId="0" applyNumberFormat="1" applyFont="1" applyBorder="1" applyAlignment="1">
      <alignment horizontal="center"/>
    </xf>
    <xf numFmtId="164" fontId="9" fillId="0" borderId="243" xfId="0" applyNumberFormat="1" applyFont="1" applyBorder="1" applyAlignment="1">
      <alignment horizontal="center"/>
    </xf>
    <xf numFmtId="164" fontId="15" fillId="0" borderId="271" xfId="0" applyNumberFormat="1" applyFont="1" applyBorder="1" applyAlignment="1">
      <alignment horizontal="center"/>
    </xf>
    <xf numFmtId="164" fontId="15" fillId="0" borderId="272" xfId="0" applyNumberFormat="1" applyFont="1" applyBorder="1" applyAlignment="1">
      <alignment horizontal="center"/>
    </xf>
    <xf numFmtId="164" fontId="15" fillId="0" borderId="36" xfId="0" applyNumberFormat="1" applyFont="1" applyBorder="1" applyAlignment="1">
      <alignment horizontal="center"/>
    </xf>
    <xf numFmtId="164" fontId="15" fillId="0" borderId="145" xfId="0" applyNumberFormat="1" applyFont="1" applyBorder="1" applyAlignment="1">
      <alignment horizontal="center"/>
    </xf>
    <xf numFmtId="164" fontId="15" fillId="0" borderId="145" xfId="0" applyNumberFormat="1" applyFont="1" applyFill="1" applyBorder="1" applyAlignment="1">
      <alignment horizontal="center"/>
    </xf>
    <xf numFmtId="164" fontId="15" fillId="0" borderId="252" xfId="0" applyNumberFormat="1" applyFont="1" applyBorder="1" applyAlignment="1">
      <alignment horizontal="center"/>
    </xf>
    <xf numFmtId="0" fontId="15" fillId="0" borderId="106" xfId="0" applyFont="1" applyBorder="1">
      <alignment wrapText="1"/>
    </xf>
    <xf numFmtId="0" fontId="15" fillId="0" borderId="36" xfId="0" applyFont="1" applyBorder="1" applyAlignment="1">
      <alignment horizontal="center" vertical="center" wrapText="1"/>
    </xf>
    <xf numFmtId="0" fontId="15" fillId="0" borderId="257" xfId="0" applyFont="1" applyBorder="1" applyAlignment="1">
      <alignment horizontal="center" vertical="center" wrapText="1"/>
    </xf>
    <xf numFmtId="0" fontId="15" fillId="0" borderId="145" xfId="0" applyFont="1" applyBorder="1" applyAlignment="1">
      <alignment horizontal="center" vertical="center" wrapText="1"/>
    </xf>
    <xf numFmtId="0" fontId="15" fillId="0" borderId="273" xfId="0" applyFont="1" applyBorder="1" applyAlignment="1">
      <alignment horizontal="center" vertical="center" wrapText="1"/>
    </xf>
    <xf numFmtId="0" fontId="15" fillId="0" borderId="251" xfId="0" applyFont="1" applyBorder="1" applyAlignment="1">
      <alignment horizontal="center" vertical="center" wrapText="1"/>
    </xf>
    <xf numFmtId="0" fontId="15" fillId="0" borderId="113" xfId="0" applyFont="1" applyBorder="1" applyAlignment="1">
      <alignment horizontal="center" vertical="center" wrapText="1"/>
    </xf>
    <xf numFmtId="164" fontId="15" fillId="0" borderId="0" xfId="0" applyNumberFormat="1" applyFont="1" applyFill="1" applyAlignment="1">
      <alignment horizontal="center"/>
    </xf>
    <xf numFmtId="1" fontId="15" fillId="7" borderId="6" xfId="0" applyNumberFormat="1" applyFont="1" applyFill="1" applyBorder="1" applyAlignment="1">
      <alignment horizontal="center"/>
    </xf>
    <xf numFmtId="1" fontId="15" fillId="7" borderId="37" xfId="0" applyNumberFormat="1" applyFont="1" applyFill="1" applyBorder="1" applyAlignment="1">
      <alignment horizontal="center"/>
    </xf>
    <xf numFmtId="170" fontId="15" fillId="0" borderId="0" xfId="0" applyNumberFormat="1" applyFont="1">
      <alignment wrapText="1"/>
    </xf>
    <xf numFmtId="3" fontId="7" fillId="0" borderId="37" xfId="0" applyNumberFormat="1" applyFont="1" applyBorder="1" applyAlignment="1">
      <alignment horizontal="center"/>
    </xf>
    <xf numFmtId="2" fontId="7" fillId="0" borderId="37" xfId="2" applyNumberFormat="1" applyFont="1" applyBorder="1" applyAlignment="1">
      <alignment horizontal="center"/>
    </xf>
    <xf numFmtId="1" fontId="7" fillId="0" borderId="37" xfId="2" applyNumberFormat="1" applyFont="1" applyBorder="1" applyAlignment="1">
      <alignment horizontal="center"/>
    </xf>
    <xf numFmtId="0" fontId="13" fillId="0" borderId="142" xfId="0" applyFont="1" applyBorder="1">
      <alignment wrapText="1"/>
    </xf>
    <xf numFmtId="0" fontId="13" fillId="0" borderId="26" xfId="0" applyFont="1" applyBorder="1">
      <alignment wrapText="1"/>
    </xf>
    <xf numFmtId="3" fontId="13" fillId="0" borderId="26" xfId="0" applyNumberFormat="1" applyFont="1" applyBorder="1">
      <alignment wrapText="1"/>
    </xf>
    <xf numFmtId="3" fontId="13" fillId="0" borderId="65" xfId="0" applyNumberFormat="1" applyFont="1" applyBorder="1">
      <alignment wrapText="1"/>
    </xf>
    <xf numFmtId="170" fontId="17" fillId="8" borderId="1" xfId="0" applyNumberFormat="1" applyFont="1" applyFill="1" applyBorder="1" applyAlignment="1"/>
    <xf numFmtId="170" fontId="15" fillId="8" borderId="26" xfId="0" applyNumberFormat="1" applyFont="1" applyFill="1" applyBorder="1" applyAlignment="1"/>
    <xf numFmtId="2" fontId="15" fillId="8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 wrapText="1"/>
    </xf>
    <xf numFmtId="174" fontId="7" fillId="0" borderId="0" xfId="0" applyNumberFormat="1" applyFont="1" applyBorder="1" applyAlignment="1">
      <alignment horizontal="center"/>
    </xf>
    <xf numFmtId="174" fontId="24" fillId="0" borderId="0" xfId="0" applyNumberFormat="1" applyFont="1" applyBorder="1" applyAlignment="1">
      <alignment horizontal="center"/>
    </xf>
    <xf numFmtId="174" fontId="25" fillId="0" borderId="0" xfId="0" applyNumberFormat="1" applyFont="1" applyBorder="1" applyAlignment="1">
      <alignment horizontal="center"/>
    </xf>
    <xf numFmtId="174" fontId="26" fillId="0" borderId="0" xfId="0" applyNumberFormat="1" applyFont="1" applyBorder="1" applyAlignment="1">
      <alignment horizontal="center"/>
    </xf>
    <xf numFmtId="0" fontId="16" fillId="0" borderId="258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6" fillId="0" borderId="268" xfId="0" applyNumberFormat="1" applyFont="1" applyBorder="1" applyAlignment="1">
      <alignment horizontal="center"/>
    </xf>
    <xf numFmtId="164" fontId="15" fillId="0" borderId="151" xfId="0" applyNumberFormat="1" applyFont="1" applyBorder="1" applyAlignment="1">
      <alignment horizontal="center"/>
    </xf>
    <xf numFmtId="164" fontId="15" fillId="0" borderId="54" xfId="0" applyNumberFormat="1" applyFont="1" applyBorder="1" applyAlignment="1">
      <alignment horizontal="center"/>
    </xf>
    <xf numFmtId="164" fontId="15" fillId="0" borderId="55" xfId="0" applyNumberFormat="1" applyFont="1" applyBorder="1" applyAlignment="1">
      <alignment horizontal="center"/>
    </xf>
    <xf numFmtId="164" fontId="15" fillId="0" borderId="274" xfId="0" applyNumberFormat="1" applyFont="1" applyBorder="1" applyAlignment="1">
      <alignment horizontal="center"/>
    </xf>
    <xf numFmtId="177" fontId="15" fillId="0" borderId="0" xfId="0" applyNumberFormat="1" applyFont="1" applyAlignment="1">
      <alignment horizontal="center"/>
    </xf>
    <xf numFmtId="16" fontId="15" fillId="8" borderId="0" xfId="0" applyNumberFormat="1" applyFont="1" applyFill="1">
      <alignment wrapText="1"/>
    </xf>
    <xf numFmtId="170" fontId="15" fillId="0" borderId="132" xfId="0" applyNumberFormat="1" applyFont="1" applyFill="1" applyBorder="1" applyAlignment="1">
      <alignment horizontal="center"/>
    </xf>
    <xf numFmtId="170" fontId="15" fillId="0" borderId="131" xfId="0" applyNumberFormat="1" applyFont="1" applyBorder="1" applyAlignment="1">
      <alignment horizontal="center"/>
    </xf>
    <xf numFmtId="170" fontId="22" fillId="0" borderId="94" xfId="0" applyNumberFormat="1" applyFont="1" applyBorder="1" applyAlignment="1">
      <alignment horizontal="center"/>
    </xf>
    <xf numFmtId="1" fontId="7" fillId="0" borderId="97" xfId="0" applyNumberFormat="1" applyFont="1" applyBorder="1" applyAlignment="1">
      <alignment horizontal="center" vertical="center"/>
    </xf>
    <xf numFmtId="1" fontId="7" fillId="0" borderId="97" xfId="0" applyNumberFormat="1" applyFont="1" applyBorder="1" applyAlignment="1">
      <alignment horizontal="center"/>
    </xf>
    <xf numFmtId="170" fontId="7" fillId="0" borderId="1" xfId="0" applyNumberFormat="1" applyFont="1" applyBorder="1" applyAlignment="1">
      <alignment horizontal="center"/>
    </xf>
    <xf numFmtId="3" fontId="7" fillId="0" borderId="1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/>
    </xf>
    <xf numFmtId="0" fontId="1" fillId="0" borderId="142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7" fillId="0" borderId="97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2" fontId="13" fillId="0" borderId="26" xfId="0" applyNumberFormat="1" applyFont="1" applyBorder="1">
      <alignment wrapText="1"/>
    </xf>
    <xf numFmtId="2" fontId="13" fillId="0" borderId="47" xfId="0" applyNumberFormat="1" applyFont="1" applyBorder="1">
      <alignment wrapText="1"/>
    </xf>
    <xf numFmtId="0" fontId="13" fillId="0" borderId="137" xfId="0" applyFont="1" applyBorder="1" applyAlignment="1">
      <alignment horizontal="center" wrapText="1"/>
    </xf>
    <xf numFmtId="2" fontId="13" fillId="0" borderId="56" xfId="0" applyNumberFormat="1" applyFont="1" applyBorder="1" applyAlignment="1">
      <alignment horizontal="center" wrapText="1"/>
    </xf>
    <xf numFmtId="0" fontId="13" fillId="0" borderId="56" xfId="0" applyFont="1" applyBorder="1" applyAlignment="1">
      <alignment horizontal="center" wrapText="1"/>
    </xf>
    <xf numFmtId="2" fontId="13" fillId="0" borderId="190" xfId="0" applyNumberFormat="1" applyFont="1" applyBorder="1" applyAlignment="1">
      <alignment horizontal="center" wrapText="1"/>
    </xf>
    <xf numFmtId="0" fontId="13" fillId="0" borderId="97" xfId="0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3" fontId="7" fillId="0" borderId="95" xfId="0" applyNumberFormat="1" applyFont="1" applyBorder="1" applyAlignment="1">
      <alignment horizontal="right"/>
    </xf>
    <xf numFmtId="164" fontId="15" fillId="0" borderId="0" xfId="0" applyNumberFormat="1" applyFont="1" applyAlignment="1">
      <alignment horizontal="center"/>
    </xf>
    <xf numFmtId="2" fontId="15" fillId="0" borderId="39" xfId="0" applyNumberFormat="1" applyFont="1" applyBorder="1" applyAlignment="1">
      <alignment horizontal="center"/>
    </xf>
    <xf numFmtId="164" fontId="11" fillId="0" borderId="120" xfId="0" applyNumberFormat="1" applyFont="1" applyBorder="1" applyAlignment="1">
      <alignment horizontal="center"/>
    </xf>
    <xf numFmtId="170" fontId="15" fillId="9" borderId="43" xfId="0" applyNumberFormat="1" applyFont="1" applyFill="1" applyBorder="1" applyAlignment="1"/>
    <xf numFmtId="164" fontId="15" fillId="0" borderId="16" xfId="0" applyNumberFormat="1" applyFont="1" applyBorder="1" applyAlignment="1">
      <alignment horizontal="center"/>
    </xf>
    <xf numFmtId="4" fontId="15" fillId="0" borderId="16" xfId="0" applyNumberFormat="1" applyFont="1" applyBorder="1" applyAlignment="1">
      <alignment horizontal="center"/>
    </xf>
    <xf numFmtId="164" fontId="15" fillId="0" borderId="44" xfId="0" applyNumberFormat="1" applyFont="1" applyBorder="1" applyAlignment="1">
      <alignment horizontal="center"/>
    </xf>
    <xf numFmtId="164" fontId="15" fillId="0" borderId="76" xfId="0" applyNumberFormat="1" applyFont="1" applyBorder="1" applyAlignment="1">
      <alignment horizontal="center"/>
    </xf>
    <xf numFmtId="164" fontId="15" fillId="0" borderId="27" xfId="0" applyNumberFormat="1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0" fontId="9" fillId="0" borderId="278" xfId="0" applyFont="1" applyBorder="1" applyAlignment="1">
      <alignment horizontal="center"/>
    </xf>
    <xf numFmtId="170" fontId="17" fillId="6" borderId="150" xfId="0" applyNumberFormat="1" applyFont="1" applyFill="1" applyBorder="1" applyAlignment="1">
      <alignment horizontal="right" vertical="top" wrapText="1"/>
    </xf>
    <xf numFmtId="170" fontId="17" fillId="6" borderId="279" xfId="0" applyNumberFormat="1" applyFont="1" applyFill="1" applyBorder="1" applyAlignment="1">
      <alignment horizontal="right" vertical="top" wrapText="1"/>
    </xf>
    <xf numFmtId="170" fontId="17" fillId="0" borderId="279" xfId="0" applyNumberFormat="1" applyFont="1" applyFill="1" applyBorder="1" applyAlignment="1">
      <alignment horizontal="right" vertical="top" wrapText="1"/>
    </xf>
    <xf numFmtId="170" fontId="17" fillId="6" borderId="280" xfId="0" applyNumberFormat="1" applyFont="1" applyFill="1" applyBorder="1" applyAlignment="1">
      <alignment horizontal="right" vertical="top" wrapText="1"/>
    </xf>
    <xf numFmtId="170" fontId="15" fillId="0" borderId="281" xfId="0" applyNumberFormat="1" applyFont="1" applyBorder="1" applyAlignment="1"/>
    <xf numFmtId="0" fontId="15" fillId="0" borderId="282" xfId="0" applyFont="1" applyBorder="1" applyAlignment="1">
      <alignment horizontal="center" wrapText="1"/>
    </xf>
    <xf numFmtId="170" fontId="15" fillId="0" borderId="283" xfId="0" applyNumberFormat="1" applyFont="1" applyBorder="1" applyAlignment="1">
      <alignment horizontal="center"/>
    </xf>
    <xf numFmtId="170" fontId="17" fillId="6" borderId="284" xfId="0" applyNumberFormat="1" applyFont="1" applyFill="1" applyBorder="1" applyAlignment="1">
      <alignment horizontal="right" vertical="top" wrapText="1"/>
    </xf>
    <xf numFmtId="170" fontId="17" fillId="0" borderId="284" xfId="0" applyNumberFormat="1" applyFont="1" applyFill="1" applyBorder="1" applyAlignment="1">
      <alignment horizontal="right" vertical="top" wrapText="1"/>
    </xf>
    <xf numFmtId="170" fontId="17" fillId="6" borderId="285" xfId="0" applyNumberFormat="1" applyFont="1" applyFill="1" applyBorder="1" applyAlignment="1">
      <alignment horizontal="right" vertical="top" wrapText="1"/>
    </xf>
    <xf numFmtId="170" fontId="15" fillId="0" borderId="286" xfId="0" applyNumberFormat="1" applyFont="1" applyBorder="1" applyAlignment="1"/>
    <xf numFmtId="0" fontId="15" fillId="0" borderId="106" xfId="0" applyFont="1" applyFill="1" applyBorder="1">
      <alignment wrapText="1"/>
    </xf>
    <xf numFmtId="0" fontId="9" fillId="0" borderId="106" xfId="0" applyFont="1" applyFill="1" applyBorder="1" applyAlignment="1"/>
    <xf numFmtId="0" fontId="11" fillId="0" borderId="106" xfId="0" applyFont="1" applyBorder="1" applyAlignment="1">
      <alignment wrapText="1"/>
    </xf>
    <xf numFmtId="0" fontId="15" fillId="0" borderId="40" xfId="0" applyFont="1" applyBorder="1" applyAlignment="1">
      <alignment horizontal="center" vertical="center" wrapText="1"/>
    </xf>
    <xf numFmtId="2" fontId="15" fillId="0" borderId="26" xfId="0" applyNumberFormat="1" applyFont="1" applyBorder="1" applyAlignment="1">
      <alignment horizontal="center" vertical="center" wrapText="1"/>
    </xf>
    <xf numFmtId="2" fontId="15" fillId="0" borderId="80" xfId="0" applyNumberFormat="1" applyFont="1" applyBorder="1" applyAlignment="1">
      <alignment horizontal="center" vertical="center" wrapText="1"/>
    </xf>
    <xf numFmtId="2" fontId="15" fillId="0" borderId="287" xfId="0" applyNumberFormat="1" applyFont="1" applyBorder="1" applyAlignment="1">
      <alignment horizontal="center" vertical="center" wrapText="1"/>
    </xf>
    <xf numFmtId="0" fontId="15" fillId="0" borderId="132" xfId="0" applyFont="1" applyBorder="1" applyAlignment="1">
      <alignment horizontal="center" wrapText="1"/>
    </xf>
    <xf numFmtId="2" fontId="15" fillId="0" borderId="65" xfId="0" applyNumberFormat="1" applyFont="1" applyBorder="1" applyAlignment="1">
      <alignment horizontal="center" wrapText="1"/>
    </xf>
    <xf numFmtId="0" fontId="15" fillId="0" borderId="37" xfId="0" applyFont="1" applyBorder="1" applyAlignment="1">
      <alignment horizontal="center" vertical="center" wrapText="1"/>
    </xf>
    <xf numFmtId="2" fontId="15" fillId="0" borderId="4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Border="1">
      <alignment wrapText="1"/>
    </xf>
    <xf numFmtId="49" fontId="28" fillId="0" borderId="0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/>
    <xf numFmtId="3" fontId="7" fillId="0" borderId="26" xfId="0" applyNumberFormat="1" applyFont="1" applyBorder="1" applyAlignment="1"/>
    <xf numFmtId="164" fontId="15" fillId="0" borderId="0" xfId="0" applyNumberFormat="1" applyFont="1" applyAlignment="1">
      <alignment horizontal="center"/>
    </xf>
    <xf numFmtId="170" fontId="17" fillId="0" borderId="37" xfId="0" applyNumberFormat="1" applyFont="1" applyFill="1" applyBorder="1" applyAlignment="1"/>
    <xf numFmtId="3" fontId="15" fillId="0" borderId="132" xfId="0" applyNumberFormat="1" applyFont="1" applyBorder="1" applyAlignment="1">
      <alignment horizontal="right"/>
    </xf>
    <xf numFmtId="3" fontId="15" fillId="6" borderId="80" xfId="4" applyNumberFormat="1" applyFont="1" applyFill="1" applyBorder="1" applyAlignment="1">
      <alignment horizontal="right" vertical="top" wrapText="1"/>
    </xf>
    <xf numFmtId="3" fontId="15" fillId="0" borderId="29" xfId="0" applyNumberFormat="1" applyFont="1" applyBorder="1" applyAlignment="1">
      <alignment horizontal="right"/>
    </xf>
    <xf numFmtId="3" fontId="15" fillId="0" borderId="100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4" fontId="15" fillId="0" borderId="26" xfId="0" applyNumberFormat="1" applyFont="1" applyBorder="1" applyAlignment="1">
      <alignment horizontal="center"/>
    </xf>
    <xf numFmtId="4" fontId="15" fillId="0" borderId="65" xfId="0" applyNumberFormat="1" applyFont="1" applyBorder="1" applyAlignment="1">
      <alignment horizontal="center"/>
    </xf>
    <xf numFmtId="164" fontId="15" fillId="0" borderId="56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6" fillId="0" borderId="49" xfId="0" applyFont="1" applyBorder="1" applyAlignment="1">
      <alignment horizontal="center"/>
    </xf>
    <xf numFmtId="170" fontId="15" fillId="0" borderId="5" xfId="0" applyNumberFormat="1" applyFont="1" applyBorder="1" applyAlignment="1"/>
    <xf numFmtId="170" fontId="15" fillId="0" borderId="28" xfId="0" applyNumberFormat="1" applyFont="1" applyBorder="1" applyAlignment="1"/>
    <xf numFmtId="170" fontId="15" fillId="0" borderId="119" xfId="0" applyNumberFormat="1" applyFont="1" applyBorder="1" applyAlignment="1"/>
    <xf numFmtId="170" fontId="15" fillId="0" borderId="6" xfId="0" applyNumberFormat="1" applyFont="1" applyBorder="1" applyAlignment="1"/>
    <xf numFmtId="170" fontId="15" fillId="0" borderId="6" xfId="0" applyNumberFormat="1" applyFont="1" applyFill="1" applyBorder="1" applyAlignment="1"/>
    <xf numFmtId="170" fontId="15" fillId="0" borderId="4" xfId="0" applyNumberFormat="1" applyFont="1" applyFill="1" applyBorder="1" applyAlignment="1"/>
    <xf numFmtId="170" fontId="15" fillId="0" borderId="37" xfId="0" applyNumberFormat="1" applyFont="1" applyBorder="1" applyAlignment="1"/>
    <xf numFmtId="170" fontId="15" fillId="0" borderId="56" xfId="0" applyNumberFormat="1" applyFont="1" applyBorder="1" applyAlignment="1"/>
    <xf numFmtId="170" fontId="15" fillId="0" borderId="158" xfId="0" applyNumberFormat="1" applyFont="1" applyBorder="1" applyAlignment="1"/>
    <xf numFmtId="170" fontId="15" fillId="0" borderId="79" xfId="0" applyNumberFormat="1" applyFont="1" applyBorder="1" applyAlignment="1"/>
    <xf numFmtId="170" fontId="15" fillId="0" borderId="80" xfId="0" applyNumberFormat="1" applyFont="1" applyBorder="1" applyAlignment="1"/>
    <xf numFmtId="170" fontId="15" fillId="0" borderId="80" xfId="0" applyNumberFormat="1" applyFont="1" applyFill="1" applyBorder="1" applyAlignment="1"/>
    <xf numFmtId="170" fontId="15" fillId="0" borderId="84" xfId="0" applyNumberFormat="1" applyFont="1" applyBorder="1" applyAlignment="1"/>
    <xf numFmtId="0" fontId="16" fillId="0" borderId="232" xfId="0" applyFont="1" applyBorder="1" applyAlignment="1">
      <alignment horizontal="center"/>
    </xf>
    <xf numFmtId="170" fontId="15" fillId="0" borderId="70" xfId="0" applyNumberFormat="1" applyFont="1" applyBorder="1" applyAlignment="1"/>
    <xf numFmtId="2" fontId="16" fillId="0" borderId="69" xfId="0" applyNumberFormat="1" applyFont="1" applyBorder="1" applyAlignment="1">
      <alignment horizontal="center"/>
    </xf>
    <xf numFmtId="1" fontId="15" fillId="0" borderId="248" xfId="0" applyNumberFormat="1" applyFont="1" applyBorder="1" applyAlignment="1">
      <alignment horizontal="center"/>
    </xf>
    <xf numFmtId="2" fontId="16" fillId="0" borderId="76" xfId="0" applyNumberFormat="1" applyFont="1" applyBorder="1" applyAlignment="1">
      <alignment horizontal="center"/>
    </xf>
    <xf numFmtId="164" fontId="15" fillId="0" borderId="185" xfId="0" applyNumberFormat="1" applyFont="1" applyBorder="1" applyAlignment="1">
      <alignment horizontal="center"/>
    </xf>
    <xf numFmtId="164" fontId="15" fillId="0" borderId="207" xfId="0" applyNumberFormat="1" applyFont="1" applyBorder="1" applyAlignment="1">
      <alignment horizontal="center"/>
    </xf>
    <xf numFmtId="2" fontId="16" fillId="0" borderId="288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4" fontId="2" fillId="0" borderId="20" xfId="0" quotePrefix="1" applyNumberFormat="1" applyFont="1" applyBorder="1" applyAlignment="1">
      <alignment horizontal="center" vertical="center" wrapText="1"/>
    </xf>
    <xf numFmtId="164" fontId="2" fillId="0" borderId="22" xfId="0" quotePrefix="1" applyNumberFormat="1" applyFont="1" applyBorder="1" applyAlignment="1">
      <alignment horizontal="center" vertical="center" wrapText="1"/>
    </xf>
    <xf numFmtId="164" fontId="2" fillId="0" borderId="21" xfId="0" quotePrefix="1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11" fillId="0" borderId="35" xfId="0" applyNumberFormat="1" applyFont="1" applyBorder="1" applyAlignment="1">
      <alignment horizontal="center"/>
    </xf>
    <xf numFmtId="164" fontId="11" fillId="0" borderId="34" xfId="0" applyNumberFormat="1" applyFont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164" fontId="11" fillId="0" borderId="125" xfId="0" applyNumberFormat="1" applyFont="1" applyBorder="1" applyAlignment="1">
      <alignment horizontal="center" vertical="center"/>
    </xf>
    <xf numFmtId="164" fontId="11" fillId="0" borderId="44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6" fillId="0" borderId="72" xfId="0" applyNumberFormat="1" applyFont="1" applyBorder="1" applyAlignment="1">
      <alignment horizontal="center"/>
    </xf>
    <xf numFmtId="2" fontId="6" fillId="0" borderId="73" xfId="0" applyNumberFormat="1" applyFont="1" applyBorder="1" applyAlignment="1">
      <alignment horizontal="center"/>
    </xf>
    <xf numFmtId="2" fontId="6" fillId="0" borderId="109" xfId="0" applyNumberFormat="1" applyFont="1" applyBorder="1" applyAlignment="1">
      <alignment horizontal="center"/>
    </xf>
    <xf numFmtId="164" fontId="6" fillId="0" borderId="73" xfId="0" applyNumberFormat="1" applyFont="1" applyBorder="1" applyAlignment="1">
      <alignment horizontal="center"/>
    </xf>
    <xf numFmtId="164" fontId="11" fillId="0" borderId="110" xfId="0" applyNumberFormat="1" applyFont="1" applyBorder="1" applyAlignment="1">
      <alignment horizontal="center"/>
    </xf>
    <xf numFmtId="164" fontId="11" fillId="0" borderId="111" xfId="0" applyNumberFormat="1" applyFont="1" applyBorder="1" applyAlignment="1">
      <alignment horizontal="center"/>
    </xf>
    <xf numFmtId="164" fontId="11" fillId="0" borderId="112" xfId="0" applyNumberFormat="1" applyFont="1" applyBorder="1" applyAlignment="1">
      <alignment horizontal="center"/>
    </xf>
    <xf numFmtId="164" fontId="11" fillId="0" borderId="72" xfId="0" applyNumberFormat="1" applyFont="1" applyBorder="1" applyAlignment="1">
      <alignment horizontal="center"/>
    </xf>
    <xf numFmtId="164" fontId="11" fillId="0" borderId="73" xfId="0" applyNumberFormat="1" applyFont="1" applyBorder="1" applyAlignment="1">
      <alignment horizontal="center"/>
    </xf>
    <xf numFmtId="164" fontId="11" fillId="0" borderId="109" xfId="0" applyNumberFormat="1" applyFont="1" applyBorder="1" applyAlignment="1">
      <alignment horizontal="center"/>
    </xf>
    <xf numFmtId="164" fontId="11" fillId="0" borderId="46" xfId="0" applyNumberFormat="1" applyFont="1" applyBorder="1" applyAlignment="1">
      <alignment horizontal="center"/>
    </xf>
    <xf numFmtId="164" fontId="11" fillId="0" borderId="101" xfId="0" applyNumberFormat="1" applyFont="1" applyBorder="1" applyAlignment="1">
      <alignment horizontal="center"/>
    </xf>
    <xf numFmtId="164" fontId="9" fillId="0" borderId="102" xfId="0" applyNumberFormat="1" applyFont="1" applyBorder="1" applyAlignment="1">
      <alignment horizontal="center" wrapText="1"/>
    </xf>
    <xf numFmtId="164" fontId="9" fillId="0" borderId="108" xfId="0" applyNumberFormat="1" applyFont="1" applyBorder="1" applyAlignment="1">
      <alignment horizontal="center" wrapText="1"/>
    </xf>
    <xf numFmtId="164" fontId="11" fillId="0" borderId="81" xfId="0" applyNumberFormat="1" applyFont="1" applyBorder="1" applyAlignment="1">
      <alignment horizontal="center"/>
    </xf>
    <xf numFmtId="164" fontId="11" fillId="0" borderId="77" xfId="0" applyNumberFormat="1" applyFont="1" applyBorder="1" applyAlignment="1">
      <alignment horizontal="center"/>
    </xf>
    <xf numFmtId="164" fontId="15" fillId="0" borderId="270" xfId="0" applyNumberFormat="1" applyFont="1" applyBorder="1" applyAlignment="1">
      <alignment horizontal="center"/>
    </xf>
    <xf numFmtId="164" fontId="15" fillId="0" borderId="183" xfId="0" applyNumberFormat="1" applyFont="1" applyBorder="1" applyAlignment="1">
      <alignment horizontal="center"/>
    </xf>
    <xf numFmtId="164" fontId="14" fillId="0" borderId="44" xfId="0" applyNumberFormat="1" applyFont="1" applyBorder="1" applyAlignment="1">
      <alignment horizontal="center" vertical="center"/>
    </xf>
    <xf numFmtId="164" fontId="11" fillId="0" borderId="74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 vertical="center"/>
    </xf>
    <xf numFmtId="164" fontId="9" fillId="0" borderId="160" xfId="0" applyNumberFormat="1" applyFont="1" applyBorder="1" applyAlignment="1">
      <alignment horizontal="center"/>
    </xf>
    <xf numFmtId="164" fontId="9" fillId="0" borderId="141" xfId="0" applyNumberFormat="1" applyFont="1" applyBorder="1" applyAlignment="1">
      <alignment horizontal="center"/>
    </xf>
    <xf numFmtId="164" fontId="9" fillId="0" borderId="110" xfId="0" applyNumberFormat="1" applyFont="1" applyBorder="1" applyAlignment="1">
      <alignment horizontal="center"/>
    </xf>
    <xf numFmtId="164" fontId="9" fillId="0" borderId="111" xfId="0" applyNumberFormat="1" applyFont="1" applyBorder="1" applyAlignment="1">
      <alignment horizontal="center"/>
    </xf>
    <xf numFmtId="164" fontId="9" fillId="0" borderId="112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164" fontId="9" fillId="0" borderId="34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/>
    </xf>
    <xf numFmtId="164" fontId="9" fillId="0" borderId="149" xfId="0" applyNumberFormat="1" applyFont="1" applyBorder="1" applyAlignment="1">
      <alignment horizontal="center"/>
    </xf>
    <xf numFmtId="164" fontId="14" fillId="0" borderId="28" xfId="0" applyNumberFormat="1" applyFont="1" applyBorder="1" applyAlignment="1">
      <alignment horizontal="center" vertical="center"/>
    </xf>
    <xf numFmtId="164" fontId="14" fillId="0" borderId="70" xfId="0" applyNumberFormat="1" applyFont="1" applyBorder="1" applyAlignment="1">
      <alignment horizontal="center" vertical="center"/>
    </xf>
    <xf numFmtId="164" fontId="15" fillId="0" borderId="99" xfId="0" applyNumberFormat="1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9" fillId="0" borderId="49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9" fillId="0" borderId="72" xfId="0" applyNumberFormat="1" applyFont="1" applyBorder="1" applyAlignment="1">
      <alignment horizontal="center"/>
    </xf>
    <xf numFmtId="164" fontId="9" fillId="0" borderId="73" xfId="0" applyNumberFormat="1" applyFont="1" applyBorder="1" applyAlignment="1">
      <alignment horizontal="center"/>
    </xf>
    <xf numFmtId="164" fontId="9" fillId="0" borderId="74" xfId="0" applyNumberFormat="1" applyFont="1" applyBorder="1" applyAlignment="1">
      <alignment horizontal="center"/>
    </xf>
    <xf numFmtId="0" fontId="9" fillId="0" borderId="160" xfId="0" applyFont="1" applyBorder="1" applyAlignment="1">
      <alignment horizontal="center"/>
    </xf>
    <xf numFmtId="0" fontId="9" fillId="0" borderId="111" xfId="0" applyFont="1" applyBorder="1" applyAlignment="1">
      <alignment horizontal="center"/>
    </xf>
    <xf numFmtId="0" fontId="9" fillId="0" borderId="112" xfId="0" applyFont="1" applyBorder="1" applyAlignment="1">
      <alignment horizontal="center"/>
    </xf>
    <xf numFmtId="164" fontId="11" fillId="0" borderId="59" xfId="0" applyNumberFormat="1" applyFont="1" applyBorder="1" applyAlignment="1">
      <alignment horizontal="center"/>
    </xf>
    <xf numFmtId="164" fontId="11" fillId="0" borderId="60" xfId="0" applyNumberFormat="1" applyFont="1" applyBorder="1" applyAlignment="1">
      <alignment horizontal="center"/>
    </xf>
    <xf numFmtId="164" fontId="11" fillId="0" borderId="61" xfId="0" applyNumberFormat="1" applyFont="1" applyBorder="1" applyAlignment="1">
      <alignment horizontal="center"/>
    </xf>
    <xf numFmtId="164" fontId="9" fillId="0" borderId="180" xfId="0" applyNumberFormat="1" applyFont="1" applyBorder="1" applyAlignment="1">
      <alignment horizontal="center"/>
    </xf>
    <xf numFmtId="164" fontId="9" fillId="0" borderId="181" xfId="0" applyNumberFormat="1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9" fillId="0" borderId="120" xfId="0" applyNumberFormat="1" applyFont="1" applyBorder="1" applyAlignment="1">
      <alignment horizontal="center"/>
    </xf>
    <xf numFmtId="164" fontId="9" fillId="0" borderId="113" xfId="0" applyNumberFormat="1" applyFont="1" applyBorder="1" applyAlignment="1">
      <alignment horizontal="center"/>
    </xf>
    <xf numFmtId="164" fontId="9" fillId="0" borderId="177" xfId="0" applyNumberFormat="1" applyFont="1" applyBorder="1" applyAlignment="1">
      <alignment horizontal="center"/>
    </xf>
    <xf numFmtId="2" fontId="11" fillId="0" borderId="72" xfId="0" applyNumberFormat="1" applyFont="1" applyBorder="1" applyAlignment="1">
      <alignment horizontal="center"/>
    </xf>
    <xf numFmtId="2" fontId="11" fillId="0" borderId="73" xfId="0" applyNumberFormat="1" applyFont="1" applyBorder="1" applyAlignment="1">
      <alignment horizontal="center"/>
    </xf>
    <xf numFmtId="2" fontId="11" fillId="0" borderId="109" xfId="0" applyNumberFormat="1" applyFont="1" applyBorder="1" applyAlignment="1">
      <alignment horizontal="center"/>
    </xf>
    <xf numFmtId="164" fontId="9" fillId="0" borderId="157" xfId="0" applyNumberFormat="1" applyFont="1" applyBorder="1" applyAlignment="1">
      <alignment horizontal="center"/>
    </xf>
    <xf numFmtId="164" fontId="11" fillId="0" borderId="73" xfId="0" applyNumberFormat="1" applyFont="1" applyBorder="1" applyAlignment="1">
      <alignment horizontal="center" vertical="center"/>
    </xf>
    <xf numFmtId="164" fontId="11" fillId="0" borderId="74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30" xfId="0" applyNumberFormat="1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/>
    </xf>
    <xf numFmtId="3" fontId="15" fillId="0" borderId="75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164" fontId="16" fillId="0" borderId="149" xfId="0" applyNumberFormat="1" applyFont="1" applyBorder="1" applyAlignment="1">
      <alignment horizontal="center" vertical="center" wrapText="1"/>
    </xf>
    <xf numFmtId="164" fontId="16" fillId="0" borderId="128" xfId="0" applyNumberFormat="1" applyFont="1" applyBorder="1" applyAlignment="1">
      <alignment horizontal="center" vertical="center" wrapText="1"/>
    </xf>
    <xf numFmtId="164" fontId="16" fillId="0" borderId="62" xfId="0" applyNumberFormat="1" applyFont="1" applyBorder="1" applyAlignment="1">
      <alignment horizontal="center" wrapText="1"/>
    </xf>
    <xf numFmtId="164" fontId="16" fillId="0" borderId="63" xfId="0" applyNumberFormat="1" applyFont="1" applyBorder="1" applyAlignment="1">
      <alignment horizontal="center" wrapText="1"/>
    </xf>
    <xf numFmtId="164" fontId="11" fillId="0" borderId="275" xfId="0" applyNumberFormat="1" applyFont="1" applyBorder="1" applyAlignment="1">
      <alignment horizontal="center" vertical="center"/>
    </xf>
    <xf numFmtId="164" fontId="11" fillId="0" borderId="276" xfId="0" applyNumberFormat="1" applyFont="1" applyBorder="1" applyAlignment="1">
      <alignment horizontal="center" vertical="center"/>
    </xf>
    <xf numFmtId="164" fontId="11" fillId="0" borderId="277" xfId="0" applyNumberFormat="1" applyFont="1" applyBorder="1" applyAlignment="1">
      <alignment horizontal="center" vertical="center"/>
    </xf>
    <xf numFmtId="164" fontId="15" fillId="0" borderId="105" xfId="0" applyNumberFormat="1" applyFont="1" applyBorder="1" applyAlignment="1">
      <alignment horizontal="center"/>
    </xf>
    <xf numFmtId="164" fontId="15" fillId="0" borderId="70" xfId="0" applyNumberFormat="1" applyFont="1" applyBorder="1" applyAlignment="1">
      <alignment horizontal="center"/>
    </xf>
    <xf numFmtId="164" fontId="16" fillId="0" borderId="190" xfId="0" applyNumberFormat="1" applyFont="1" applyBorder="1" applyAlignment="1">
      <alignment horizontal="center" vertical="center" wrapText="1"/>
    </xf>
    <xf numFmtId="164" fontId="16" fillId="0" borderId="117" xfId="0" applyNumberFormat="1" applyFont="1" applyBorder="1" applyAlignment="1">
      <alignment horizontal="center" vertical="center" wrapText="1"/>
    </xf>
    <xf numFmtId="164" fontId="16" fillId="0" borderId="251" xfId="0" applyNumberFormat="1" applyFont="1" applyBorder="1" applyAlignment="1">
      <alignment horizontal="center" vertical="center"/>
    </xf>
    <xf numFmtId="164" fontId="16" fillId="0" borderId="255" xfId="0" applyNumberFormat="1" applyFont="1" applyBorder="1" applyAlignment="1">
      <alignment horizontal="center" vertical="center"/>
    </xf>
    <xf numFmtId="164" fontId="16" fillId="0" borderId="113" xfId="0" applyNumberFormat="1" applyFont="1" applyBorder="1" applyAlignment="1">
      <alignment horizontal="center" vertical="center"/>
    </xf>
    <xf numFmtId="164" fontId="16" fillId="0" borderId="116" xfId="0" applyNumberFormat="1" applyFont="1" applyBorder="1" applyAlignment="1">
      <alignment horizontal="center" vertical="center"/>
    </xf>
    <xf numFmtId="0" fontId="15" fillId="0" borderId="247" xfId="0" applyFont="1" applyBorder="1" applyAlignment="1">
      <alignment horizontal="center" vertical="center" wrapText="1"/>
    </xf>
    <xf numFmtId="0" fontId="15" fillId="0" borderId="199" xfId="0" applyFont="1" applyBorder="1" applyAlignment="1">
      <alignment horizontal="center" vertical="center" wrapText="1"/>
    </xf>
    <xf numFmtId="0" fontId="15" fillId="0" borderId="201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120" xfId="0" applyFont="1" applyBorder="1" applyAlignment="1">
      <alignment horizontal="center" vertical="center" wrapText="1"/>
    </xf>
    <xf numFmtId="0" fontId="15" fillId="0" borderId="180" xfId="0" applyFont="1" applyBorder="1" applyAlignment="1">
      <alignment horizontal="center" vertical="center" wrapText="1"/>
    </xf>
    <xf numFmtId="0" fontId="15" fillId="0" borderId="181" xfId="0" applyFont="1" applyBorder="1" applyAlignment="1">
      <alignment horizontal="center" vertical="center" wrapText="1"/>
    </xf>
    <xf numFmtId="0" fontId="15" fillId="0" borderId="214" xfId="0" applyFont="1" applyBorder="1" applyAlignment="1">
      <alignment horizontal="center" vertical="center" wrapText="1"/>
    </xf>
    <xf numFmtId="0" fontId="16" fillId="0" borderId="232" xfId="0" applyFont="1" applyBorder="1" applyAlignment="1">
      <alignment horizontal="center" vertical="center" wrapText="1"/>
    </xf>
    <xf numFmtId="0" fontId="16" fillId="0" borderId="18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80" xfId="0" applyFont="1" applyBorder="1" applyAlignment="1">
      <alignment horizontal="center" vertical="center" wrapText="1"/>
    </xf>
    <xf numFmtId="0" fontId="16" fillId="0" borderId="214" xfId="0" applyFont="1" applyBorder="1" applyAlignment="1">
      <alignment horizontal="center" vertical="center" wrapText="1"/>
    </xf>
    <xf numFmtId="0" fontId="16" fillId="0" borderId="16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120" xfId="0" applyFont="1" applyBorder="1" applyAlignment="1">
      <alignment horizontal="center" vertical="center" wrapText="1"/>
    </xf>
    <xf numFmtId="0" fontId="9" fillId="0" borderId="260" xfId="0" applyFont="1" applyBorder="1" applyAlignment="1">
      <alignment horizontal="center" wrapText="1"/>
    </xf>
    <xf numFmtId="0" fontId="9" fillId="0" borderId="53" xfId="0" applyFont="1" applyBorder="1" applyAlignment="1">
      <alignment horizontal="center" wrapText="1"/>
    </xf>
    <xf numFmtId="0" fontId="9" fillId="0" borderId="151" xfId="0" applyFont="1" applyBorder="1" applyAlignment="1">
      <alignment horizontal="center" wrapText="1"/>
    </xf>
    <xf numFmtId="0" fontId="11" fillId="0" borderId="251" xfId="0" applyFont="1" applyBorder="1" applyAlignment="1">
      <alignment horizontal="center" wrapText="1"/>
    </xf>
    <xf numFmtId="0" fontId="11" fillId="0" borderId="181" xfId="0" applyFont="1" applyBorder="1" applyAlignment="1">
      <alignment horizontal="center" wrapText="1"/>
    </xf>
    <xf numFmtId="0" fontId="11" fillId="0" borderId="113" xfId="0" applyFont="1" applyBorder="1" applyAlignment="1">
      <alignment horizontal="center" wrapText="1"/>
    </xf>
    <xf numFmtId="0" fontId="11" fillId="0" borderId="177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164" fontId="11" fillId="0" borderId="48" xfId="0" applyNumberFormat="1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0" fontId="11" fillId="0" borderId="4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27" fillId="0" borderId="161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164" fontId="6" fillId="0" borderId="72" xfId="0" applyNumberFormat="1" applyFont="1" applyBorder="1" applyAlignment="1">
      <alignment horizontal="center"/>
    </xf>
    <xf numFmtId="164" fontId="6" fillId="0" borderId="74" xfId="0" applyNumberFormat="1" applyFont="1" applyBorder="1" applyAlignment="1">
      <alignment horizontal="center"/>
    </xf>
    <xf numFmtId="164" fontId="11" fillId="0" borderId="105" xfId="0" applyNumberFormat="1" applyFont="1" applyBorder="1" applyAlignment="1">
      <alignment horizontal="center"/>
    </xf>
    <xf numFmtId="164" fontId="11" fillId="0" borderId="139" xfId="0" applyNumberFormat="1" applyFont="1" applyBorder="1" applyAlignment="1">
      <alignment horizontal="center"/>
    </xf>
    <xf numFmtId="164" fontId="11" fillId="0" borderId="148" xfId="0" applyNumberFormat="1" applyFont="1" applyBorder="1" applyAlignment="1">
      <alignment horizontal="center"/>
    </xf>
    <xf numFmtId="164" fontId="11" fillId="0" borderId="140" xfId="0" applyNumberFormat="1" applyFont="1" applyBorder="1" applyAlignment="1">
      <alignment horizontal="center"/>
    </xf>
    <xf numFmtId="164" fontId="11" fillId="0" borderId="153" xfId="0" applyNumberFormat="1" applyFont="1" applyBorder="1" applyAlignment="1">
      <alignment horizontal="center"/>
    </xf>
    <xf numFmtId="164" fontId="11" fillId="0" borderId="125" xfId="0" applyNumberFormat="1" applyFont="1" applyBorder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4" fontId="11" fillId="0" borderId="78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32" xfId="0" applyNumberFormat="1" applyFont="1" applyBorder="1" applyAlignment="1">
      <alignment horizontal="center"/>
    </xf>
    <xf numFmtId="164" fontId="9" fillId="0" borderId="39" xfId="0" applyNumberFormat="1" applyFont="1" applyBorder="1" applyAlignment="1">
      <alignment horizontal="center"/>
    </xf>
    <xf numFmtId="164" fontId="11" fillId="0" borderId="70" xfId="0" applyNumberFormat="1" applyFont="1" applyBorder="1" applyAlignment="1">
      <alignment horizontal="center"/>
    </xf>
    <xf numFmtId="164" fontId="11" fillId="0" borderId="76" xfId="0" applyNumberFormat="1" applyFont="1" applyBorder="1" applyAlignment="1">
      <alignment horizontal="center"/>
    </xf>
    <xf numFmtId="164" fontId="11" fillId="0" borderId="159" xfId="0" applyNumberFormat="1" applyFont="1" applyBorder="1" applyAlignment="1">
      <alignment horizontal="center"/>
    </xf>
    <xf numFmtId="164" fontId="11" fillId="0" borderId="56" xfId="0" applyNumberFormat="1" applyFont="1" applyBorder="1" applyAlignment="1">
      <alignment horizontal="center"/>
    </xf>
    <xf numFmtId="164" fontId="11" fillId="0" borderId="261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4" fontId="14" fillId="0" borderId="140" xfId="0" applyNumberFormat="1" applyFont="1" applyBorder="1" applyAlignment="1">
      <alignment horizontal="center" vertical="center"/>
    </xf>
    <xf numFmtId="164" fontId="14" fillId="0" borderId="111" xfId="0" applyNumberFormat="1" applyFont="1" applyBorder="1" applyAlignment="1">
      <alignment horizontal="center" vertical="center"/>
    </xf>
    <xf numFmtId="164" fontId="14" fillId="0" borderId="14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14" fillId="0" borderId="191" xfId="0" applyNumberFormat="1" applyFont="1" applyBorder="1" applyAlignment="1">
      <alignment horizontal="center" vertical="center"/>
    </xf>
    <xf numFmtId="164" fontId="9" fillId="0" borderId="191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 wrapText="1"/>
    </xf>
    <xf numFmtId="164" fontId="9" fillId="0" borderId="117" xfId="0" applyNumberFormat="1" applyFont="1" applyBorder="1" applyAlignment="1">
      <alignment horizontal="center" wrapText="1"/>
    </xf>
    <xf numFmtId="164" fontId="9" fillId="0" borderId="162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164" fontId="9" fillId="0" borderId="38" xfId="0" applyNumberFormat="1" applyFont="1" applyBorder="1" applyAlignment="1">
      <alignment horizontal="center"/>
    </xf>
    <xf numFmtId="164" fontId="9" fillId="0" borderId="37" xfId="0" applyNumberFormat="1" applyFont="1" applyBorder="1" applyAlignment="1">
      <alignment horizontal="center"/>
    </xf>
    <xf numFmtId="164" fontId="9" fillId="0" borderId="79" xfId="0" applyNumberFormat="1" applyFont="1" applyBorder="1" applyAlignment="1">
      <alignment horizontal="center"/>
    </xf>
  </cellXfs>
  <cellStyles count="7">
    <cellStyle name="Comma" xfId="2" builtinId="3"/>
    <cellStyle name="Comma 2" xfId="5"/>
    <cellStyle name="Currency" xfId="1" builtinId="4"/>
    <cellStyle name="Normal" xfId="0" builtinId="0"/>
    <cellStyle name="Normal 2" xfId="4"/>
    <cellStyle name="Percent" xfId="3" builtinId="5"/>
    <cellStyle name="Percent 2" xfId="6"/>
  </cellStyles>
  <dxfs count="99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66" formatCode="_([$$-409]* #,##0.00_);_([$$-409]* \(#,##0.00\);_([$$-409]* &quot;-&quot;??_);_(@_)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166" formatCode="_([$$-409]* #,##0.00_);_([$$-409]* \(#,##0.00\);_([$$-409]* &quot;-&quot;??_);_(@_)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8"/>
      </font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B13B5"/>
      <color rgb="FFFF3300"/>
      <color rgb="FFFA1D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22286962150526E-2"/>
          <c:y val="0.1025265623452401"/>
          <c:w val="0.84461594114207261"/>
          <c:h val="0.78259865842890264"/>
        </c:manualLayout>
      </c:layout>
      <c:barChart>
        <c:barDir val="col"/>
        <c:grouping val="clustered"/>
        <c:varyColors val="0"/>
        <c:ser>
          <c:idx val="2"/>
          <c:order val="0"/>
          <c:tx>
            <c:v>Army C/RC-12 Class A</c:v>
          </c:tx>
          <c:invertIfNegative val="0"/>
          <c:cat>
            <c:numRef>
              <c:f>'[1]C-12 A-C Rates'!$AX$131:$AX$140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Rates'!$AA$114:$AA$123</c:f>
              <c:numCache>
                <c:formatCode>General</c:formatCode>
                <c:ptCount val="10"/>
                <c:pt idx="0">
                  <c:v>1.1522861356932153</c:v>
                </c:pt>
                <c:pt idx="1">
                  <c:v>0</c:v>
                </c:pt>
                <c:pt idx="2">
                  <c:v>1.3199751844665319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1.1616020815909303</c:v>
                </c:pt>
                <c:pt idx="8">
                  <c:v>0</c:v>
                </c:pt>
                <c:pt idx="9">
                  <c:v>3.5027496584819082</c:v>
                </c:pt>
              </c:numCache>
            </c:numRef>
          </c:val>
        </c:ser>
        <c:ser>
          <c:idx val="3"/>
          <c:order val="1"/>
          <c:tx>
            <c:v>Army FW Class A</c:v>
          </c:tx>
          <c:invertIfNegative val="0"/>
          <c:cat>
            <c:numRef>
              <c:f>'[1]C-12 A-C Rates'!$AX$131:$AX$140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Rates'!$BA$114:$BA$123</c:f>
              <c:numCache>
                <c:formatCode>General</c:formatCode>
                <c:ptCount val="10"/>
                <c:pt idx="0">
                  <c:v>1.5173931186222069</c:v>
                </c:pt>
                <c:pt idx="1">
                  <c:v>0.75656127768068571</c:v>
                </c:pt>
                <c:pt idx="2">
                  <c:v>0.83022000830220011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0.72533147648475349</c:v>
                </c:pt>
                <c:pt idx="8">
                  <c:v>0</c:v>
                </c:pt>
                <c:pt idx="9">
                  <c:v>2.3935469972952919</c:v>
                </c:pt>
              </c:numCache>
            </c:numRef>
          </c:val>
        </c:ser>
        <c:ser>
          <c:idx val="1"/>
          <c:order val="2"/>
          <c:tx>
            <c:v>Army AVN Class A</c:v>
          </c:tx>
          <c:invertIfNegative val="0"/>
          <c:cat>
            <c:numRef>
              <c:f>'[1]C-12 A-C Rates'!$AX$131:$AX$140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Rates'!$AP$131:$AP$140</c:f>
              <c:numCache>
                <c:formatCode>General</c:formatCode>
                <c:ptCount val="10"/>
                <c:pt idx="0">
                  <c:v>1.0750399377336868</c:v>
                </c:pt>
                <c:pt idx="1">
                  <c:v>2.6093492985366566</c:v>
                </c:pt>
                <c:pt idx="2">
                  <c:v>2.6763013515321825</c:v>
                </c:pt>
                <c:pt idx="3">
                  <c:v>2.181411646011425</c:v>
                </c:pt>
                <c:pt idx="4">
                  <c:v>2.5498316231876412</c:v>
                </c:pt>
                <c:pt idx="5">
                  <c:v>1.7892882977989197</c:v>
                </c:pt>
                <c:pt idx="6">
                  <c:v>2.4867530664152064</c:v>
                </c:pt>
                <c:pt idx="7">
                  <c:v>1.2841720180522482</c:v>
                </c:pt>
                <c:pt idx="8">
                  <c:v>2.0860372457415362</c:v>
                </c:pt>
                <c:pt idx="9">
                  <c:v>1.8139454310795968</c:v>
                </c:pt>
              </c:numCache>
            </c:numRef>
          </c:val>
        </c:ser>
        <c:ser>
          <c:idx val="6"/>
          <c:order val="3"/>
          <c:tx>
            <c:v>Navy Class A</c:v>
          </c:tx>
          <c:invertIfNegative val="0"/>
          <c:cat>
            <c:numRef>
              <c:f>'[1]C-12 A-C Rates'!$AX$131:$AX$140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Rates'!$AB$153:$AB$162</c:f>
              <c:numCache>
                <c:formatCode>General</c:formatCode>
                <c:ptCount val="10"/>
                <c:pt idx="1">
                  <c:v>1.76</c:v>
                </c:pt>
                <c:pt idx="2">
                  <c:v>2.2799999999999998</c:v>
                </c:pt>
                <c:pt idx="3">
                  <c:v>1.19</c:v>
                </c:pt>
                <c:pt idx="4">
                  <c:v>1.4</c:v>
                </c:pt>
                <c:pt idx="5">
                  <c:v>1.44</c:v>
                </c:pt>
                <c:pt idx="6">
                  <c:v>0.95</c:v>
                </c:pt>
                <c:pt idx="7">
                  <c:v>1.5</c:v>
                </c:pt>
                <c:pt idx="8">
                  <c:v>1.18</c:v>
                </c:pt>
                <c:pt idx="9">
                  <c:v>0.74</c:v>
                </c:pt>
              </c:numCache>
            </c:numRef>
          </c:val>
        </c:ser>
        <c:ser>
          <c:idx val="0"/>
          <c:order val="4"/>
          <c:tx>
            <c:v>Marine Class A</c:v>
          </c:tx>
          <c:invertIfNegative val="0"/>
          <c:cat>
            <c:numRef>
              <c:f>'[1]C-12 A-C Rates'!$AX$131:$AX$140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Rates'!$AH$153:$AH$162</c:f>
              <c:numCache>
                <c:formatCode>General</c:formatCode>
                <c:ptCount val="10"/>
                <c:pt idx="1">
                  <c:v>3.89</c:v>
                </c:pt>
                <c:pt idx="2">
                  <c:v>2.91</c:v>
                </c:pt>
                <c:pt idx="3">
                  <c:v>5.18</c:v>
                </c:pt>
                <c:pt idx="4">
                  <c:v>2.2400000000000002</c:v>
                </c:pt>
                <c:pt idx="5">
                  <c:v>1.59</c:v>
                </c:pt>
                <c:pt idx="6">
                  <c:v>1.9</c:v>
                </c:pt>
                <c:pt idx="7">
                  <c:v>2.2799999999999998</c:v>
                </c:pt>
                <c:pt idx="8">
                  <c:v>1.48</c:v>
                </c:pt>
                <c:pt idx="9">
                  <c:v>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1952"/>
        <c:axId val="198639360"/>
      </c:barChart>
      <c:catAx>
        <c:axId val="1597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39360"/>
        <c:crosses val="autoZero"/>
        <c:auto val="1"/>
        <c:lblAlgn val="ctr"/>
        <c:lblOffset val="100"/>
        <c:noMultiLvlLbl val="0"/>
      </c:catAx>
      <c:valAx>
        <c:axId val="19863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A Accidents per 100,000 Flight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2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8617817850488898E-2"/>
          <c:y val="1.7419963327401318E-2"/>
          <c:w val="0.86587501201642214"/>
          <c:h val="6.93369217892001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8667630600447"/>
          <c:y val="0.11424167842916758"/>
          <c:w val="0.87599881966104953"/>
          <c:h val="0.75205618496834192"/>
        </c:manualLayout>
      </c:layout>
      <c:lineChart>
        <c:grouping val="standard"/>
        <c:varyColors val="0"/>
        <c:ser>
          <c:idx val="0"/>
          <c:order val="0"/>
          <c:tx>
            <c:v>UC-35</c:v>
          </c:tx>
          <c:spPr>
            <a:ln w="38100">
              <a:solidFill>
                <a:srgbClr val="0B13B5"/>
              </a:solidFill>
            </a:ln>
          </c:spPr>
          <c:marker>
            <c:symbol val="none"/>
          </c:marker>
          <c:cat>
            <c:numRef>
              <c:f>Transport!$B$40:$B$51</c:f>
              <c:numCache>
                <c:formatCode>[$-1010409]General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Transport!$EE$40:$EE$51</c:f>
              <c:numCache>
                <c:formatCode>0.00</c:formatCode>
                <c:ptCount val="12"/>
                <c:pt idx="0">
                  <c:v>0</c:v>
                </c:pt>
                <c:pt idx="1">
                  <c:v>7.3877068557919623</c:v>
                </c:pt>
                <c:pt idx="2">
                  <c:v>7.9233024324538466</c:v>
                </c:pt>
                <c:pt idx="3">
                  <c:v>7.9383980312772886</c:v>
                </c:pt>
                <c:pt idx="4">
                  <c:v>7.5409094336777018</c:v>
                </c:pt>
                <c:pt idx="5">
                  <c:v>7.8791030429095956</c:v>
                </c:pt>
                <c:pt idx="6">
                  <c:v>30.723146050155535</c:v>
                </c:pt>
                <c:pt idx="7">
                  <c:v>68.999356006010615</c:v>
                </c:pt>
                <c:pt idx="8">
                  <c:v>64.272072866167179</c:v>
                </c:pt>
                <c:pt idx="9">
                  <c:v>102.97504259422216</c:v>
                </c:pt>
                <c:pt idx="10">
                  <c:v>38.130826866980605</c:v>
                </c:pt>
                <c:pt idx="11">
                  <c:v>50.141021623315574</c:v>
                </c:pt>
              </c:numCache>
            </c:numRef>
          </c:val>
          <c:smooth val="0"/>
        </c:ser>
        <c:ser>
          <c:idx val="1"/>
          <c:order val="1"/>
          <c:tx>
            <c:v>C-12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Transport!$B$40:$B$51</c:f>
              <c:numCache>
                <c:formatCode>[$-1010409]General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Transport!$DQ$40:$DQ$51</c:f>
              <c:numCache>
                <c:formatCode>0.00</c:formatCode>
                <c:ptCount val="12"/>
                <c:pt idx="0">
                  <c:v>2.1210707164976879</c:v>
                </c:pt>
                <c:pt idx="1">
                  <c:v>0</c:v>
                </c:pt>
                <c:pt idx="2">
                  <c:v>2.9495740815026315</c:v>
                </c:pt>
                <c:pt idx="3">
                  <c:v>0</c:v>
                </c:pt>
                <c:pt idx="4">
                  <c:v>0</c:v>
                </c:pt>
                <c:pt idx="5">
                  <c:v>6.0903379833063829</c:v>
                </c:pt>
                <c:pt idx="6">
                  <c:v>23.658301333964221</c:v>
                </c:pt>
                <c:pt idx="7">
                  <c:v>15.226751710894741</c:v>
                </c:pt>
                <c:pt idx="8">
                  <c:v>28.205827323925124</c:v>
                </c:pt>
                <c:pt idx="9">
                  <c:v>74.805011935799698</c:v>
                </c:pt>
                <c:pt idx="10">
                  <c:v>28.444762303375583</c:v>
                </c:pt>
                <c:pt idx="11">
                  <c:v>40.53341980462892</c:v>
                </c:pt>
              </c:numCache>
            </c:numRef>
          </c:val>
          <c:smooth val="0"/>
        </c:ser>
        <c:ser>
          <c:idx val="6"/>
          <c:order val="6"/>
          <c:tx>
            <c:v>C-12U/V RPM&lt;1600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Transport!$B$40:$B$51</c:f>
              <c:numCache>
                <c:formatCode>[$-1010409]General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Transport!$DU$40:$DU$51</c:f>
              <c:numCache>
                <c:formatCode>0.00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10.871314080960849</c:v>
                </c:pt>
                <c:pt idx="9">
                  <c:v>19.995101200205948</c:v>
                </c:pt>
                <c:pt idx="10">
                  <c:v>8.9522709673376397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12288"/>
        <c:axId val="369812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C-12V</c:v>
                </c:tx>
                <c:spPr>
                  <a:ln w="3810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Transport!$DY$40:$DY$50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17.179473964507206</c:v>
                      </c:pt>
                      <c:pt idx="6">
                        <c:v>96.83210058620665</c:v>
                      </c:pt>
                      <c:pt idx="7">
                        <c:v>52.987501573066453</c:v>
                      </c:pt>
                      <c:pt idx="8">
                        <c:v>100.60595742046324</c:v>
                      </c:pt>
                      <c:pt idx="9">
                        <c:v>248.84081652966597</c:v>
                      </c:pt>
                      <c:pt idx="10">
                        <c:v>81.572722081735876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C-12V</c:v>
                </c:tx>
                <c:spPr>
                  <a:ln w="31750">
                    <a:solidFill>
                      <a:srgbClr val="FF0000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Transport!$EC$40:$EC$50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17.179473964507206</c:v>
                      </c:pt>
                      <c:pt idx="6">
                        <c:v>96.83210058620665</c:v>
                      </c:pt>
                      <c:pt idx="7">
                        <c:v>52.987501573066453</c:v>
                      </c:pt>
                      <c:pt idx="8">
                        <c:v>85.128117817315058</c:v>
                      </c:pt>
                      <c:pt idx="9">
                        <c:v>141.00979603347739</c:v>
                      </c:pt>
                      <c:pt idx="10">
                        <c:v>81.572722081735876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C-12 with Cost</c:v>
                </c:tx>
                <c:spPr>
                  <a:ln w="38100">
                    <a:solidFill>
                      <a:srgbClr val="0B13B5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Transport!$DS$40:$DS$50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2">
                        <c:v>2.9495740815026315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7.2794773335274527</c:v>
                      </c:pt>
                      <c:pt idx="7">
                        <c:v>1.6918613012105268</c:v>
                      </c:pt>
                      <c:pt idx="8">
                        <c:v>15.043107906093399</c:v>
                      </c:pt>
                      <c:pt idx="9">
                        <c:v>24.201621508641079</c:v>
                      </c:pt>
                      <c:pt idx="10">
                        <c:v>12.190612415732392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C-12V with Cost</c:v>
                </c:tx>
                <c:spPr>
                  <a:ln w="38100">
                    <a:solidFill>
                      <a:srgbClr val="FF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Transport!$EA$40:$EA$50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17.179473964507206</c:v>
                      </c:pt>
                      <c:pt idx="6">
                        <c:v>29.794492488063582</c:v>
                      </c:pt>
                      <c:pt idx="7">
                        <c:v>6.6234376966333066</c:v>
                      </c:pt>
                      <c:pt idx="8">
                        <c:v>54.17243861101867</c:v>
                      </c:pt>
                      <c:pt idx="9">
                        <c:v>82.946938843222</c:v>
                      </c:pt>
                      <c:pt idx="10">
                        <c:v>27.190907360578624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RC-12</c:v>
                </c:tx>
                <c:spPr>
                  <a:ln w="3810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SEMA!$S$29:$S$40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3" formatCode="0.00">
                        <c:v>0</c:v>
                      </c:pt>
                      <c:pt idx="4" formatCode="0.00">
                        <c:v>5.916809656233359</c:v>
                      </c:pt>
                      <c:pt idx="5" formatCode="0.00">
                        <c:v>0</c:v>
                      </c:pt>
                      <c:pt idx="6" formatCode="0.00">
                        <c:v>0</c:v>
                      </c:pt>
                      <c:pt idx="7" formatCode="0.00">
                        <c:v>15.882764024480633</c:v>
                      </c:pt>
                      <c:pt idx="8" formatCode="0.00">
                        <c:v>0</c:v>
                      </c:pt>
                      <c:pt idx="9" formatCode="0.00">
                        <c:v>18.092670659115992</c:v>
                      </c:pt>
                      <c:pt idx="10" formatCode="0.00">
                        <c:v>74.147916855469234</c:v>
                      </c:pt>
                      <c:pt idx="11" formatCode="0.00">
                        <c:v>113.69357956114277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U/V Checklist Induced</c:v>
                </c:tx>
                <c:spPr>
                  <a:ln w="3810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Transport!$B$40:$B$51</c15:sqref>
                        </c15:formulaRef>
                      </c:ext>
                    </c:extLst>
                    <c:numCache>
                      <c:formatCode>[$-1010409]General</c:formatCode>
                      <c:ptCount val="12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Transport!$DW$40:$DW$50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6.5227884485765095</c:v>
                      </c:pt>
                      <c:pt idx="9">
                        <c:v>9.9975506001029739</c:v>
                      </c:pt>
                      <c:pt idx="10">
                        <c:v>2.2380677418344099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69812288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crossAx val="369812680"/>
        <c:crosses val="autoZero"/>
        <c:auto val="0"/>
        <c:lblOffset val="100"/>
        <c:baseTimeUnit val="days"/>
      </c:dateAx>
      <c:valAx>
        <c:axId val="36981268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6981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2110476793401"/>
          <c:y val="0.13692099780607703"/>
          <c:w val="0.20871970061792125"/>
          <c:h val="0.36142001303228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9726503883171"/>
          <c:y val="0.11036986117205989"/>
          <c:w val="0.87313068368714242"/>
          <c:h val="0.73988373508798189"/>
        </c:manualLayout>
      </c:layout>
      <c:lineChart>
        <c:grouping val="standard"/>
        <c:varyColors val="0"/>
        <c:ser>
          <c:idx val="0"/>
          <c:order val="0"/>
          <c:tx>
            <c:v>C-12</c:v>
          </c:tx>
          <c:spPr>
            <a:ln w="317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Transport!$CN$43:$CN$49</c:f>
              <c:numCache>
                <c:formatCode>0.00</c:formatCode>
                <c:ptCount val="7"/>
                <c:pt idx="0">
                  <c:v>3.256565235514798</c:v>
                </c:pt>
                <c:pt idx="1">
                  <c:v>7.7231169882315145</c:v>
                </c:pt>
                <c:pt idx="2">
                  <c:v>7.6129224791329788</c:v>
                </c:pt>
                <c:pt idx="3">
                  <c:v>14.558954667054905</c:v>
                </c:pt>
                <c:pt idx="4">
                  <c:v>8.4593065060526342</c:v>
                </c:pt>
                <c:pt idx="5">
                  <c:v>1.8803884882616748</c:v>
                </c:pt>
                <c:pt idx="6">
                  <c:v>24.201621508641079</c:v>
                </c:pt>
              </c:numCache>
            </c:numRef>
          </c:val>
          <c:smooth val="0"/>
        </c:ser>
        <c:ser>
          <c:idx val="2"/>
          <c:order val="2"/>
          <c:tx>
            <c:v>UC-35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Transport!$CU$43:$CU$49</c:f>
              <c:numCache>
                <c:formatCode>0.00</c:formatCode>
                <c:ptCount val="7"/>
                <c:pt idx="0">
                  <c:v>15.876796062554577</c:v>
                </c:pt>
                <c:pt idx="1">
                  <c:v>15.081818867355404</c:v>
                </c:pt>
                <c:pt idx="2">
                  <c:v>70.911927386186363</c:v>
                </c:pt>
                <c:pt idx="3">
                  <c:v>15.361573025077767</c:v>
                </c:pt>
                <c:pt idx="4">
                  <c:v>7.6665951117789568</c:v>
                </c:pt>
                <c:pt idx="5">
                  <c:v>0</c:v>
                </c:pt>
                <c:pt idx="6">
                  <c:v>9.3613675085656514</c:v>
                </c:pt>
              </c:numCache>
            </c:numRef>
          </c:val>
          <c:smooth val="0"/>
        </c:ser>
        <c:ser>
          <c:idx val="4"/>
          <c:order val="4"/>
          <c:tx>
            <c:v>C-26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Transport!$DG$43:$DG$49</c:f>
              <c:numCache>
                <c:formatCode>0.00</c:formatCode>
                <c:ptCount val="7"/>
                <c:pt idx="0">
                  <c:v>0</c:v>
                </c:pt>
                <c:pt idx="1">
                  <c:v>53.830970751839224</c:v>
                </c:pt>
                <c:pt idx="2">
                  <c:v>18.129736393632836</c:v>
                </c:pt>
                <c:pt idx="3">
                  <c:v>0</c:v>
                </c:pt>
                <c:pt idx="4">
                  <c:v>44.813575525812624</c:v>
                </c:pt>
                <c:pt idx="5">
                  <c:v>0</c:v>
                </c:pt>
                <c:pt idx="6">
                  <c:v>17.995645053896958</c:v>
                </c:pt>
              </c:numCache>
            </c:numRef>
          </c:val>
          <c:smooth val="0"/>
        </c:ser>
        <c:ser>
          <c:idx val="8"/>
          <c:order val="8"/>
          <c:tx>
            <c:v>RC-12</c:v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SEMA!$K$32:$K$38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v>DHC-7/EO-5</c:v>
          </c:tx>
          <c:spPr>
            <a:ln w="3175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SEMA!$L$85:$L$91</c:f>
              <c:numCache>
                <c:formatCode>0.00</c:formatCode>
                <c:ptCount val="7"/>
                <c:pt idx="0">
                  <c:v>11.178180192264699</c:v>
                </c:pt>
                <c:pt idx="1">
                  <c:v>19.121555729774176</c:v>
                </c:pt>
                <c:pt idx="2">
                  <c:v>13.202627322837245</c:v>
                </c:pt>
                <c:pt idx="3">
                  <c:v>22.144633986107934</c:v>
                </c:pt>
                <c:pt idx="4">
                  <c:v>0</c:v>
                </c:pt>
                <c:pt idx="5">
                  <c:v>0</c:v>
                </c:pt>
                <c:pt idx="6">
                  <c:v>34.355603398914361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13464"/>
        <c:axId val="369813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C-12 WX</c:v>
                </c:tx>
                <c:spPr>
                  <a:ln w="38100">
                    <a:solidFill>
                      <a:schemeClr val="tx2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Transport!$CP$43:$CP$48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9.769695706544395</c:v>
                      </c:pt>
                      <c:pt idx="1">
                        <c:v>3.0892467952926057</c:v>
                      </c:pt>
                      <c:pt idx="2">
                        <c:v>6.0903379833063829</c:v>
                      </c:pt>
                      <c:pt idx="3">
                        <c:v>5.4596080001455896</c:v>
                      </c:pt>
                      <c:pt idx="4">
                        <c:v>5.0755839036315802</c:v>
                      </c:pt>
                      <c:pt idx="5">
                        <c:v>3.7607769765233496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UC-35 WX</c:v>
                </c:tx>
                <c:spPr>
                  <a:ln w="38100">
                    <a:solidFill>
                      <a:srgbClr val="FF0000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Transport!$CW$43:$CW$48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7.9383980312772886</c:v>
                      </c:pt>
                      <c:pt idx="1">
                        <c:v>7.5409094336777018</c:v>
                      </c:pt>
                      <c:pt idx="2">
                        <c:v>0</c:v>
                      </c:pt>
                      <c:pt idx="3">
                        <c:v>38.403932562694422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C-26 WX</c:v>
                </c:tx>
                <c:spPr>
                  <a:ln w="3810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Transport!$DI$43:$DI$47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17.943656917279743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C-23 Bird</c:v>
                </c:tx>
                <c:spPr>
                  <a:ln w="38100">
                    <a:solidFill>
                      <a:schemeClr val="tx1">
                        <a:lumMod val="95000"/>
                        <a:lumOff val="5000"/>
                      </a:schemeClr>
                    </a:solidFill>
                    <a:prstDash val="dash"/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Transport!$DB$43:$DB$47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6.8704912401236689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C-23 WX</c:v>
                </c:tx>
                <c:spPr>
                  <a:ln w="38100">
                    <a:solidFill>
                      <a:prstClr val="black">
                        <a:lumMod val="95000"/>
                        <a:lumOff val="5000"/>
                      </a:prst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Transport!$DC$43:$DC$47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81346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369813856"/>
        <c:crosses val="autoZero"/>
        <c:auto val="1"/>
        <c:lblAlgn val="ctr"/>
        <c:lblOffset val="100"/>
        <c:noMultiLvlLbl val="0"/>
      </c:catAx>
      <c:valAx>
        <c:axId val="36981385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369813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814288742970229"/>
          <c:y val="0.12136347148484762"/>
          <c:w val="0.83752546014280715"/>
          <c:h val="9.3953007008616821E-2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54"/>
          <c:w val="0.85199304854342972"/>
          <c:h val="0.69942907569872914"/>
        </c:manualLayout>
      </c:layout>
      <c:lineChart>
        <c:grouping val="standard"/>
        <c:varyColors val="0"/>
        <c:ser>
          <c:idx val="4"/>
          <c:order val="0"/>
          <c:tx>
            <c:v>Army FW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'All Services'!$U$15:$U$21</c:f>
              <c:numCache>
                <c:formatCode>0.000</c:formatCode>
                <c:ptCount val="7"/>
                <c:pt idx="0">
                  <c:v>0</c:v>
                </c:pt>
                <c:pt idx="1">
                  <c:v>2.3932033026205577</c:v>
                </c:pt>
                <c:pt idx="2">
                  <c:v>0</c:v>
                </c:pt>
                <c:pt idx="3">
                  <c:v>0.9183073758448429</c:v>
                </c:pt>
                <c:pt idx="4">
                  <c:v>0.9137343408777332</c:v>
                </c:pt>
                <c:pt idx="5">
                  <c:v>1.0977912440170379</c:v>
                </c:pt>
                <c:pt idx="6">
                  <c:v>1.265038140899948</c:v>
                </c:pt>
              </c:numCache>
            </c:numRef>
          </c:val>
          <c:smooth val="0"/>
        </c:ser>
        <c:ser>
          <c:idx val="0"/>
          <c:order val="1"/>
          <c:tx>
            <c:v>C-12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Transport!$AF$43:$AF$49</c:f>
              <c:numCache>
                <c:formatCode>0.00</c:formatCode>
                <c:ptCount val="7"/>
                <c:pt idx="0">
                  <c:v>0</c:v>
                </c:pt>
                <c:pt idx="1">
                  <c:v>3.0892467952926057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UC-35</c:v>
          </c:tx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Transport!$AR$43:$AR$49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C-26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Transport!$CB$43:$CB$49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C-20/37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Transport!$CB$43:$CB$49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RC-12</c:v>
          </c:tx>
          <c:spPr>
            <a:ln w="38100"/>
          </c:spPr>
          <c:marker>
            <c:symbol val="none"/>
          </c:marker>
          <c:val>
            <c:numRef>
              <c:f>SEMA!$C$32:$C$38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14640"/>
        <c:axId val="370189680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C-23</c:v>
                </c:tx>
                <c:spPr>
                  <a:ln w="3810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Transport!$BD$36:$BD$47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814640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0189680"/>
        <c:crosses val="autoZero"/>
        <c:auto val="1"/>
        <c:lblAlgn val="ctr"/>
        <c:lblOffset val="100"/>
        <c:noMultiLvlLbl val="0"/>
      </c:catAx>
      <c:valAx>
        <c:axId val="37018968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981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79682038928003"/>
          <c:y val="0.12160801352930488"/>
          <c:w val="0.14426955155920998"/>
          <c:h val="0.45563416283634794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43"/>
          <c:w val="0.85199304854342994"/>
          <c:h val="0.72905869668746603"/>
        </c:manualLayout>
      </c:layout>
      <c:lineChart>
        <c:grouping val="standard"/>
        <c:varyColors val="0"/>
        <c:ser>
          <c:idx val="4"/>
          <c:order val="0"/>
          <c:tx>
            <c:v>Army FW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'All Services'!$X$15:$X$21</c:f>
              <c:numCache>
                <c:formatCode>0.000</c:formatCode>
                <c:ptCount val="7"/>
                <c:pt idx="0">
                  <c:v>0</c:v>
                </c:pt>
                <c:pt idx="1">
                  <c:v>1.5954688684137051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1.0977912440170379</c:v>
                </c:pt>
                <c:pt idx="6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C-12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Transport!$AH$43:$AH$49</c:f>
              <c:numCache>
                <c:formatCode>0.00</c:formatCode>
                <c:ptCount val="7"/>
                <c:pt idx="0">
                  <c:v>0</c:v>
                </c:pt>
                <c:pt idx="1">
                  <c:v>1.5446233976463029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UC-35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Transport!$AT$43:$AT$49</c:f>
              <c:numCache>
                <c:formatCode>0.00</c:formatCode>
                <c:ptCount val="7"/>
                <c:pt idx="0">
                  <c:v>0</c:v>
                </c:pt>
                <c:pt idx="1">
                  <c:v>7.5409094336777018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9.1817246951667393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C-26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Transport!$BR$43:$BR$49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C-20/37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Transport!$B$43:$B$49</c:f>
              <c:numCache>
                <c:formatCode>[$-1010409]General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Transport!$CD$43:$CD$49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40.648754115686351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RC-12</c:v>
          </c:tx>
          <c:marker>
            <c:symbol val="none"/>
          </c:marker>
          <c:val>
            <c:numRef>
              <c:f>SEMA!$E$32:$E$38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90464"/>
        <c:axId val="370190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C-23</c:v>
                </c:tx>
                <c:spPr>
                  <a:ln w="38100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Transport!$B$43:$B$49</c15:sqref>
                        </c15:formulaRef>
                      </c:ext>
                    </c:extLst>
                    <c:numCache>
                      <c:formatCode>[$-1010409]General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Transport!$BF$36:$BF$47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6.7244973438235487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19046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0190856"/>
        <c:crosses val="autoZero"/>
        <c:auto val="1"/>
        <c:lblAlgn val="ctr"/>
        <c:lblOffset val="100"/>
        <c:noMultiLvlLbl val="0"/>
      </c:catAx>
      <c:valAx>
        <c:axId val="3701908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019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79682038928026"/>
          <c:y val="0.12160801352930488"/>
          <c:w val="0.14426955155920998"/>
          <c:h val="0.45563416283634794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35"/>
          <c:w val="0.85199304854343016"/>
          <c:h val="0.72905869668746603"/>
        </c:manualLayout>
      </c:layout>
      <c:lineChart>
        <c:grouping val="standard"/>
        <c:varyColors val="0"/>
        <c:ser>
          <c:idx val="4"/>
          <c:order val="0"/>
          <c:tx>
            <c:v>Army FW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'All Services'!$AA$15:$AA$21</c:f>
              <c:numCache>
                <c:formatCode>0.000</c:formatCode>
                <c:ptCount val="7"/>
                <c:pt idx="0">
                  <c:v>8.7750787762753788</c:v>
                </c:pt>
                <c:pt idx="1">
                  <c:v>3.988672171034263</c:v>
                </c:pt>
                <c:pt idx="2">
                  <c:v>2.4088452798676743</c:v>
                </c:pt>
                <c:pt idx="3">
                  <c:v>5.5098442550690567</c:v>
                </c:pt>
                <c:pt idx="4">
                  <c:v>5.4824060452663996</c:v>
                </c:pt>
                <c:pt idx="5">
                  <c:v>3.2933737320511129</c:v>
                </c:pt>
                <c:pt idx="6">
                  <c:v>11.385343268099533</c:v>
                </c:pt>
              </c:numCache>
            </c:numRef>
          </c:val>
          <c:smooth val="0"/>
        </c:ser>
        <c:ser>
          <c:idx val="0"/>
          <c:order val="1"/>
          <c:tx>
            <c:v>C-12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Transport!$AJ$43:$AJ$49</c:f>
              <c:numCache>
                <c:formatCode>0.00</c:formatCode>
                <c:ptCount val="7"/>
                <c:pt idx="0">
                  <c:v>8.1414130887869955</c:v>
                </c:pt>
                <c:pt idx="1">
                  <c:v>3.0892467952926057</c:v>
                </c:pt>
                <c:pt idx="2">
                  <c:v>3.0451689916531914</c:v>
                </c:pt>
                <c:pt idx="3">
                  <c:v>5.4596080001455896</c:v>
                </c:pt>
                <c:pt idx="4">
                  <c:v>5.0755839036315802</c:v>
                </c:pt>
                <c:pt idx="5">
                  <c:v>0</c:v>
                </c:pt>
                <c:pt idx="6">
                  <c:v>6.600442229629385</c:v>
                </c:pt>
              </c:numCache>
            </c:numRef>
          </c:val>
          <c:smooth val="0"/>
        </c:ser>
        <c:ser>
          <c:idx val="1"/>
          <c:order val="2"/>
          <c:tx>
            <c:v>UC-35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Transport!$AV$43:$AV$49</c:f>
              <c:numCache>
                <c:formatCode>0.00</c:formatCode>
                <c:ptCount val="7"/>
                <c:pt idx="0">
                  <c:v>23.815194093831863</c:v>
                </c:pt>
                <c:pt idx="1">
                  <c:v>0</c:v>
                </c:pt>
                <c:pt idx="2">
                  <c:v>0</c:v>
                </c:pt>
                <c:pt idx="3">
                  <c:v>7.6807865125388846</c:v>
                </c:pt>
                <c:pt idx="4">
                  <c:v>0</c:v>
                </c:pt>
                <c:pt idx="5">
                  <c:v>9.1817246951667393</c:v>
                </c:pt>
                <c:pt idx="6">
                  <c:v>9.3613675085656514</c:v>
                </c:pt>
              </c:numCache>
            </c:numRef>
          </c:val>
          <c:smooth val="0"/>
        </c:ser>
        <c:ser>
          <c:idx val="3"/>
          <c:order val="4"/>
          <c:tx>
            <c:v>C-26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Transport!$BT$43:$BT$49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18.129736393632836</c:v>
                </c:pt>
                <c:pt idx="3">
                  <c:v>0</c:v>
                </c:pt>
                <c:pt idx="4">
                  <c:v>14.937858508604206</c:v>
                </c:pt>
                <c:pt idx="5">
                  <c:v>15.789058182679405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C-20/37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Transport!$CF$43:$CF$49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RC-12</c:v>
          </c:tx>
          <c:spPr>
            <a:ln w="38100"/>
          </c:spPr>
          <c:marker>
            <c:symbol val="none"/>
          </c:marker>
          <c:cat>
            <c:numRef>
              <c:f>SEMA!$B$32:$B$38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SEMA!$H$32:$H$38</c:f>
              <c:numCache>
                <c:formatCode>0.00</c:formatCode>
                <c:ptCount val="7"/>
                <c:pt idx="0">
                  <c:v>11.3555713271824</c:v>
                </c:pt>
                <c:pt idx="1">
                  <c:v>11.833619312466718</c:v>
                </c:pt>
                <c:pt idx="2">
                  <c:v>5.2067062376340729</c:v>
                </c:pt>
                <c:pt idx="3">
                  <c:v>9.8462992684199637</c:v>
                </c:pt>
                <c:pt idx="4">
                  <c:v>0</c:v>
                </c:pt>
                <c:pt idx="5">
                  <c:v>0</c:v>
                </c:pt>
                <c:pt idx="6">
                  <c:v>36.185341318231984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91640"/>
        <c:axId val="370192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C-23</c:v>
                </c:tx>
                <c:spPr>
                  <a:ln w="38100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SEMA!$B$32:$B$38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Transport!$BH$36:$BH$47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6.7244973438235487</c:v>
                      </c:pt>
                      <c:pt idx="1">
                        <c:v>7.4571215510812827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7.5261533830059459</c:v>
                      </c:pt>
                      <c:pt idx="5">
                        <c:v>0</c:v>
                      </c:pt>
                      <c:pt idx="6">
                        <c:v>4.770082045411181</c:v>
                      </c:pt>
                      <c:pt idx="7">
                        <c:v>6.6782422866301587</c:v>
                      </c:pt>
                      <c:pt idx="8">
                        <c:v>6.8704912401236689</c:v>
                      </c:pt>
                      <c:pt idx="9">
                        <c:v>8.6798021005121075</c:v>
                      </c:pt>
                      <c:pt idx="10">
                        <c:v>7.5067748643150445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19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0192032"/>
        <c:crosses val="autoZero"/>
        <c:auto val="1"/>
        <c:lblAlgn val="ctr"/>
        <c:lblOffset val="100"/>
        <c:noMultiLvlLbl val="0"/>
      </c:catAx>
      <c:valAx>
        <c:axId val="370192032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019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7968203892807"/>
          <c:y val="0.12160801352930488"/>
          <c:w val="0.14879845084679508"/>
          <c:h val="0.4111897313532425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0776268881239"/>
          <c:y val="0.12630559162858029"/>
          <c:w val="0.84406244321343127"/>
          <c:h val="0.74016980455824133"/>
        </c:manualLayout>
      </c:layout>
      <c:lineChart>
        <c:grouping val="standard"/>
        <c:varyColors val="0"/>
        <c:ser>
          <c:idx val="0"/>
          <c:order val="0"/>
          <c:tx>
            <c:v>C-12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Transport!$B$43:$B$47</c:f>
              <c:numCache>
                <c:formatCode>[$-1010409]General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Transport!$AP$43:$AP$47</c:f>
              <c:numCache>
                <c:formatCode>0.00</c:formatCode>
                <c:ptCount val="5"/>
                <c:pt idx="0">
                  <c:v>1.628282617757399</c:v>
                </c:pt>
                <c:pt idx="1">
                  <c:v>13.901610578816726</c:v>
                </c:pt>
                <c:pt idx="2">
                  <c:v>19.793598445745747</c:v>
                </c:pt>
                <c:pt idx="3">
                  <c:v>9.0993466669093159</c:v>
                </c:pt>
                <c:pt idx="4">
                  <c:v>15.226751710894741</c:v>
                </c:pt>
              </c:numCache>
            </c:numRef>
          </c:val>
          <c:smooth val="0"/>
        </c:ser>
        <c:ser>
          <c:idx val="1"/>
          <c:order val="1"/>
          <c:tx>
            <c:v>UC-35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Transport!$B$43:$B$47</c:f>
              <c:numCache>
                <c:formatCode>[$-1010409]General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Transport!$BB$43:$BB$47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7.8791030429095956</c:v>
                </c:pt>
                <c:pt idx="3">
                  <c:v>7.6807865125388837</c:v>
                </c:pt>
                <c:pt idx="4">
                  <c:v>15.333190223557914</c:v>
                </c:pt>
              </c:numCache>
            </c:numRef>
          </c:val>
          <c:smooth val="0"/>
        </c:ser>
        <c:ser>
          <c:idx val="2"/>
          <c:order val="2"/>
          <c:tx>
            <c:v>C-23</c:v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Transport!$B$43:$B$47</c:f>
              <c:numCache>
                <c:formatCode>[$-1010409]General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Transport!$BN$43:$BN$47</c:f>
              <c:numCache>
                <c:formatCode>0.00</c:formatCode>
                <c:ptCount val="5"/>
                <c:pt idx="0">
                  <c:v>6.6782422866301587</c:v>
                </c:pt>
                <c:pt idx="1">
                  <c:v>6.8704912401236689</c:v>
                </c:pt>
                <c:pt idx="2">
                  <c:v>17.359604201024215</c:v>
                </c:pt>
                <c:pt idx="3">
                  <c:v>15.013549728630089</c:v>
                </c:pt>
                <c:pt idx="4">
                  <c:v>21.84646305763097</c:v>
                </c:pt>
              </c:numCache>
            </c:numRef>
          </c:val>
          <c:smooth val="0"/>
        </c:ser>
        <c:ser>
          <c:idx val="3"/>
          <c:order val="3"/>
          <c:tx>
            <c:v>C-26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Transport!$B$43:$B$47</c:f>
              <c:numCache>
                <c:formatCode>[$-1010409]General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Transport!$BZ$43:$BZ$47</c:f>
              <c:numCache>
                <c:formatCode>0.00</c:formatCode>
                <c:ptCount val="5"/>
                <c:pt idx="0">
                  <c:v>0</c:v>
                </c:pt>
                <c:pt idx="1">
                  <c:v>17.943656917279743</c:v>
                </c:pt>
                <c:pt idx="2">
                  <c:v>0</c:v>
                </c:pt>
                <c:pt idx="3">
                  <c:v>0</c:v>
                </c:pt>
                <c:pt idx="4">
                  <c:v>14.937858508604206</c:v>
                </c:pt>
              </c:numCache>
            </c:numRef>
          </c:val>
          <c:smooth val="0"/>
        </c:ser>
        <c:ser>
          <c:idx val="5"/>
          <c:order val="4"/>
          <c:tx>
            <c:v>C-20/37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Transport!$B$43:$B$47</c:f>
              <c:numCache>
                <c:formatCode>[$-1010409]General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Transport!$CL$43:$CL$47</c:f>
              <c:numCache>
                <c:formatCode>0.00</c:formatCode>
                <c:ptCount val="5"/>
                <c:pt idx="0">
                  <c:v>33.327778703549413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42.059219380888287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92816"/>
        <c:axId val="370193208"/>
      </c:lineChart>
      <c:catAx>
        <c:axId val="370192816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0193208"/>
        <c:crosses val="autoZero"/>
        <c:auto val="1"/>
        <c:lblAlgn val="ctr"/>
        <c:lblOffset val="100"/>
        <c:noMultiLvlLbl val="0"/>
      </c:catAx>
      <c:valAx>
        <c:axId val="37019320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019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575721981702157"/>
          <c:y val="0.13271912140008124"/>
          <c:w val="0.1483519640112877"/>
          <c:h val="0.32600457101062841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C-12U, BL Series UnCommanded Yaw</a:t>
            </a:r>
          </a:p>
        </c:rich>
      </c:tx>
      <c:layout>
        <c:manualLayout>
          <c:xMode val="edge"/>
          <c:yMode val="edge"/>
          <c:x val="0.21960815933310696"/>
          <c:y val="2.8578479064226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03003012524791"/>
          <c:y val="0.14398870811281544"/>
          <c:w val="0.85725845344380092"/>
          <c:h val="0.67507696775325654"/>
        </c:manualLayout>
      </c:layout>
      <c:lineChart>
        <c:grouping val="standard"/>
        <c:varyColors val="0"/>
        <c:ser>
          <c:idx val="0"/>
          <c:order val="0"/>
          <c:tx>
            <c:v>Based on Hours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Transport!$B$37:$B$50</c:f>
              <c:numCache>
                <c:formatCode>[$-1010409]General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Transport!$EM$37:$EM$50</c:f>
              <c:numCache>
                <c:formatCode>0.00</c:formatCode>
                <c:ptCount val="14"/>
                <c:pt idx="0">
                  <c:v>5.1245259813467259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4.3299790429014324</c:v>
                </c:pt>
                <c:pt idx="6">
                  <c:v>0</c:v>
                </c:pt>
                <c:pt idx="7">
                  <c:v>4.7283783080916733</c:v>
                </c:pt>
                <c:pt idx="8">
                  <c:v>4.4105128985449724</c:v>
                </c:pt>
                <c:pt idx="9">
                  <c:v>4.6058540404854575</c:v>
                </c:pt>
                <c:pt idx="10">
                  <c:v>8.5193026098883546</c:v>
                </c:pt>
                <c:pt idx="11">
                  <c:v>66.569981693255031</c:v>
                </c:pt>
                <c:pt idx="12">
                  <c:v>38.060439978686155</c:v>
                </c:pt>
                <c:pt idx="13">
                  <c:v>60.290160097779683</c:v>
                </c:pt>
              </c:numCache>
            </c:numRef>
          </c:val>
          <c:smooth val="0"/>
        </c:ser>
        <c:ser>
          <c:idx val="1"/>
          <c:order val="1"/>
          <c:tx>
            <c:v>Based on Landings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Transport!$B$37:$B$50</c:f>
              <c:numCache>
                <c:formatCode>[$-1010409]General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Transport!$EN$37:$EN$50</c:f>
              <c:numCache>
                <c:formatCode>0.00</c:formatCode>
                <c:ptCount val="14"/>
                <c:pt idx="0">
                  <c:v>6.1368517950291501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5.683432793407218</c:v>
                </c:pt>
                <c:pt idx="6">
                  <c:v>0</c:v>
                </c:pt>
                <c:pt idx="7">
                  <c:v>6.3475942617747876</c:v>
                </c:pt>
                <c:pt idx="8">
                  <c:v>5.9569905283850604</c:v>
                </c:pt>
                <c:pt idx="9">
                  <c:v>6.5793802223830511</c:v>
                </c:pt>
                <c:pt idx="10">
                  <c:v>12.476606363069246</c:v>
                </c:pt>
                <c:pt idx="11">
                  <c:v>82.029647858440271</c:v>
                </c:pt>
                <c:pt idx="12">
                  <c:v>50.688546333249441</c:v>
                </c:pt>
                <c:pt idx="13">
                  <c:v>80.293884549592804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00344"/>
        <c:axId val="370400736"/>
      </c:lineChart>
      <c:catAx>
        <c:axId val="37040034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crossAx val="370400736"/>
        <c:crosses val="autoZero"/>
        <c:auto val="1"/>
        <c:lblAlgn val="ctr"/>
        <c:lblOffset val="100"/>
        <c:noMultiLvlLbl val="0"/>
      </c:catAx>
      <c:valAx>
        <c:axId val="370400736"/>
        <c:scaling>
          <c:orientation val="minMax"/>
          <c:max val="9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70400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461111111111124"/>
          <c:y val="0.15898259047894345"/>
          <c:w val="0.24256631899637965"/>
          <c:h val="9.969107861270573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940303973631"/>
          <c:y val="0.11355960526112416"/>
          <c:w val="0.84048782274308764"/>
          <c:h val="0.71837603285089402"/>
        </c:manualLayout>
      </c:layout>
      <c:lineChart>
        <c:grouping val="standard"/>
        <c:varyColors val="0"/>
        <c:ser>
          <c:idx val="0"/>
          <c:order val="0"/>
          <c:tx>
            <c:v>Reliability = 0.9999</c:v>
          </c:tx>
          <c:marker>
            <c:symbol val="none"/>
          </c:marker>
          <c:cat>
            <c:numRef>
              <c:f>Transport!$C$301:$C$330</c:f>
              <c:numCache>
                <c:formatCode>0.00</c:formatCode>
                <c:ptCount val="30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  <c:pt idx="11">
                  <c:v>17000</c:v>
                </c:pt>
                <c:pt idx="12">
                  <c:v>18000</c:v>
                </c:pt>
                <c:pt idx="13">
                  <c:v>19000</c:v>
                </c:pt>
                <c:pt idx="14">
                  <c:v>20000</c:v>
                </c:pt>
                <c:pt idx="15">
                  <c:v>21000</c:v>
                </c:pt>
                <c:pt idx="16">
                  <c:v>22000</c:v>
                </c:pt>
                <c:pt idx="17">
                  <c:v>23000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29000</c:v>
                </c:pt>
                <c:pt idx="24">
                  <c:v>30000</c:v>
                </c:pt>
                <c:pt idx="25">
                  <c:v>31000</c:v>
                </c:pt>
                <c:pt idx="26">
                  <c:v>32000</c:v>
                </c:pt>
                <c:pt idx="27">
                  <c:v>33000</c:v>
                </c:pt>
                <c:pt idx="28">
                  <c:v>34000</c:v>
                </c:pt>
                <c:pt idx="29">
                  <c:v>35000</c:v>
                </c:pt>
              </c:numCache>
            </c:numRef>
          </c:cat>
          <c:val>
            <c:numRef>
              <c:f>Transport!$L$301:$L$330</c:f>
              <c:numCache>
                <c:formatCode>0.000000</c:formatCode>
                <c:ptCount val="30"/>
                <c:pt idx="0">
                  <c:v>9.9999999999877964E-5</c:v>
                </c:pt>
                <c:pt idx="1">
                  <c:v>2.2531098527667215E-4</c:v>
                </c:pt>
                <c:pt idx="2">
                  <c:v>4.5535484278547145E-4</c:v>
                </c:pt>
                <c:pt idx="3">
                  <c:v>8.4691276963999584E-4</c:v>
                </c:pt>
                <c:pt idx="4">
                  <c:v>1.4751768842505841E-3</c:v>
                </c:pt>
                <c:pt idx="5">
                  <c:v>2.4365450742807049E-3</c:v>
                </c:pt>
                <c:pt idx="6">
                  <c:v>3.8513424740090896E-3</c:v>
                </c:pt>
                <c:pt idx="7">
                  <c:v>5.8663652983473868E-3</c:v>
                </c:pt>
                <c:pt idx="8">
                  <c:v>8.6571051251812525E-3</c:v>
                </c:pt>
                <c:pt idx="9">
                  <c:v>1.2429465520235827E-2</c:v>
                </c:pt>
                <c:pt idx="10">
                  <c:v>1.742072890663704E-2</c:v>
                </c:pt>
                <c:pt idx="11">
                  <c:v>2.3899471873192302E-2</c:v>
                </c:pt>
                <c:pt idx="12">
                  <c:v>3.2164065660921226E-2</c:v>
                </c:pt>
                <c:pt idx="13">
                  <c:v>4.2539341884993309E-2</c:v>
                </c:pt>
                <c:pt idx="14">
                  <c:v>5.5370961368549465E-2</c:v>
                </c:pt>
                <c:pt idx="15">
                  <c:v>7.1017009756427441E-2</c:v>
                </c:pt>
                <c:pt idx="16">
                  <c:v>8.9836374725030255E-2</c:v>
                </c:pt>
                <c:pt idx="17">
                  <c:v>0.11217355690093356</c:v>
                </c:pt>
                <c:pt idx="18">
                  <c:v>0.13833975264110587</c:v>
                </c:pt>
                <c:pt idx="19">
                  <c:v>0.16859034284932695</c:v>
                </c:pt>
                <c:pt idx="20">
                  <c:v>0.20309934275480324</c:v>
                </c:pt>
                <c:pt idx="21">
                  <c:v>0.24193191405238224</c:v>
                </c:pt>
                <c:pt idx="22">
                  <c:v>0.28501669118050665</c:v>
                </c:pt>
                <c:pt idx="23">
                  <c:v>0.33212037352213708</c:v>
                </c:pt>
                <c:pt idx="24">
                  <c:v>0.38282769038002862</c:v>
                </c:pt>
                <c:pt idx="25">
                  <c:v>0.43653031845300894</c:v>
                </c:pt>
                <c:pt idx="26">
                  <c:v>0.49242845014751224</c:v>
                </c:pt>
                <c:pt idx="27">
                  <c:v>0.54954829132595318</c:v>
                </c:pt>
                <c:pt idx="28">
                  <c:v>0.6067776536976246</c:v>
                </c:pt>
                <c:pt idx="29">
                  <c:v>0.66291993043117059</c:v>
                </c:pt>
              </c:numCache>
            </c:numRef>
          </c:val>
          <c:smooth val="0"/>
        </c:ser>
        <c:ser>
          <c:idx val="1"/>
          <c:order val="1"/>
          <c:tx>
            <c:v>Reliability = 0.999</c:v>
          </c:tx>
          <c:marker>
            <c:symbol val="none"/>
          </c:marker>
          <c:cat>
            <c:numRef>
              <c:f>Transport!$C$301:$C$330</c:f>
              <c:numCache>
                <c:formatCode>0.00</c:formatCode>
                <c:ptCount val="30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  <c:pt idx="11">
                  <c:v>17000</c:v>
                </c:pt>
                <c:pt idx="12">
                  <c:v>18000</c:v>
                </c:pt>
                <c:pt idx="13">
                  <c:v>19000</c:v>
                </c:pt>
                <c:pt idx="14">
                  <c:v>20000</c:v>
                </c:pt>
                <c:pt idx="15">
                  <c:v>21000</c:v>
                </c:pt>
                <c:pt idx="16">
                  <c:v>22000</c:v>
                </c:pt>
                <c:pt idx="17">
                  <c:v>23000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29000</c:v>
                </c:pt>
                <c:pt idx="24">
                  <c:v>30000</c:v>
                </c:pt>
                <c:pt idx="25">
                  <c:v>31000</c:v>
                </c:pt>
                <c:pt idx="26">
                  <c:v>32000</c:v>
                </c:pt>
                <c:pt idx="27">
                  <c:v>33000</c:v>
                </c:pt>
                <c:pt idx="28">
                  <c:v>34000</c:v>
                </c:pt>
                <c:pt idx="29">
                  <c:v>35000</c:v>
                </c:pt>
              </c:numCache>
            </c:numRef>
          </c:cat>
          <c:val>
            <c:numRef>
              <c:f>Transport!$N$301:$N$330</c:f>
              <c:numCache>
                <c:formatCode>0.000000</c:formatCode>
                <c:ptCount val="30"/>
                <c:pt idx="0">
                  <c:v>1.0000000000001119E-3</c:v>
                </c:pt>
                <c:pt idx="1">
                  <c:v>2.2518392206377635E-3</c:v>
                </c:pt>
                <c:pt idx="2">
                  <c:v>4.5462707303042249E-3</c:v>
                </c:pt>
                <c:pt idx="3">
                  <c:v>8.4407068603192803E-3</c:v>
                </c:pt>
                <c:pt idx="4">
                  <c:v>1.4660776767015937E-2</c:v>
                </c:pt>
                <c:pt idx="5">
                  <c:v>2.411074588077089E-2</c:v>
                </c:pt>
                <c:pt idx="6">
                  <c:v>3.7869474649677048E-2</c:v>
                </c:pt>
                <c:pt idx="7">
                  <c:v>5.716397180131394E-2</c:v>
                </c:pt>
                <c:pt idx="8">
                  <c:v>8.3311087201859868E-2</c:v>
                </c:pt>
                <c:pt idx="9">
                  <c:v>0.1176177227544607</c:v>
                </c:pt>
                <c:pt idx="10">
                  <c:v>0.16123247162156906</c:v>
                </c:pt>
                <c:pt idx="11">
                  <c:v>0.21494845859350609</c:v>
                </c:pt>
                <c:pt idx="12">
                  <c:v>0.27896973894804677</c:v>
                </c:pt>
                <c:pt idx="13">
                  <c:v>0.35267204074497938</c:v>
                </c:pt>
                <c:pt idx="14">
                  <c:v>0.43441026385191905</c:v>
                </c:pt>
                <c:pt idx="15">
                  <c:v>0.52144312750460087</c:v>
                </c:pt>
                <c:pt idx="16">
                  <c:v>0.61004844092389399</c:v>
                </c:pt>
                <c:pt idx="17">
                  <c:v>0.69587783269733583</c:v>
                </c:pt>
                <c:pt idx="18">
                  <c:v>0.77454006063994973</c:v>
                </c:pt>
                <c:pt idx="19">
                  <c:v>0.84231529569321117</c:v>
                </c:pt>
                <c:pt idx="20">
                  <c:v>0.8968194435873561</c:v>
                </c:pt>
                <c:pt idx="21">
                  <c:v>0.93740488342726824</c:v>
                </c:pt>
                <c:pt idx="22">
                  <c:v>0.96514196376881423</c:v>
                </c:pt>
                <c:pt idx="23">
                  <c:v>0.98237242551316217</c:v>
                </c:pt>
                <c:pt idx="24">
                  <c:v>0.99199943773719845</c:v>
                </c:pt>
                <c:pt idx="25">
                  <c:v>0.99678201747518169</c:v>
                </c:pt>
                <c:pt idx="26">
                  <c:v>0.9988685208802851</c:v>
                </c:pt>
                <c:pt idx="27">
                  <c:v>0.99965729318748031</c:v>
                </c:pt>
                <c:pt idx="28">
                  <c:v>0.99991198503374412</c:v>
                </c:pt>
                <c:pt idx="29">
                  <c:v>0.99998115465491832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01520"/>
        <c:axId val="370401912"/>
      </c:lineChart>
      <c:catAx>
        <c:axId val="3704015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70401912"/>
        <c:crosses val="autoZero"/>
        <c:auto val="1"/>
        <c:lblAlgn val="ctr"/>
        <c:lblOffset val="100"/>
        <c:noMultiLvlLbl val="0"/>
      </c:catAx>
      <c:valAx>
        <c:axId val="370401912"/>
        <c:scaling>
          <c:orientation val="minMax"/>
          <c:max val="1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37040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562489063867017"/>
          <c:y val="0.11877004323219695"/>
          <c:w val="0.25093847280717818"/>
          <c:h val="0.1044328878621980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UC-35 Flight Time </a:t>
            </a:r>
          </a:p>
        </c:rich>
      </c:tx>
      <c:layout>
        <c:manualLayout>
          <c:xMode val="edge"/>
          <c:yMode val="edge"/>
          <c:x val="0.36264893286528405"/>
          <c:y val="1.3022248562938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377648341724"/>
          <c:y val="0.11712333402375175"/>
          <c:w val="0.79810706060952896"/>
          <c:h val="0.68080238583999653"/>
        </c:manualLayout>
      </c:layout>
      <c:lineChart>
        <c:grouping val="standard"/>
        <c:varyColors val="0"/>
        <c:ser>
          <c:idx val="0"/>
          <c:order val="0"/>
          <c:tx>
            <c:v>UC-35</c:v>
          </c:tx>
          <c:spPr>
            <a:ln w="38100" cap="rnd">
              <a:solidFill>
                <a:srgbClr val="0B13B5"/>
              </a:solidFill>
              <a:round/>
            </a:ln>
            <a:effectLst/>
          </c:spPr>
          <c:marker>
            <c:symbol val="none"/>
          </c:marker>
          <c:cat>
            <c:numRef>
              <c:f>Transport!$B$35:$B$50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Transport!$C$35:$C$50</c:f>
              <c:numCache>
                <c:formatCode>#,##0.0</c:formatCode>
                <c:ptCount val="16"/>
                <c:pt idx="0">
                  <c:v>13566</c:v>
                </c:pt>
                <c:pt idx="1">
                  <c:v>14340</c:v>
                </c:pt>
                <c:pt idx="2">
                  <c:v>12726</c:v>
                </c:pt>
                <c:pt idx="3">
                  <c:v>13725</c:v>
                </c:pt>
                <c:pt idx="4">
                  <c:v>14466</c:v>
                </c:pt>
                <c:pt idx="5">
                  <c:v>14127</c:v>
                </c:pt>
                <c:pt idx="6">
                  <c:v>13536</c:v>
                </c:pt>
                <c:pt idx="7">
                  <c:v>12621</c:v>
                </c:pt>
                <c:pt idx="8">
                  <c:v>12597</c:v>
                </c:pt>
                <c:pt idx="9">
                  <c:v>13261</c:v>
                </c:pt>
                <c:pt idx="10">
                  <c:v>12691.8</c:v>
                </c:pt>
                <c:pt idx="11">
                  <c:v>13019.5</c:v>
                </c:pt>
                <c:pt idx="12">
                  <c:v>13043.6</c:v>
                </c:pt>
                <c:pt idx="13">
                  <c:v>10891.2</c:v>
                </c:pt>
                <c:pt idx="14">
                  <c:v>10682.2</c:v>
                </c:pt>
                <c:pt idx="15">
                  <c:v>10490.2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02696"/>
        <c:axId val="370403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88344"/>
        <c:axId val="370403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Army</c:v>
                </c:tx>
                <c:spPr>
                  <a:ln w="381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Services'!$A$7:$A$22</c15:sqref>
                        </c15:formulaRef>
                      </c:ext>
                    </c:extLst>
                    <c:numCache>
                      <c:formatCode>[$-1010409]General</c:formatCode>
                      <c:ptCount val="1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Services'!$H$7:$H$22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930198</c:v>
                      </c:pt>
                      <c:pt idx="1">
                        <c:v>996417</c:v>
                      </c:pt>
                      <c:pt idx="2">
                        <c:v>1046220</c:v>
                      </c:pt>
                      <c:pt idx="3">
                        <c:v>1100205</c:v>
                      </c:pt>
                      <c:pt idx="4">
                        <c:v>1137330</c:v>
                      </c:pt>
                      <c:pt idx="5">
                        <c:v>1173651</c:v>
                      </c:pt>
                      <c:pt idx="6">
                        <c:v>1005327</c:v>
                      </c:pt>
                      <c:pt idx="7">
                        <c:v>1245939</c:v>
                      </c:pt>
                      <c:pt idx="8">
                        <c:v>1102569</c:v>
                      </c:pt>
                      <c:pt idx="9">
                        <c:v>1092571</c:v>
                      </c:pt>
                      <c:pt idx="10">
                        <c:v>1105428</c:v>
                      </c:pt>
                      <c:pt idx="11">
                        <c:v>1193572</c:v>
                      </c:pt>
                      <c:pt idx="12">
                        <c:v>1108103</c:v>
                      </c:pt>
                      <c:pt idx="13">
                        <c:v>979884</c:v>
                      </c:pt>
                      <c:pt idx="14">
                        <c:v>849585</c:v>
                      </c:pt>
                      <c:pt idx="15">
                        <c:v>831962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402696"/>
        <c:scaling>
          <c:orientation val="minMax"/>
        </c:scaling>
        <c:delete val="0"/>
        <c:axPos val="b"/>
        <c:numFmt formatCode="[$-1010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03088"/>
        <c:crosses val="autoZero"/>
        <c:auto val="1"/>
        <c:lblAlgn val="ctr"/>
        <c:lblOffset val="100"/>
        <c:noMultiLvlLbl val="0"/>
      </c:catAx>
      <c:valAx>
        <c:axId val="37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B13B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02696"/>
        <c:crosses val="autoZero"/>
        <c:crossBetween val="between"/>
      </c:valAx>
      <c:valAx>
        <c:axId val="37040348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371088344"/>
        <c:crosses val="max"/>
        <c:crossBetween val="between"/>
      </c:valAx>
      <c:catAx>
        <c:axId val="371088344"/>
        <c:scaling>
          <c:orientation val="minMax"/>
        </c:scaling>
        <c:delete val="1"/>
        <c:axPos val="b"/>
        <c:numFmt formatCode="[$-1010409]General" sourceLinked="1"/>
        <c:majorTickMark val="out"/>
        <c:minorTickMark val="none"/>
        <c:tickLblPos val="nextTo"/>
        <c:crossAx val="370403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UC-35 Airframe Exceedance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8377393492285"/>
          <c:y val="0.17171296296296296"/>
          <c:w val="0.80866056475268167"/>
          <c:h val="0.68342221603931275"/>
        </c:manualLayout>
      </c:layout>
      <c:lineChart>
        <c:grouping val="stacked"/>
        <c:varyColors val="0"/>
        <c:ser>
          <c:idx val="0"/>
          <c:order val="0"/>
          <c:tx>
            <c:v>UC-35 Airframe Exceedance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Transport!$B$46:$B$50</c:f>
              <c:numCache>
                <c:formatCode>[$-1010409]General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Transport!$EI$46:$EI$50</c:f>
              <c:numCache>
                <c:formatCode>0.00</c:formatCode>
                <c:ptCount val="5"/>
                <c:pt idx="0">
                  <c:v>23.042359537616651</c:v>
                </c:pt>
                <c:pt idx="1">
                  <c:v>38.33297555889478</c:v>
                </c:pt>
                <c:pt idx="2">
                  <c:v>36.726898780666957</c:v>
                </c:pt>
                <c:pt idx="3">
                  <c:v>65.529572559959561</c:v>
                </c:pt>
                <c:pt idx="4">
                  <c:v>47.663533583725759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89128"/>
        <c:axId val="371089520"/>
      </c:lineChart>
      <c:catAx>
        <c:axId val="371089128"/>
        <c:scaling>
          <c:orientation val="minMax"/>
        </c:scaling>
        <c:delete val="0"/>
        <c:axPos val="b"/>
        <c:numFmt formatCode="[$-1010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9520"/>
        <c:crosses val="autoZero"/>
        <c:auto val="1"/>
        <c:lblAlgn val="ctr"/>
        <c:lblOffset val="100"/>
        <c:noMultiLvlLbl val="0"/>
      </c:catAx>
      <c:valAx>
        <c:axId val="3710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22286962150526E-2"/>
          <c:y val="0.13108275766035088"/>
          <c:w val="0.83722693881141952"/>
          <c:h val="0.66621801003285164"/>
        </c:manualLayout>
      </c:layout>
      <c:barChart>
        <c:barDir val="col"/>
        <c:grouping val="clustered"/>
        <c:varyColors val="0"/>
        <c:ser>
          <c:idx val="2"/>
          <c:order val="0"/>
          <c:tx>
            <c:v>Army C/RC-12 Class B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Rates'!$AC$114:$AC$123</c:f>
              <c:numCache>
                <c:formatCode>General</c:formatCode>
                <c:ptCount val="10"/>
                <c:pt idx="0">
                  <c:v>0</c:v>
                </c:pt>
                <c:pt idx="1">
                  <c:v>1.1726353807547081</c:v>
                </c:pt>
                <c:pt idx="2">
                  <c:v>1.3199751844665319</c:v>
                </c:pt>
                <c:pt idx="3">
                  <c:v>1.2221203788573176</c:v>
                </c:pt>
                <c:pt idx="4">
                  <c:v>2.5575120522755466</c:v>
                </c:pt>
                <c:pt idx="5">
                  <c:v>2.5787817834854816</c:v>
                </c:pt>
                <c:pt idx="6">
                  <c:v>1.3001027081139411</c:v>
                </c:pt>
                <c:pt idx="7">
                  <c:v>0</c:v>
                </c:pt>
                <c:pt idx="8">
                  <c:v>1.1675832194939695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v>Army FW Class B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Rates'!$BC$114:$BC$123</c:f>
              <c:numCache>
                <c:formatCode>General</c:formatCode>
                <c:ptCount val="10"/>
                <c:pt idx="0">
                  <c:v>0</c:v>
                </c:pt>
                <c:pt idx="1">
                  <c:v>2.2696838330420572</c:v>
                </c:pt>
                <c:pt idx="2">
                  <c:v>0.8302200083022</c:v>
                </c:pt>
                <c:pt idx="3">
                  <c:v>0.7938776158267441</c:v>
                </c:pt>
                <c:pt idx="4">
                  <c:v>3.9627815556295274</c:v>
                </c:pt>
                <c:pt idx="5">
                  <c:v>1.6357108390378747</c:v>
                </c:pt>
                <c:pt idx="6">
                  <c:v>0.80753266469628693</c:v>
                </c:pt>
                <c:pt idx="7">
                  <c:v>0.7253314764847536</c:v>
                </c:pt>
                <c:pt idx="8">
                  <c:v>0.79773443420685253</c:v>
                </c:pt>
                <c:pt idx="9">
                  <c:v>0.79773443420685253</c:v>
                </c:pt>
              </c:numCache>
            </c:numRef>
          </c:val>
        </c:ser>
        <c:ser>
          <c:idx val="1"/>
          <c:order val="2"/>
          <c:tx>
            <c:v>Army AVN Class B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Rates'!$AR$131:$AR$140</c:f>
              <c:numCache>
                <c:formatCode>General</c:formatCode>
                <c:ptCount val="10"/>
                <c:pt idx="0">
                  <c:v>1.5050559128271617</c:v>
                </c:pt>
                <c:pt idx="1">
                  <c:v>1.3046746492683283</c:v>
                </c:pt>
                <c:pt idx="2">
                  <c:v>1.7204794402706889</c:v>
                </c:pt>
                <c:pt idx="3">
                  <c:v>1.5451665825914263</c:v>
                </c:pt>
                <c:pt idx="4">
                  <c:v>1.5826541109440533</c:v>
                </c:pt>
                <c:pt idx="5">
                  <c:v>1.2780630698563713</c:v>
                </c:pt>
                <c:pt idx="6">
                  <c:v>1.0941713492226908</c:v>
                </c:pt>
                <c:pt idx="7">
                  <c:v>1.0433897646674515</c:v>
                </c:pt>
                <c:pt idx="8">
                  <c:v>1.9046427026335766</c:v>
                </c:pt>
                <c:pt idx="9">
                  <c:v>0.99766998709377819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31272"/>
        <c:axId val="366831080"/>
      </c:barChart>
      <c:catAx>
        <c:axId val="1987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31080"/>
        <c:crosses val="autoZero"/>
        <c:auto val="1"/>
        <c:lblAlgn val="ctr"/>
        <c:lblOffset val="100"/>
        <c:noMultiLvlLbl val="0"/>
      </c:catAx>
      <c:valAx>
        <c:axId val="36683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B Accidents Per 100,000 Flight Hours</a:t>
                </a:r>
              </a:p>
            </c:rich>
          </c:tx>
          <c:layout>
            <c:manualLayout>
              <c:xMode val="edge"/>
              <c:yMode val="edge"/>
              <c:x val="0"/>
              <c:y val="4.767096878200106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8731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46807137934545"/>
          <c:y val="1.2740821582291041E-2"/>
          <c:w val="0.77962421639447121"/>
          <c:h val="9.63418348631344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U.S.</a:t>
            </a:r>
            <a:r>
              <a:rPr lang="en-US" b="1" baseline="0">
                <a:solidFill>
                  <a:schemeClr val="tx1"/>
                </a:solidFill>
              </a:rPr>
              <a:t> Army </a:t>
            </a:r>
            <a:r>
              <a:rPr lang="en-US" b="1">
                <a:solidFill>
                  <a:schemeClr val="tx1"/>
                </a:solidFill>
              </a:rPr>
              <a:t>Flight Time</a:t>
            </a:r>
          </a:p>
        </c:rich>
      </c:tx>
      <c:layout>
        <c:manualLayout>
          <c:xMode val="edge"/>
          <c:yMode val="edge"/>
          <c:x val="0.3845108514311853"/>
          <c:y val="7.87918663218436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8370398591564"/>
          <c:y val="9.8844396300752896E-2"/>
          <c:w val="0.83444605952362172"/>
          <c:h val="0.71420918247855014"/>
        </c:manualLayout>
      </c:layout>
      <c:lineChart>
        <c:grouping val="standard"/>
        <c:varyColors val="0"/>
        <c:ser>
          <c:idx val="0"/>
          <c:order val="0"/>
          <c:tx>
            <c:v>FW Tracked Hours</c:v>
          </c:tx>
          <c:spPr>
            <a:ln w="38100" cap="rnd">
              <a:solidFill>
                <a:srgbClr val="0B13B5"/>
              </a:solidFill>
              <a:round/>
            </a:ln>
            <a:effectLst/>
          </c:spPr>
          <c:marker>
            <c:symbol val="none"/>
          </c:marker>
          <c:cat>
            <c:numRef>
              <c:f>'All Services'!$A$11:$A$22</c:f>
              <c:numCache>
                <c:formatCode>[$-1010409]General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Transport!$V$39:$V$50</c:f>
              <c:numCache>
                <c:formatCode>#,##0.0</c:formatCode>
                <c:ptCount val="12"/>
                <c:pt idx="0">
                  <c:v>115785</c:v>
                </c:pt>
                <c:pt idx="1">
                  <c:v>101011</c:v>
                </c:pt>
                <c:pt idx="2">
                  <c:v>119486.2</c:v>
                </c:pt>
                <c:pt idx="3">
                  <c:v>141147.6</c:v>
                </c:pt>
                <c:pt idx="4">
                  <c:v>124446</c:v>
                </c:pt>
                <c:pt idx="5">
                  <c:v>147679.70000000001</c:v>
                </c:pt>
                <c:pt idx="6">
                  <c:v>177213.90000000002</c:v>
                </c:pt>
                <c:pt idx="7">
                  <c:v>185190.59999999998</c:v>
                </c:pt>
                <c:pt idx="8">
                  <c:v>211927.09999999998</c:v>
                </c:pt>
                <c:pt idx="9">
                  <c:v>173243.6</c:v>
                </c:pt>
                <c:pt idx="10">
                  <c:v>152756.4</c:v>
                </c:pt>
                <c:pt idx="11">
                  <c:v>148524.59999999998</c:v>
                </c:pt>
              </c:numCache>
            </c:numRef>
          </c:val>
          <c:smooth val="0"/>
        </c:ser>
        <c:ser>
          <c:idx val="1"/>
          <c:order val="1"/>
          <c:tx>
            <c:v>CRC Tracked Hours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Services'!$A$11:$A$22</c:f>
              <c:numCache>
                <c:formatCode>[$-1010409]General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Transport!$AD$39:$AD$50</c:f>
              <c:numCache>
                <c:formatCode>#,##0</c:formatCode>
                <c:ptCount val="12"/>
                <c:pt idx="0">
                  <c:v>126174</c:v>
                </c:pt>
                <c:pt idx="1">
                  <c:v>122271</c:v>
                </c:pt>
                <c:pt idx="2">
                  <c:v>124428</c:v>
                </c:pt>
                <c:pt idx="3">
                  <c:v>137868</c:v>
                </c:pt>
                <c:pt idx="4">
                  <c:v>118246</c:v>
                </c:pt>
                <c:pt idx="5">
                  <c:v>122946</c:v>
                </c:pt>
                <c:pt idx="6">
                  <c:v>114596</c:v>
                </c:pt>
                <c:pt idx="7">
                  <c:v>108857</c:v>
                </c:pt>
                <c:pt idx="8">
                  <c:v>109441</c:v>
                </c:pt>
                <c:pt idx="9">
                  <c:v>91012</c:v>
                </c:pt>
                <c:pt idx="10">
                  <c:v>76088</c:v>
                </c:pt>
                <c:pt idx="11">
                  <c:v>69738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90304"/>
        <c:axId val="371090696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91480"/>
        <c:axId val="371091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Total Army</c:v>
                </c:tx>
                <c:spPr>
                  <a:ln w="381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Services'!$A$12:$A$22</c15:sqref>
                        </c15:formulaRef>
                      </c:ext>
                    </c:extLst>
                    <c:numCache>
                      <c:formatCode>[$-1010409]General</c:formatCode>
                      <c:ptCount val="11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Services'!$H$12:$H$22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1173651</c:v>
                      </c:pt>
                      <c:pt idx="1">
                        <c:v>1005327</c:v>
                      </c:pt>
                      <c:pt idx="2">
                        <c:v>1245939</c:v>
                      </c:pt>
                      <c:pt idx="3">
                        <c:v>1102569</c:v>
                      </c:pt>
                      <c:pt idx="4">
                        <c:v>1092571</c:v>
                      </c:pt>
                      <c:pt idx="5">
                        <c:v>1105428</c:v>
                      </c:pt>
                      <c:pt idx="6">
                        <c:v>1193572</c:v>
                      </c:pt>
                      <c:pt idx="7">
                        <c:v>1108103</c:v>
                      </c:pt>
                      <c:pt idx="8">
                        <c:v>979884</c:v>
                      </c:pt>
                      <c:pt idx="9">
                        <c:v>849585</c:v>
                      </c:pt>
                      <c:pt idx="10">
                        <c:v>831962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10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Fiscal Year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10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90696"/>
        <c:crosses val="autoZero"/>
        <c:auto val="1"/>
        <c:lblAlgn val="ctr"/>
        <c:lblOffset val="100"/>
        <c:noMultiLvlLbl val="0"/>
      </c:catAx>
      <c:valAx>
        <c:axId val="371090696"/>
        <c:scaling>
          <c:orientation val="minMax"/>
          <c:max val="2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B13B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B13B5"/>
                    </a:solidFill>
                  </a:rPr>
                  <a:t>FW Hours</a:t>
                </a:r>
              </a:p>
            </c:rich>
          </c:tx>
          <c:layout>
            <c:manualLayout>
              <c:xMode val="edge"/>
              <c:yMode val="edge"/>
              <c:x val="9.4574648406834869E-3"/>
              <c:y val="0.3187822748080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B13B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B13B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90304"/>
        <c:crosses val="autoZero"/>
        <c:crossBetween val="between"/>
        <c:majorUnit val="40000"/>
      </c:valAx>
      <c:valAx>
        <c:axId val="371091088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371091480"/>
        <c:crosses val="max"/>
        <c:crossBetween val="between"/>
      </c:valAx>
      <c:catAx>
        <c:axId val="371091480"/>
        <c:scaling>
          <c:orientation val="minMax"/>
        </c:scaling>
        <c:delete val="1"/>
        <c:axPos val="b"/>
        <c:numFmt formatCode="[$-1010409]General" sourceLinked="1"/>
        <c:majorTickMark val="out"/>
        <c:minorTickMark val="none"/>
        <c:tickLblPos val="nextTo"/>
        <c:crossAx val="3710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21128602734734"/>
          <c:y val="0.64643421825284941"/>
          <c:w val="0.18662662874600966"/>
          <c:h val="0.13296220503070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C-12</a:t>
            </a:r>
            <a:r>
              <a:rPr lang="en-US" sz="2000" b="1" baseline="0">
                <a:solidFill>
                  <a:schemeClr val="tx1"/>
                </a:solidFill>
              </a:rPr>
              <a:t> </a:t>
            </a:r>
            <a:r>
              <a:rPr lang="en-US" sz="2000" b="1">
                <a:solidFill>
                  <a:schemeClr val="tx1"/>
                </a:solidFill>
              </a:rPr>
              <a:t>Flight Hours</a:t>
            </a:r>
          </a:p>
        </c:rich>
      </c:tx>
      <c:layout>
        <c:manualLayout>
          <c:xMode val="edge"/>
          <c:yMode val="edge"/>
          <c:x val="0.42090472024330283"/>
          <c:y val="1.0775209890341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1823522059744"/>
          <c:y val="0.12397798124038786"/>
          <c:w val="0.83460134149897913"/>
          <c:h val="0.71589646069706858"/>
        </c:manualLayout>
      </c:layout>
      <c:lineChart>
        <c:grouping val="standard"/>
        <c:varyColors val="0"/>
        <c:ser>
          <c:idx val="0"/>
          <c:order val="0"/>
          <c:tx>
            <c:v>C-12V</c:v>
          </c:tx>
          <c:spPr>
            <a:ln w="38100" cap="rnd">
              <a:solidFill>
                <a:srgbClr val="0B13B5"/>
              </a:solidFill>
              <a:round/>
            </a:ln>
            <a:effectLst/>
          </c:spPr>
          <c:marker>
            <c:symbol val="none"/>
          </c:marker>
          <c:cat>
            <c:numRef>
              <c:f>Transport!$B$41:$B$51</c:f>
              <c:numCache>
                <c:formatCode>[$-1010409]General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Transport!$I$41:$I$51</c:f>
              <c:numCache>
                <c:formatCode>#,##0.0</c:formatCode>
                <c:ptCount val="11"/>
                <c:pt idx="0">
                  <c:v>424</c:v>
                </c:pt>
                <c:pt idx="1">
                  <c:v>5257.1</c:v>
                </c:pt>
                <c:pt idx="2">
                  <c:v>6672.2</c:v>
                </c:pt>
                <c:pt idx="3">
                  <c:v>9681.7999999999993</c:v>
                </c:pt>
                <c:pt idx="4">
                  <c:v>11641.8</c:v>
                </c:pt>
                <c:pt idx="5">
                  <c:v>13425.3</c:v>
                </c:pt>
                <c:pt idx="6">
                  <c:v>15097.9</c:v>
                </c:pt>
                <c:pt idx="7">
                  <c:v>12921.7</c:v>
                </c:pt>
                <c:pt idx="8">
                  <c:v>12055.9</c:v>
                </c:pt>
                <c:pt idx="9">
                  <c:v>14710.8</c:v>
                </c:pt>
                <c:pt idx="10">
                  <c:v>8834.7000000000007</c:v>
                </c:pt>
              </c:numCache>
            </c:numRef>
          </c:val>
          <c:smooth val="0"/>
        </c:ser>
        <c:ser>
          <c:idx val="1"/>
          <c:order val="1"/>
          <c:tx>
            <c:v>C-12U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Transport!$B$41:$B$51</c:f>
              <c:numCache>
                <c:formatCode>[$-1010409]General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Transport!$H$41:$H$51</c:f>
              <c:numCache>
                <c:formatCode>#,##0.0</c:formatCode>
                <c:ptCount val="11"/>
                <c:pt idx="0">
                  <c:v>36372</c:v>
                </c:pt>
                <c:pt idx="1">
                  <c:v>36549.5</c:v>
                </c:pt>
                <c:pt idx="2">
                  <c:v>33866.6</c:v>
                </c:pt>
                <c:pt idx="3">
                  <c:v>34230.699999999997</c:v>
                </c:pt>
                <c:pt idx="4">
                  <c:v>35589.699999999997</c:v>
                </c:pt>
                <c:pt idx="5">
                  <c:v>33843.300000000003</c:v>
                </c:pt>
                <c:pt idx="6">
                  <c:v>37635.1</c:v>
                </c:pt>
                <c:pt idx="7">
                  <c:v>33070.9</c:v>
                </c:pt>
                <c:pt idx="8">
                  <c:v>27953.9</c:v>
                </c:pt>
                <c:pt idx="9">
                  <c:v>29970.6</c:v>
                </c:pt>
                <c:pt idx="10">
                  <c:v>19355.599999999999</c:v>
                </c:pt>
              </c:numCache>
            </c:numRef>
          </c:val>
          <c:smooth val="0"/>
        </c:ser>
        <c:ser>
          <c:idx val="2"/>
          <c:order val="2"/>
          <c:tx>
            <c:v>C-12R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Transport!$B$41:$B$51</c:f>
              <c:numCache>
                <c:formatCode>[$-1010409]General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Transport!$G$41:$G$51</c:f>
              <c:numCache>
                <c:formatCode>#,##0.0</c:formatCode>
                <c:ptCount val="11"/>
                <c:pt idx="0">
                  <c:v>17369</c:v>
                </c:pt>
                <c:pt idx="1">
                  <c:v>21793.399999999998</c:v>
                </c:pt>
                <c:pt idx="2">
                  <c:v>17271.399999999998</c:v>
                </c:pt>
                <c:pt idx="3">
                  <c:v>16701.600000000002</c:v>
                </c:pt>
                <c:pt idx="4">
                  <c:v>14403.7</c:v>
                </c:pt>
                <c:pt idx="5">
                  <c:v>4086.5000000000005</c:v>
                </c:pt>
                <c:pt idx="6">
                  <c:v>1783.1</c:v>
                </c:pt>
                <c:pt idx="7">
                  <c:v>2179.3000000000002</c:v>
                </c:pt>
                <c:pt idx="8">
                  <c:v>1020.3</c:v>
                </c:pt>
                <c:pt idx="9">
                  <c:v>748.6</c:v>
                </c:pt>
                <c:pt idx="10">
                  <c:v>1958.3</c:v>
                </c:pt>
              </c:numCache>
            </c:numRef>
          </c:val>
          <c:smooth val="0"/>
        </c:ser>
        <c:ser>
          <c:idx val="3"/>
          <c:order val="3"/>
          <c:tx>
            <c:v>C-12D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Transport!$B$41:$B$51</c:f>
              <c:numCache>
                <c:formatCode>[$-1010409]General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Transport!$F$41:$F$51</c:f>
              <c:numCache>
                <c:formatCode>#,##0.0</c:formatCode>
                <c:ptCount val="11"/>
                <c:pt idx="0">
                  <c:v>3026</c:v>
                </c:pt>
                <c:pt idx="1">
                  <c:v>3435.5</c:v>
                </c:pt>
                <c:pt idx="2">
                  <c:v>2902.8999999999996</c:v>
                </c:pt>
                <c:pt idx="3">
                  <c:v>3493.2</c:v>
                </c:pt>
                <c:pt idx="4">
                  <c:v>3276.5</c:v>
                </c:pt>
                <c:pt idx="5">
                  <c:v>2504.8000000000002</c:v>
                </c:pt>
                <c:pt idx="6">
                  <c:v>3353.4</c:v>
                </c:pt>
                <c:pt idx="7">
                  <c:v>4023</c:v>
                </c:pt>
                <c:pt idx="8">
                  <c:v>3492</c:v>
                </c:pt>
                <c:pt idx="9">
                  <c:v>2996.4</c:v>
                </c:pt>
                <c:pt idx="10">
                  <c:v>1500.6</c:v>
                </c:pt>
              </c:numCache>
            </c:numRef>
          </c:val>
          <c:smooth val="0"/>
        </c:ser>
        <c:ser>
          <c:idx val="4"/>
          <c:order val="4"/>
          <c:tx>
            <c:v>C-12C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Transport!$B$41:$B$51</c:f>
              <c:numCache>
                <c:formatCode>[$-1010409]General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Transport!$E$41:$E$51</c:f>
              <c:numCache>
                <c:formatCode>#,##0.0</c:formatCode>
                <c:ptCount val="11"/>
                <c:pt idx="0">
                  <c:v>863</c:v>
                </c:pt>
                <c:pt idx="1">
                  <c:v>770.9</c:v>
                </c:pt>
                <c:pt idx="2">
                  <c:v>701.3</c:v>
                </c:pt>
                <c:pt idx="3">
                  <c:v>633.4</c:v>
                </c:pt>
                <c:pt idx="4">
                  <c:v>766.1</c:v>
                </c:pt>
                <c:pt idx="5">
                  <c:v>1089.1000000000001</c:v>
                </c:pt>
                <c:pt idx="6">
                  <c:v>1237</c:v>
                </c:pt>
                <c:pt idx="7">
                  <c:v>985.6</c:v>
                </c:pt>
                <c:pt idx="8">
                  <c:v>929.4</c:v>
                </c:pt>
                <c:pt idx="9">
                  <c:v>791.8</c:v>
                </c:pt>
                <c:pt idx="10">
                  <c:v>423.1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16336"/>
        <c:axId val="370916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C-26</c:v>
                </c:tx>
                <c:spPr>
                  <a:ln w="381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Transport!$B$41:$B$51</c15:sqref>
                        </c15:formulaRef>
                      </c:ext>
                    </c:extLst>
                    <c:numCache>
                      <c:formatCode>[$-1010409]General</c:formatCode>
                      <c:ptCount val="11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Transport!$M$41:$M$51</c15:sqref>
                        </c15:formulaRef>
                      </c:ext>
                    </c:extLst>
                    <c:numCache>
                      <c:formatCode>[$-1010409]#,##0;\-#,##0</c:formatCode>
                      <c:ptCount val="11"/>
                      <c:pt idx="0">
                        <c:v>4914</c:v>
                      </c:pt>
                      <c:pt idx="1">
                        <c:v>5268</c:v>
                      </c:pt>
                      <c:pt idx="2" formatCode="#,##0.0">
                        <c:v>1378</c:v>
                      </c:pt>
                      <c:pt idx="3" formatCode="#,##0.0">
                        <c:v>5573</c:v>
                      </c:pt>
                      <c:pt idx="4" formatCode="#,##0.0">
                        <c:v>5515.8</c:v>
                      </c:pt>
                      <c:pt idx="5" formatCode="#,##0.0">
                        <c:v>6705.6</c:v>
                      </c:pt>
                      <c:pt idx="6" formatCode="#,##0.0">
                        <c:v>6694.4</c:v>
                      </c:pt>
                      <c:pt idx="7" formatCode="#,##0.0">
                        <c:v>6333.5</c:v>
                      </c:pt>
                      <c:pt idx="8" formatCode="#,##0.0">
                        <c:v>5556.9</c:v>
                      </c:pt>
                      <c:pt idx="9" formatCode="#,##0.0">
                        <c:v>6113</c:v>
                      </c:pt>
                      <c:pt idx="10" formatCode="#,##0.0">
                        <c:v>5028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9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0.48776802899637545"/>
              <c:y val="0.91189470046330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10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6728"/>
        <c:crosses val="autoZero"/>
        <c:auto val="1"/>
        <c:lblAlgn val="ctr"/>
        <c:lblOffset val="100"/>
        <c:noMultiLvlLbl val="0"/>
      </c:catAx>
      <c:valAx>
        <c:axId val="3709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6.3492063492063492E-3"/>
              <c:y val="0.4040214440817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86811859962697"/>
          <c:y val="0.26840369083462345"/>
          <c:w val="0.12810582010582011"/>
          <c:h val="0.25890284041320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FW</a:t>
            </a:r>
            <a:r>
              <a:rPr lang="en-US" sz="1800" baseline="0">
                <a:solidFill>
                  <a:schemeClr val="tx1"/>
                </a:solidFill>
              </a:rPr>
              <a:t> Mishap Costs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Mishap Cost</c:v>
          </c:tx>
          <c:spPr>
            <a:ln w="38100" cap="rnd">
              <a:solidFill>
                <a:srgbClr val="0B13B5"/>
              </a:solidFill>
              <a:round/>
            </a:ln>
            <a:effectLst/>
          </c:spPr>
          <c:marker>
            <c:symbol val="none"/>
          </c:marker>
          <c:cat>
            <c:numRef>
              <c:f>Transport!$B$46:$B$50</c:f>
              <c:numCache>
                <c:formatCode>[$-1010409]General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Transport!$FD$46:$FD$50</c:f>
              <c:numCache>
                <c:formatCode>#,##0</c:formatCode>
                <c:ptCount val="5"/>
                <c:pt idx="0">
                  <c:v>6334587</c:v>
                </c:pt>
                <c:pt idx="1">
                  <c:v>4309580</c:v>
                </c:pt>
                <c:pt idx="2">
                  <c:v>6514928</c:v>
                </c:pt>
                <c:pt idx="3">
                  <c:v>4606220</c:v>
                </c:pt>
                <c:pt idx="4">
                  <c:v>7421765</c:v>
                </c:pt>
              </c:numCache>
            </c:numRef>
          </c:val>
          <c:smooth val="0"/>
        </c:ser>
        <c:ser>
          <c:idx val="2"/>
          <c:order val="1"/>
          <c:tx>
            <c:v>Mishap Costs/100,000 hrs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Transport!$B$46:$B$50</c:f>
              <c:numCache>
                <c:formatCode>[$-1010409]General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Transport!$FF$46:$FF$50</c:f>
              <c:numCache>
                <c:formatCode>#,##0.00</c:formatCode>
                <c:ptCount val="5"/>
                <c:pt idx="0">
                  <c:v>3420576.9623296219</c:v>
                </c:pt>
                <c:pt idx="1">
                  <c:v>2033520.0170247222</c:v>
                </c:pt>
                <c:pt idx="2">
                  <c:v>3760559.1202214682</c:v>
                </c:pt>
                <c:pt idx="3">
                  <c:v>3015402.3006564705</c:v>
                </c:pt>
                <c:pt idx="4">
                  <c:v>4996993.7639959985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17512"/>
        <c:axId val="370917904"/>
      </c:lineChart>
      <c:catAx>
        <c:axId val="370917512"/>
        <c:scaling>
          <c:orientation val="minMax"/>
        </c:scaling>
        <c:delete val="0"/>
        <c:axPos val="b"/>
        <c:numFmt formatCode="[$-1010409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7904"/>
        <c:crosses val="autoZero"/>
        <c:auto val="1"/>
        <c:lblAlgn val="ctr"/>
        <c:lblOffset val="100"/>
        <c:noMultiLvlLbl val="0"/>
      </c:catAx>
      <c:valAx>
        <c:axId val="3709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44745783016262"/>
          <c:y val="0.58990151505822108"/>
          <c:w val="0.33967562970372051"/>
          <c:h val="0.18221533463273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74"/>
          <c:w val="0.85199304854342883"/>
          <c:h val="0.70683648094590756"/>
        </c:manualLayout>
      </c:layout>
      <c:lineChart>
        <c:grouping val="standard"/>
        <c:varyColors val="0"/>
        <c:ser>
          <c:idx val="0"/>
          <c:order val="0"/>
          <c:tx>
            <c:v>USA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Services'!$C$8:$C$22</c:f>
              <c:numCache>
                <c:formatCode>0.000</c:formatCode>
                <c:ptCount val="15"/>
                <c:pt idx="0">
                  <c:v>2.5089897101314009</c:v>
                </c:pt>
                <c:pt idx="1">
                  <c:v>2.5807191604060331</c:v>
                </c:pt>
                <c:pt idx="2">
                  <c:v>2.181411646011425</c:v>
                </c:pt>
                <c:pt idx="3">
                  <c:v>2.5498316231876412</c:v>
                </c:pt>
                <c:pt idx="4">
                  <c:v>1.8744925024560113</c:v>
                </c:pt>
                <c:pt idx="5">
                  <c:v>2.7851634343850309</c:v>
                </c:pt>
                <c:pt idx="6">
                  <c:v>1.1236505157957171</c:v>
                </c:pt>
                <c:pt idx="7">
                  <c:v>2.0860372457415362</c:v>
                </c:pt>
                <c:pt idx="8">
                  <c:v>1.9220718836579043</c:v>
                </c:pt>
                <c:pt idx="9">
                  <c:v>1.3569404791628221</c:v>
                </c:pt>
                <c:pt idx="10">
                  <c:v>1.5918603988699467</c:v>
                </c:pt>
                <c:pt idx="11">
                  <c:v>0.72195454754657284</c:v>
                </c:pt>
                <c:pt idx="12">
                  <c:v>1.5307934408562645</c:v>
                </c:pt>
                <c:pt idx="13">
                  <c:v>1.5301588422582788</c:v>
                </c:pt>
                <c:pt idx="14">
                  <c:v>0.84138458246891079</c:v>
                </c:pt>
              </c:numCache>
            </c:numRef>
          </c:val>
          <c:smooth val="0"/>
        </c:ser>
        <c:ser>
          <c:idx val="3"/>
          <c:order val="1"/>
          <c:tx>
            <c:v>USN</c:v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Services'!$AJ$8:$AJ$22</c:f>
              <c:numCache>
                <c:formatCode>[$-1010409]General</c:formatCode>
                <c:ptCount val="15"/>
                <c:pt idx="0">
                  <c:v>1.76</c:v>
                </c:pt>
                <c:pt idx="1">
                  <c:v>2.2799999999999998</c:v>
                </c:pt>
                <c:pt idx="2">
                  <c:v>1.18</c:v>
                </c:pt>
                <c:pt idx="3">
                  <c:v>1.46</c:v>
                </c:pt>
                <c:pt idx="4">
                  <c:v>1.54</c:v>
                </c:pt>
                <c:pt idx="5">
                  <c:v>0.98</c:v>
                </c:pt>
                <c:pt idx="6">
                  <c:v>1.5</c:v>
                </c:pt>
                <c:pt idx="7">
                  <c:v>1.1599999999999999</c:v>
                </c:pt>
                <c:pt idx="8">
                  <c:v>0.77</c:v>
                </c:pt>
                <c:pt idx="9">
                  <c:v>0.94</c:v>
                </c:pt>
                <c:pt idx="10" formatCode="0.00">
                  <c:v>1</c:v>
                </c:pt>
                <c:pt idx="11">
                  <c:v>0.48</c:v>
                </c:pt>
                <c:pt idx="12">
                  <c:v>1.78</c:v>
                </c:pt>
                <c:pt idx="13">
                  <c:v>1.05</c:v>
                </c:pt>
                <c:pt idx="14">
                  <c:v>0.81</c:v>
                </c:pt>
              </c:numCache>
            </c:numRef>
          </c:val>
          <c:smooth val="0"/>
        </c:ser>
        <c:ser>
          <c:idx val="4"/>
          <c:order val="2"/>
          <c:tx>
            <c:v>USMC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Services'!$AU$8:$AU$22</c:f>
              <c:numCache>
                <c:formatCode>0.00</c:formatCode>
                <c:ptCount val="15"/>
                <c:pt idx="0">
                  <c:v>3.8896380043563941</c:v>
                </c:pt>
                <c:pt idx="1">
                  <c:v>2.9138300972159676</c:v>
                </c:pt>
                <c:pt idx="2">
                  <c:v>5.1752244753616186</c:v>
                </c:pt>
                <c:pt idx="3">
                  <c:v>2.6471522524324387</c:v>
                </c:pt>
                <c:pt idx="4">
                  <c:v>1.9375151368370065</c:v>
                </c:pt>
                <c:pt idx="5">
                  <c:v>2.056343820686819</c:v>
                </c:pt>
                <c:pt idx="6">
                  <c:v>2.2603613349048226</c:v>
                </c:pt>
                <c:pt idx="7">
                  <c:v>1.4116517737404537</c:v>
                </c:pt>
                <c:pt idx="8">
                  <c:v>1.4497008179936866</c:v>
                </c:pt>
                <c:pt idx="9">
                  <c:v>2.3611874749123833</c:v>
                </c:pt>
                <c:pt idx="10">
                  <c:v>2.1543134741536241</c:v>
                </c:pt>
                <c:pt idx="11">
                  <c:v>3.1956283803756458</c:v>
                </c:pt>
                <c:pt idx="12">
                  <c:v>1.8966046982691587</c:v>
                </c:pt>
                <c:pt idx="13" formatCode="[$-1010409]General">
                  <c:v>3.29</c:v>
                </c:pt>
                <c:pt idx="14" formatCode="[$-1010409]General">
                  <c:v>3.31</c:v>
                </c:pt>
              </c:numCache>
            </c:numRef>
          </c:val>
          <c:smooth val="0"/>
        </c:ser>
        <c:ser>
          <c:idx val="5"/>
          <c:order val="3"/>
          <c:tx>
            <c:v>USAF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Services'!$BG$8:$BG$21</c:f>
              <c:numCache>
                <c:formatCode>[$-1010409]General</c:formatCode>
                <c:ptCount val="14"/>
                <c:pt idx="0">
                  <c:v>1.48</c:v>
                </c:pt>
                <c:pt idx="1">
                  <c:v>1.3</c:v>
                </c:pt>
                <c:pt idx="2">
                  <c:v>1.18</c:v>
                </c:pt>
                <c:pt idx="3">
                  <c:v>1.49</c:v>
                </c:pt>
                <c:pt idx="4">
                  <c:v>0.9</c:v>
                </c:pt>
                <c:pt idx="5">
                  <c:v>1.37</c:v>
                </c:pt>
                <c:pt idx="6">
                  <c:v>1.34</c:v>
                </c:pt>
                <c:pt idx="7">
                  <c:v>0.9</c:v>
                </c:pt>
                <c:pt idx="8">
                  <c:v>0.71</c:v>
                </c:pt>
                <c:pt idx="9">
                  <c:v>0.76</c:v>
                </c:pt>
                <c:pt idx="10" formatCode="0.00">
                  <c:v>1.04</c:v>
                </c:pt>
                <c:pt idx="11">
                  <c:v>1.0900000000000001</c:v>
                </c:pt>
                <c:pt idx="12">
                  <c:v>0.43</c:v>
                </c:pt>
                <c:pt idx="13">
                  <c:v>1.1200000000000001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18688"/>
        <c:axId val="370919080"/>
      </c:lineChart>
      <c:catAx>
        <c:axId val="370918688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0919080"/>
        <c:crosses val="autoZero"/>
        <c:auto val="1"/>
        <c:lblAlgn val="ctr"/>
        <c:lblOffset val="100"/>
        <c:noMultiLvlLbl val="0"/>
      </c:catAx>
      <c:valAx>
        <c:axId val="37091908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091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429502850958943"/>
          <c:y val="0.13271912140008124"/>
          <c:w val="0.25749691986529211"/>
          <c:h val="0.2222746508385386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65"/>
          <c:w val="0.85199304854342905"/>
          <c:h val="0.73646610193463768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Services'!$C$7:$C$22</c:f>
              <c:numCache>
                <c:formatCode>0.000</c:formatCode>
                <c:ptCount val="16"/>
                <c:pt idx="0">
                  <c:v>0.86003195018694945</c:v>
                </c:pt>
                <c:pt idx="1">
                  <c:v>2.5089897101314009</c:v>
                </c:pt>
                <c:pt idx="2">
                  <c:v>2.5807191604060331</c:v>
                </c:pt>
                <c:pt idx="3">
                  <c:v>2.181411646011425</c:v>
                </c:pt>
                <c:pt idx="4">
                  <c:v>2.5498316231876412</c:v>
                </c:pt>
                <c:pt idx="5">
                  <c:v>1.8744925024560113</c:v>
                </c:pt>
                <c:pt idx="6">
                  <c:v>2.7851634343850309</c:v>
                </c:pt>
                <c:pt idx="7">
                  <c:v>1.1236505157957171</c:v>
                </c:pt>
                <c:pt idx="8">
                  <c:v>2.0860372457415362</c:v>
                </c:pt>
                <c:pt idx="9">
                  <c:v>1.9220718836579043</c:v>
                </c:pt>
                <c:pt idx="10">
                  <c:v>1.3569404791628221</c:v>
                </c:pt>
                <c:pt idx="11">
                  <c:v>1.5918603988699467</c:v>
                </c:pt>
                <c:pt idx="12">
                  <c:v>0.72195454754657284</c:v>
                </c:pt>
                <c:pt idx="13">
                  <c:v>1.5307934408562645</c:v>
                </c:pt>
                <c:pt idx="14">
                  <c:v>1.5301588422582788</c:v>
                </c:pt>
                <c:pt idx="15">
                  <c:v>0.84138458246891079</c:v>
                </c:pt>
              </c:numCache>
            </c:numRef>
          </c:val>
          <c:smooth val="0"/>
        </c:ser>
        <c:ser>
          <c:idx val="3"/>
          <c:order val="1"/>
          <c:tx>
            <c:v>Army RW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Services'!$L$7:$L$22</c:f>
              <c:numCache>
                <c:formatCode>0.000</c:formatCode>
                <c:ptCount val="16"/>
                <c:pt idx="0">
                  <c:v>1.0020127931983371</c:v>
                </c:pt>
                <c:pt idx="1">
                  <c:v>2.8927149865778023</c:v>
                </c:pt>
                <c:pt idx="2">
                  <c:v>2.9164911371074886</c:v>
                </c:pt>
                <c:pt idx="3">
                  <c:v>2.4634561674164814</c:v>
                </c:pt>
                <c:pt idx="4">
                  <c:v>2.8680045413368465</c:v>
                </c:pt>
                <c:pt idx="5">
                  <c:v>1.997374878730811</c:v>
                </c:pt>
                <c:pt idx="6">
                  <c:v>2.8360973938533824</c:v>
                </c:pt>
                <c:pt idx="7">
                  <c:v>1.353703869156399</c:v>
                </c:pt>
                <c:pt idx="8">
                  <c:v>2.3536298088238605</c:v>
                </c:pt>
                <c:pt idx="9">
                  <c:v>1.8610113976609153</c:v>
                </c:pt>
                <c:pt idx="10">
                  <c:v>1.4272795948972714</c:v>
                </c:pt>
                <c:pt idx="11">
                  <c:v>1.6594817254184659</c:v>
                </c:pt>
                <c:pt idx="12">
                  <c:v>0.70093785484978899</c:v>
                </c:pt>
                <c:pt idx="13">
                  <c:v>1.5751716937146147</c:v>
                </c:pt>
                <c:pt idx="14">
                  <c:v>1.5573574758350033</c:v>
                </c:pt>
                <c:pt idx="15">
                  <c:v>0.79682333098713132</c:v>
                </c:pt>
              </c:numCache>
            </c:numRef>
          </c:val>
          <c:smooth val="0"/>
        </c:ser>
        <c:ser>
          <c:idx val="4"/>
          <c:order val="2"/>
          <c:tx>
            <c:v>Army FW CRC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Services'!$U$7:$U$22</c:f>
              <c:numCache>
                <c:formatCode>0.000</c:formatCode>
                <c:ptCount val="16"/>
                <c:pt idx="0">
                  <c:v>1.5173931186222072</c:v>
                </c:pt>
                <c:pt idx="1">
                  <c:v>0.75656127768068571</c:v>
                </c:pt>
                <c:pt idx="2">
                  <c:v>0.8302200083022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1.4506629529695072</c:v>
                </c:pt>
                <c:pt idx="8">
                  <c:v>0</c:v>
                </c:pt>
                <c:pt idx="9">
                  <c:v>2.3932033026205577</c:v>
                </c:pt>
                <c:pt idx="10">
                  <c:v>0</c:v>
                </c:pt>
                <c:pt idx="11">
                  <c:v>0.9183073758448429</c:v>
                </c:pt>
                <c:pt idx="12">
                  <c:v>0.9137343408777332</c:v>
                </c:pt>
                <c:pt idx="13">
                  <c:v>1.0977912440170379</c:v>
                </c:pt>
                <c:pt idx="14">
                  <c:v>1.265038140899948</c:v>
                </c:pt>
                <c:pt idx="15">
                  <c:v>1.368213660245184</c:v>
                </c:pt>
              </c:numCache>
            </c:numRef>
          </c:val>
          <c:smooth val="0"/>
        </c:ser>
        <c:ser>
          <c:idx val="1"/>
          <c:order val="3"/>
          <c:tx>
            <c:v>Army FWPO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Services'!$V$7:$V$22</c:f>
              <c:numCache>
                <c:formatCode>0.000</c:formatCode>
                <c:ptCount val="16"/>
                <c:pt idx="0">
                  <c:v>1.4834154156529995</c:v>
                </c:pt>
                <c:pt idx="1">
                  <c:v>0.86655863569008396</c:v>
                </c:pt>
                <c:pt idx="2">
                  <c:v>0.87558773826931324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1.4169564342574723</c:v>
                </c:pt>
                <c:pt idx="8">
                  <c:v>0</c:v>
                </c:pt>
                <c:pt idx="9">
                  <c:v>2.031423411613106</c:v>
                </c:pt>
                <c:pt idx="10">
                  <c:v>0</c:v>
                </c:pt>
                <c:pt idx="11">
                  <c:v>0.53998421086167447</c:v>
                </c:pt>
                <c:pt idx="12">
                  <c:v>0.47186037085393995</c:v>
                </c:pt>
                <c:pt idx="13">
                  <c:v>0.57722190026067333</c:v>
                </c:pt>
                <c:pt idx="14">
                  <c:v>0.65463705612334411</c:v>
                </c:pt>
                <c:pt idx="15">
                  <c:v>0.67328913863427353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19864"/>
        <c:axId val="368435160"/>
      </c:lineChart>
      <c:catAx>
        <c:axId val="37091986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68435160"/>
        <c:crosses val="autoZero"/>
        <c:auto val="1"/>
        <c:lblAlgn val="ctr"/>
        <c:lblOffset val="100"/>
        <c:noMultiLvlLbl val="0"/>
      </c:catAx>
      <c:valAx>
        <c:axId val="36843516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0919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7821592875011"/>
          <c:y val="0.15864503976522609"/>
          <c:w val="0.25526117173381585"/>
          <c:h val="0.2556079744508677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1519448375780612"/>
          <c:w val="0.85199304854342939"/>
          <c:h val="0.74757720980542142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Services'!$E$7:$E$22</c:f>
              <c:numCache>
                <c:formatCode>0.000</c:formatCode>
                <c:ptCount val="16"/>
                <c:pt idx="0">
                  <c:v>1.5050559128271617</c:v>
                </c:pt>
                <c:pt idx="1">
                  <c:v>1.0035958840525603</c:v>
                </c:pt>
                <c:pt idx="2">
                  <c:v>1.5293150580183899</c:v>
                </c:pt>
                <c:pt idx="3">
                  <c:v>1.3633822787571408</c:v>
                </c:pt>
                <c:pt idx="4">
                  <c:v>1.2309531974009302</c:v>
                </c:pt>
                <c:pt idx="5">
                  <c:v>1.1076546605421884</c:v>
                </c:pt>
                <c:pt idx="6">
                  <c:v>0.9947012265660824</c:v>
                </c:pt>
                <c:pt idx="7">
                  <c:v>1.0433897646674515</c:v>
                </c:pt>
                <c:pt idx="8">
                  <c:v>1.9046427026335766</c:v>
                </c:pt>
                <c:pt idx="9">
                  <c:v>1.0983267906616596</c:v>
                </c:pt>
                <c:pt idx="10">
                  <c:v>1.3569404791628221</c:v>
                </c:pt>
                <c:pt idx="11">
                  <c:v>1.0053855150757558</c:v>
                </c:pt>
                <c:pt idx="12">
                  <c:v>0.63171022910325125</c:v>
                </c:pt>
                <c:pt idx="13">
                  <c:v>0.5102644802854216</c:v>
                </c:pt>
                <c:pt idx="14">
                  <c:v>1.4124543159307192</c:v>
                </c:pt>
                <c:pt idx="15">
                  <c:v>1.3221757724511456</c:v>
                </c:pt>
              </c:numCache>
            </c:numRef>
          </c:val>
          <c:smooth val="0"/>
        </c:ser>
        <c:ser>
          <c:idx val="3"/>
          <c:order val="1"/>
          <c:tx>
            <c:v>Army RW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Services'!$N$7:$N$22</c:f>
              <c:numCache>
                <c:formatCode>0.000</c:formatCode>
                <c:ptCount val="16"/>
                <c:pt idx="0">
                  <c:v>1.7535223880970903</c:v>
                </c:pt>
                <c:pt idx="1">
                  <c:v>1.1570859946311209</c:v>
                </c:pt>
                <c:pt idx="2">
                  <c:v>1.7282910442118453</c:v>
                </c:pt>
                <c:pt idx="3">
                  <c:v>1.5396601046353007</c:v>
                </c:pt>
                <c:pt idx="4">
                  <c:v>1.384553916507443</c:v>
                </c:pt>
                <c:pt idx="5">
                  <c:v>1.2364701630238355</c:v>
                </c:pt>
                <c:pt idx="6">
                  <c:v>1.1344389575413532</c:v>
                </c:pt>
                <c:pt idx="7">
                  <c:v>1.1732100199355455</c:v>
                </c:pt>
                <c:pt idx="8">
                  <c:v>2.1489663471870033</c:v>
                </c:pt>
                <c:pt idx="9">
                  <c:v>1.0338952209227308</c:v>
                </c:pt>
                <c:pt idx="10">
                  <c:v>1.631176679882596</c:v>
                </c:pt>
                <c:pt idx="11">
                  <c:v>1.1063211502789774</c:v>
                </c:pt>
                <c:pt idx="12">
                  <c:v>0.5006698963212779</c:v>
                </c:pt>
                <c:pt idx="13">
                  <c:v>0.45004905534703282</c:v>
                </c:pt>
                <c:pt idx="14">
                  <c:v>1.5573574758350033</c:v>
                </c:pt>
                <c:pt idx="15">
                  <c:v>1.4608427734764073</c:v>
                </c:pt>
              </c:numCache>
            </c:numRef>
          </c:val>
          <c:smooth val="0"/>
        </c:ser>
        <c:ser>
          <c:idx val="4"/>
          <c:order val="2"/>
          <c:tx>
            <c:v>Army FW CRC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Services'!$X$7:$X$22</c:f>
              <c:numCache>
                <c:formatCode>0.000</c:formatCode>
                <c:ptCount val="16"/>
                <c:pt idx="0">
                  <c:v>0</c:v>
                </c:pt>
                <c:pt idx="1">
                  <c:v>2.2696838330420572</c:v>
                </c:pt>
                <c:pt idx="2">
                  <c:v>0.8302200083022</c:v>
                </c:pt>
                <c:pt idx="3">
                  <c:v>0.7938776158267441</c:v>
                </c:pt>
                <c:pt idx="4">
                  <c:v>3.9627815556295274</c:v>
                </c:pt>
                <c:pt idx="5">
                  <c:v>0.81785541951893737</c:v>
                </c:pt>
                <c:pt idx="6">
                  <c:v>0.80753266469628693</c:v>
                </c:pt>
                <c:pt idx="7">
                  <c:v>0.7253314764847536</c:v>
                </c:pt>
                <c:pt idx="8">
                  <c:v>0</c:v>
                </c:pt>
                <c:pt idx="9">
                  <c:v>1.5954688684137051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1.0977912440170379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v>Army FWPO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Services'!$Y$7:$Y$22</c:f>
              <c:numCache>
                <c:formatCode>0.000</c:formatCode>
                <c:ptCount val="16"/>
                <c:pt idx="0">
                  <c:v>0</c:v>
                </c:pt>
                <c:pt idx="1">
                  <c:v>2.5996759070702522</c:v>
                </c:pt>
                <c:pt idx="2">
                  <c:v>0.87558773826931324</c:v>
                </c:pt>
                <c:pt idx="3">
                  <c:v>1.4239131982514346</c:v>
                </c:pt>
                <c:pt idx="4">
                  <c:v>4.3183486634710881</c:v>
                </c:pt>
                <c:pt idx="5">
                  <c:v>0.98999118907841721</c:v>
                </c:pt>
                <c:pt idx="6">
                  <c:v>0.83691673180668558</c:v>
                </c:pt>
                <c:pt idx="7">
                  <c:v>0.70847821712873615</c:v>
                </c:pt>
                <c:pt idx="8">
                  <c:v>0</c:v>
                </c:pt>
                <c:pt idx="9">
                  <c:v>1.3542822744087373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0.57722190026067333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35944"/>
        <c:axId val="368436336"/>
      </c:lineChart>
      <c:catAx>
        <c:axId val="36843594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68436336"/>
        <c:crosses val="autoZero"/>
        <c:auto val="1"/>
        <c:lblAlgn val="ctr"/>
        <c:lblOffset val="100"/>
        <c:noMultiLvlLbl val="0"/>
      </c:catAx>
      <c:valAx>
        <c:axId val="36843633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435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12644507181572"/>
          <c:y val="0.12160801352930488"/>
          <c:w val="0.2178735549281843"/>
          <c:h val="0.3444968374170785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639006963321"/>
          <c:y val="0.11889818638139796"/>
          <c:w val="0.86190630520591149"/>
          <c:h val="0.75128091242901363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Services'!$G$7:$G$22</c:f>
              <c:numCache>
                <c:formatCode>0.000</c:formatCode>
                <c:ptCount val="16"/>
                <c:pt idx="0">
                  <c:v>6.3427356326287532</c:v>
                </c:pt>
                <c:pt idx="1">
                  <c:v>6.3226540695311302</c:v>
                </c:pt>
                <c:pt idx="2">
                  <c:v>6.2128424231997093</c:v>
                </c:pt>
                <c:pt idx="3">
                  <c:v>4.7263918996914214</c:v>
                </c:pt>
                <c:pt idx="4">
                  <c:v>5.0117380179895017</c:v>
                </c:pt>
                <c:pt idx="5">
                  <c:v>4.3454144375116623</c:v>
                </c:pt>
                <c:pt idx="6">
                  <c:v>6.1671476047097116</c:v>
                </c:pt>
                <c:pt idx="7">
                  <c:v>6.099817085748179</c:v>
                </c:pt>
                <c:pt idx="8">
                  <c:v>6.8022953665484884</c:v>
                </c:pt>
                <c:pt idx="9">
                  <c:v>4.7594160928671911</c:v>
                </c:pt>
                <c:pt idx="10">
                  <c:v>8.051180176366076</c:v>
                </c:pt>
                <c:pt idx="11">
                  <c:v>6.786352226761351</c:v>
                </c:pt>
                <c:pt idx="12">
                  <c:v>6.046369335702547</c:v>
                </c:pt>
                <c:pt idx="13">
                  <c:v>3.1636397777696139</c:v>
                </c:pt>
                <c:pt idx="14">
                  <c:v>4.3550674741197177</c:v>
                </c:pt>
                <c:pt idx="15">
                  <c:v>3.3655383298756432</c:v>
                </c:pt>
              </c:numCache>
            </c:numRef>
          </c:val>
          <c:smooth val="0"/>
        </c:ser>
        <c:ser>
          <c:idx val="3"/>
          <c:order val="1"/>
          <c:tx>
            <c:v>Army RW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Services'!$P$7:$P$22</c:f>
              <c:numCache>
                <c:formatCode>0.000</c:formatCode>
                <c:ptCount val="16"/>
                <c:pt idx="0">
                  <c:v>7.3898443498377366</c:v>
                </c:pt>
                <c:pt idx="1">
                  <c:v>7.2896417661760617</c:v>
                </c:pt>
                <c:pt idx="2">
                  <c:v>7.0211823671106206</c:v>
                </c:pt>
                <c:pt idx="3">
                  <c:v>5.3374883627357086</c:v>
                </c:pt>
                <c:pt idx="4">
                  <c:v>5.637112374351732</c:v>
                </c:pt>
                <c:pt idx="5">
                  <c:v>4.8507675626319697</c:v>
                </c:pt>
                <c:pt idx="6">
                  <c:v>7.033521536756389</c:v>
                </c:pt>
                <c:pt idx="7">
                  <c:v>6.8587662703924206</c:v>
                </c:pt>
                <c:pt idx="8">
                  <c:v>6.6515625031978667</c:v>
                </c:pt>
                <c:pt idx="9">
                  <c:v>4.8593075383368349</c:v>
                </c:pt>
                <c:pt idx="10">
                  <c:v>6.6266552620230463</c:v>
                </c:pt>
                <c:pt idx="11">
                  <c:v>4.9784451762553976</c:v>
                </c:pt>
                <c:pt idx="12">
                  <c:v>3.6048232535132012</c:v>
                </c:pt>
                <c:pt idx="13">
                  <c:v>3.1503433874292295</c:v>
                </c:pt>
                <c:pt idx="14">
                  <c:v>3.5040543206287573</c:v>
                </c:pt>
                <c:pt idx="15">
                  <c:v>3.0544894354506695</c:v>
                </c:pt>
              </c:numCache>
            </c:numRef>
          </c:val>
          <c:smooth val="0"/>
        </c:ser>
        <c:ser>
          <c:idx val="4"/>
          <c:order val="2"/>
          <c:tx>
            <c:v>Army FW CRC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Services'!$AA$7:$AA$22</c:f>
              <c:numCache>
                <c:formatCode>0.000</c:formatCode>
                <c:ptCount val="16"/>
                <c:pt idx="0">
                  <c:v>9.1043587117332425</c:v>
                </c:pt>
                <c:pt idx="1">
                  <c:v>4.5393676660841145</c:v>
                </c:pt>
                <c:pt idx="2">
                  <c:v>4.1511000415110004</c:v>
                </c:pt>
                <c:pt idx="3">
                  <c:v>6.3510209266139528</c:v>
                </c:pt>
                <c:pt idx="4">
                  <c:v>4.7553378667554327</c:v>
                </c:pt>
                <c:pt idx="5">
                  <c:v>2.4535662585568123</c:v>
                </c:pt>
                <c:pt idx="6">
                  <c:v>3.2301306587851477</c:v>
                </c:pt>
                <c:pt idx="7">
                  <c:v>2.1759944294542608</c:v>
                </c:pt>
                <c:pt idx="8">
                  <c:v>8.7750787762753788</c:v>
                </c:pt>
                <c:pt idx="9">
                  <c:v>3.988672171034263</c:v>
                </c:pt>
                <c:pt idx="10">
                  <c:v>2.4088452798676743</c:v>
                </c:pt>
                <c:pt idx="11">
                  <c:v>5.5098442550690567</c:v>
                </c:pt>
                <c:pt idx="12">
                  <c:v>5.4824060452663996</c:v>
                </c:pt>
                <c:pt idx="13">
                  <c:v>3.2933737320511129</c:v>
                </c:pt>
                <c:pt idx="14">
                  <c:v>11.385343268099533</c:v>
                </c:pt>
                <c:pt idx="15">
                  <c:v>8.2092819614711026</c:v>
                </c:pt>
              </c:numCache>
            </c:numRef>
          </c:val>
          <c:smooth val="0"/>
        </c:ser>
        <c:ser>
          <c:idx val="1"/>
          <c:order val="3"/>
          <c:tx>
            <c:v>ARMY FWPO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'All Services'!$A$7:$A$22</c:f>
              <c:numCache>
                <c:formatCode>[$-1010409]General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'All Services'!$AB$7:$AB$22</c:f>
              <c:numCache>
                <c:formatCode>0.000</c:formatCode>
                <c:ptCount val="16"/>
                <c:pt idx="0">
                  <c:v>8.9004924939179961</c:v>
                </c:pt>
                <c:pt idx="1">
                  <c:v>5.1993518141405044</c:v>
                </c:pt>
                <c:pt idx="2">
                  <c:v>4.3779386913465661</c:v>
                </c:pt>
                <c:pt idx="3">
                  <c:v>11.391305586011477</c:v>
                </c:pt>
                <c:pt idx="4">
                  <c:v>5.1820183961653061</c:v>
                </c:pt>
                <c:pt idx="5">
                  <c:v>2.9699735672352516</c:v>
                </c:pt>
                <c:pt idx="6">
                  <c:v>3.3476669272267423</c:v>
                </c:pt>
                <c:pt idx="7">
                  <c:v>2.1254346513862084</c:v>
                </c:pt>
                <c:pt idx="8">
                  <c:v>8.8391752245954081</c:v>
                </c:pt>
                <c:pt idx="9">
                  <c:v>3.3857056860218431</c:v>
                </c:pt>
                <c:pt idx="10">
                  <c:v>1.6928694645284592</c:v>
                </c:pt>
                <c:pt idx="11">
                  <c:v>3.2399052651700471</c:v>
                </c:pt>
                <c:pt idx="12">
                  <c:v>2.8311622251236397</c:v>
                </c:pt>
                <c:pt idx="13">
                  <c:v>1.7316657007820204</c:v>
                </c:pt>
                <c:pt idx="14">
                  <c:v>5.8917335051100972</c:v>
                </c:pt>
                <c:pt idx="15">
                  <c:v>4.0397348318056414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37120"/>
        <c:axId val="368437512"/>
      </c:lineChart>
      <c:catAx>
        <c:axId val="368437120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68437512"/>
        <c:crosses val="autoZero"/>
        <c:auto val="1"/>
        <c:lblAlgn val="ctr"/>
        <c:lblOffset val="100"/>
        <c:noMultiLvlLbl val="0"/>
      </c:catAx>
      <c:valAx>
        <c:axId val="368437512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43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22179808573801"/>
          <c:y val="0.12531171615289702"/>
          <c:w val="0.19132961816349081"/>
          <c:h val="0.229682056085722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6"/>
          <c:w val="0.85199304854342939"/>
          <c:h val="0.73646610193463735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Services'!$A$8:$A$21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Transport!$AF$36:$AF$49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2.9495740815026315</c:v>
                </c:pt>
                <c:pt idx="7">
                  <c:v>0</c:v>
                </c:pt>
                <c:pt idx="8">
                  <c:v>3.0892467952926057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Navy</c:v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'All Services'!$A$8:$A$21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'All Services'!$AM$8:$AM$21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v>USAF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'All Services'!$A$8:$A$21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'All Services'!$BI$8:$BI$21</c:f>
              <c:numCache>
                <c:formatCode>[$-1010409]General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21.02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0</c:v>
                </c:pt>
                <c:pt idx="11">
                  <c:v>1.1399999999999999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38296"/>
        <c:axId val="368438688"/>
      </c:lineChart>
      <c:catAx>
        <c:axId val="368438296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68438688"/>
        <c:crosses val="autoZero"/>
        <c:auto val="1"/>
        <c:lblAlgn val="ctr"/>
        <c:lblOffset val="100"/>
        <c:noMultiLvlLbl val="0"/>
      </c:catAx>
      <c:valAx>
        <c:axId val="36843868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438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79682038927981"/>
          <c:y val="0.12160801352930488"/>
          <c:w val="0.14649810695826468"/>
          <c:h val="0.2567838271263262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54"/>
          <c:w val="0.85199304854342972"/>
          <c:h val="0.73646610193463691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Services'!$A$8:$A$19</c:f>
              <c:numCache>
                <c:formatCode>[$-1010409]General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Transport!$AH$36:$AH$47</c:f>
              <c:numCache>
                <c:formatCode>0.00</c:formatCode>
                <c:ptCount val="12"/>
                <c:pt idx="0">
                  <c:v>1.6726603663126203</c:v>
                </c:pt>
                <c:pt idx="1">
                  <c:v>1.793046565419304</c:v>
                </c:pt>
                <c:pt idx="2">
                  <c:v>4.3780920274944179</c:v>
                </c:pt>
                <c:pt idx="3">
                  <c:v>3.5898264318920181</c:v>
                </c:pt>
                <c:pt idx="4">
                  <c:v>2.1210707164976879</c:v>
                </c:pt>
                <c:pt idx="5">
                  <c:v>0</c:v>
                </c:pt>
                <c:pt idx="6">
                  <c:v>1.4747870407513157</c:v>
                </c:pt>
                <c:pt idx="7">
                  <c:v>0</c:v>
                </c:pt>
                <c:pt idx="8">
                  <c:v>1.5446233976463029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Navy</c:v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'All Services'!$AO$8:$AO$19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2.6404731727925643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v>USAF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'All Services'!$BK$8:$BK$19</c:f>
              <c:numCache>
                <c:formatCode>[$-1010409]General</c:formatCode>
                <c:ptCount val="12"/>
                <c:pt idx="0">
                  <c:v>27.52</c:v>
                </c:pt>
                <c:pt idx="1">
                  <c:v>0</c:v>
                </c:pt>
                <c:pt idx="2">
                  <c:v>21.02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67488"/>
        <c:axId val="372167880"/>
      </c:lineChart>
      <c:catAx>
        <c:axId val="372167488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2167880"/>
        <c:crosses val="autoZero"/>
        <c:auto val="1"/>
        <c:lblAlgn val="ctr"/>
        <c:lblOffset val="100"/>
        <c:noMultiLvlLbl val="0"/>
      </c:catAx>
      <c:valAx>
        <c:axId val="37216788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216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79682038928003"/>
          <c:y val="0.12160801352930488"/>
          <c:w val="0.14649810695826476"/>
          <c:h val="0.2827097454914711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71573588212"/>
          <c:y val="0.12630559162858043"/>
          <c:w val="0.85199304854342994"/>
          <c:h val="0.73646610193463646"/>
        </c:manualLayout>
      </c:layout>
      <c:lineChart>
        <c:grouping val="standard"/>
        <c:varyColors val="0"/>
        <c:ser>
          <c:idx val="0"/>
          <c:order val="0"/>
          <c:tx>
            <c:v>Army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Transport!$AJ$36:$AJ$50</c:f>
              <c:numCache>
                <c:formatCode>0.00</c:formatCode>
                <c:ptCount val="15"/>
                <c:pt idx="0">
                  <c:v>1.6726603663126203</c:v>
                </c:pt>
                <c:pt idx="1">
                  <c:v>5.3791396962579121</c:v>
                </c:pt>
                <c:pt idx="2">
                  <c:v>13.134276082483254</c:v>
                </c:pt>
                <c:pt idx="3">
                  <c:v>7.1796528637840362</c:v>
                </c:pt>
                <c:pt idx="4">
                  <c:v>2.1210707164976879</c:v>
                </c:pt>
                <c:pt idx="5">
                  <c:v>3.4450683846074344</c:v>
                </c:pt>
                <c:pt idx="6">
                  <c:v>1.4747870407513157</c:v>
                </c:pt>
                <c:pt idx="7">
                  <c:v>8.1414130887869955</c:v>
                </c:pt>
                <c:pt idx="8">
                  <c:v>3.0892467952926057</c:v>
                </c:pt>
                <c:pt idx="9">
                  <c:v>3.0451689916531914</c:v>
                </c:pt>
                <c:pt idx="10">
                  <c:v>5.4596080001455896</c:v>
                </c:pt>
                <c:pt idx="11">
                  <c:v>5.0755839036315802</c:v>
                </c:pt>
                <c:pt idx="12">
                  <c:v>0</c:v>
                </c:pt>
                <c:pt idx="13">
                  <c:v>6.600442229629385</c:v>
                </c:pt>
              </c:numCache>
            </c:numRef>
          </c:val>
          <c:smooth val="0"/>
        </c:ser>
        <c:ser>
          <c:idx val="3"/>
          <c:order val="1"/>
          <c:tx>
            <c:v>Navy</c:v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Services'!$AQ$8:$AQ$22</c:f>
              <c:numCache>
                <c:formatCode>0.00</c:formatCode>
                <c:ptCount val="15"/>
                <c:pt idx="0">
                  <c:v>0</c:v>
                </c:pt>
                <c:pt idx="1">
                  <c:v>2.5288286465709082</c:v>
                </c:pt>
                <c:pt idx="2">
                  <c:v>2.3586018208406054</c:v>
                </c:pt>
                <c:pt idx="3">
                  <c:v>0</c:v>
                </c:pt>
                <c:pt idx="4">
                  <c:v>3.3366700033366703</c:v>
                </c:pt>
                <c:pt idx="5">
                  <c:v>0</c:v>
                </c:pt>
                <c:pt idx="6">
                  <c:v>3.4899141481119562</c:v>
                </c:pt>
                <c:pt idx="7">
                  <c:v>4.4091710758377429</c:v>
                </c:pt>
                <c:pt idx="8">
                  <c:v>0</c:v>
                </c:pt>
                <c:pt idx="9">
                  <c:v>11.846937566639024</c:v>
                </c:pt>
                <c:pt idx="10">
                  <c:v>7.4024724257902141</c:v>
                </c:pt>
                <c:pt idx="11">
                  <c:v>15.642108556233381</c:v>
                </c:pt>
                <c:pt idx="12">
                  <c:v>3.2515038205169895</c:v>
                </c:pt>
                <c:pt idx="13">
                  <c:v>6.8697832583381997</c:v>
                </c:pt>
                <c:pt idx="14">
                  <c:v>3.329338127580237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82384"/>
        <c:axId val="371982776"/>
      </c:lineChart>
      <c:catAx>
        <c:axId val="371982384"/>
        <c:scaling>
          <c:orientation val="minMax"/>
        </c:scaling>
        <c:delete val="0"/>
        <c:axPos val="b"/>
        <c:numFmt formatCode="[$-1010409]General" sourceLinked="1"/>
        <c:majorTickMark val="out"/>
        <c:minorTickMark val="none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371982776"/>
        <c:crosses val="autoZero"/>
        <c:auto val="1"/>
        <c:lblAlgn val="ctr"/>
        <c:lblOffset val="100"/>
        <c:noMultiLvlLbl val="0"/>
      </c:catAx>
      <c:valAx>
        <c:axId val="37198277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7198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59343215479104"/>
          <c:y val="0.12531175269757946"/>
          <c:w val="0.17425522561323245"/>
          <c:h val="0.2567838271263262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0092414918725"/>
          <c:y val="3.926620578263261E-2"/>
          <c:w val="0.8092104663387667"/>
          <c:h val="0.84585893606802875"/>
        </c:manualLayout>
      </c:layout>
      <c:barChart>
        <c:barDir val="col"/>
        <c:grouping val="clustered"/>
        <c:varyColors val="0"/>
        <c:ser>
          <c:idx val="2"/>
          <c:order val="0"/>
          <c:tx>
            <c:v>Army C/RC-12 Class 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Rates'!$AE$114:$AE$123</c:f>
              <c:numCache>
                <c:formatCode>General</c:formatCode>
                <c:ptCount val="10"/>
                <c:pt idx="0">
                  <c:v>8.066002949852507</c:v>
                </c:pt>
                <c:pt idx="1">
                  <c:v>1.1726353807547081</c:v>
                </c:pt>
                <c:pt idx="2">
                  <c:v>3.9599255533995961</c:v>
                </c:pt>
                <c:pt idx="3">
                  <c:v>4.8884815154292705</c:v>
                </c:pt>
                <c:pt idx="4">
                  <c:v>6.3937801306888664</c:v>
                </c:pt>
                <c:pt idx="5">
                  <c:v>5.1575635669709632</c:v>
                </c:pt>
                <c:pt idx="6">
                  <c:v>3.9003081243418229</c:v>
                </c:pt>
                <c:pt idx="7">
                  <c:v>3.4848062447727908</c:v>
                </c:pt>
                <c:pt idx="8">
                  <c:v>19.848914731397482</c:v>
                </c:pt>
                <c:pt idx="9">
                  <c:v>17.513748292409542</c:v>
                </c:pt>
              </c:numCache>
            </c:numRef>
          </c:val>
        </c:ser>
        <c:ser>
          <c:idx val="0"/>
          <c:order val="1"/>
          <c:tx>
            <c:v>Army FW Class 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Rates'!$BE$114:$BE$123</c:f>
              <c:numCache>
                <c:formatCode>General</c:formatCode>
                <c:ptCount val="10"/>
                <c:pt idx="0">
                  <c:v>9.1043587117332425</c:v>
                </c:pt>
                <c:pt idx="1">
                  <c:v>4.5393676660841145</c:v>
                </c:pt>
                <c:pt idx="2">
                  <c:v>3.3208800332088</c:v>
                </c:pt>
                <c:pt idx="3">
                  <c:v>6.3510209266139528</c:v>
                </c:pt>
                <c:pt idx="4">
                  <c:v>4.7553378667554327</c:v>
                </c:pt>
                <c:pt idx="5">
                  <c:v>3.2714216780757495</c:v>
                </c:pt>
                <c:pt idx="6">
                  <c:v>3.2301306587851477</c:v>
                </c:pt>
                <c:pt idx="7">
                  <c:v>2.1759944294542608</c:v>
                </c:pt>
                <c:pt idx="8">
                  <c:v>17.550157552550758</c:v>
                </c:pt>
                <c:pt idx="9">
                  <c:v>10.370547644689083</c:v>
                </c:pt>
              </c:numCache>
            </c:numRef>
          </c:val>
        </c:ser>
        <c:ser>
          <c:idx val="1"/>
          <c:order val="2"/>
          <c:tx>
            <c:v>Army AVN Class 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Rates'!$AT$131:$AT$140</c:f>
              <c:numCache>
                <c:formatCode>General</c:formatCode>
                <c:ptCount val="10"/>
                <c:pt idx="0">
                  <c:v>7.6327835579091765</c:v>
                </c:pt>
                <c:pt idx="1">
                  <c:v>6.9248115999626663</c:v>
                </c:pt>
                <c:pt idx="2">
                  <c:v>6.4040068054520081</c:v>
                </c:pt>
                <c:pt idx="3">
                  <c:v>5.4535291150285632</c:v>
                </c:pt>
                <c:pt idx="4">
                  <c:v>5.5392893883041863</c:v>
                </c:pt>
                <c:pt idx="5">
                  <c:v>4.515822846825845</c:v>
                </c:pt>
                <c:pt idx="6">
                  <c:v>6.5650280953361442</c:v>
                </c:pt>
                <c:pt idx="7">
                  <c:v>6.1800778368764444</c:v>
                </c:pt>
                <c:pt idx="8">
                  <c:v>7.3464789958723662</c:v>
                </c:pt>
                <c:pt idx="9">
                  <c:v>4.5348635776989923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11120"/>
        <c:axId val="369413552"/>
      </c:barChart>
      <c:catAx>
        <c:axId val="3694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413552"/>
        <c:crosses val="autoZero"/>
        <c:auto val="1"/>
        <c:lblAlgn val="ctr"/>
        <c:lblOffset val="100"/>
        <c:noMultiLvlLbl val="0"/>
      </c:catAx>
      <c:valAx>
        <c:axId val="36941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C Accidents Per 100,000 Flight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41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10652344927753"/>
          <c:y val="2.5053206128381092E-2"/>
          <c:w val="0.78508717039509135"/>
          <c:h val="0.11756717787677669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UC-35 Class A-C Cause Lifetime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'FW ALL UC-35  A-C'!$F$1245:$F$1248</c15:sqref>
                  </c15:fullRef>
                </c:ext>
              </c:extLst>
              <c:f>'FW ALL UC-35  A-C'!$F$1245:$F$1247</c:f>
              <c:strCache>
                <c:ptCount val="3"/>
                <c:pt idx="0">
                  <c:v>Environmental</c:v>
                </c:pt>
                <c:pt idx="1">
                  <c:v>Material Failure</c:v>
                </c:pt>
                <c:pt idx="2">
                  <c:v>Pilot Error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'FW ALL UC-35  A-C'!$G$1245:$G$1248</c15:sqref>
                  </c15:fullRef>
                </c:ext>
              </c:extLst>
              <c:f>'FW ALL UC-35  A-C'!$G$1245:$G$1247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67306647578143641"/>
          <c:y val="0.5022545507446583"/>
          <c:w val="0.24450928179432585"/>
          <c:h val="0.17093342546962451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[Accidents Data 2017.xlsx]FW ALL UC-35  A-C!PivotTable2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Army FW Accidents</a:t>
            </a:r>
            <a:r>
              <a:rPr lang="en-US" baseline="0"/>
              <a:t> FY13 by Class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'FW ALL UC-35  A-C'!$L$730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'FW ALL UC-35  A-C'!$K$731:$K$736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</c:strCache>
            </c:strRef>
          </c:cat>
          <c:val>
            <c:numRef>
              <c:f>'FW ALL UC-35  A-C'!$L$731:$L$736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65701464736262"/>
          <c:y val="0.23996663750364541"/>
          <c:w val="7.1364490728981933E-2"/>
          <c:h val="0.632585126859142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UC-35 Class A-C Cause Lifetime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Environmental</c:v>
              </c:pt>
              <c:pt idx="1">
                <c:v>Material Failure</c:v>
              </c:pt>
              <c:pt idx="2">
                <c:v>Pilot Error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2</c:v>
              </c:pt>
              <c:pt idx="2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UC-35 Class B Cause - Lifetime</a:t>
            </a:r>
          </a:p>
        </c:rich>
      </c:tx>
      <c:layout>
        <c:manualLayout>
          <c:xMode val="edge"/>
          <c:yMode val="edge"/>
          <c:x val="0.26295606062342641"/>
          <c:y val="2.0635289906943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630994989255"/>
          <c:y val="0.12600321014501414"/>
          <c:w val="0.75380485736226865"/>
          <c:h val="0.53365432040028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Sheet2!$A$81</c:f>
              <c:strCache>
                <c:ptCount val="1"/>
                <c:pt idx="0">
                  <c:v>Class 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Sheet2!$A$82</c:f>
              <c:strCache>
                <c:ptCount val="1"/>
                <c:pt idx="0">
                  <c:v>Material Failure</c:v>
                </c:pt>
              </c:strCache>
            </c:strRef>
          </c:cat>
          <c:val>
            <c:numRef>
              <c:f>Sheet2!$B$82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85520"/>
        <c:axId val="371985912"/>
      </c:barChart>
      <c:lineChart>
        <c:grouping val="standard"/>
        <c:varyColors val="0"/>
        <c:ser>
          <c:idx val="0"/>
          <c:order val="1"/>
          <c:tx>
            <c:strRef>
              <c:f>Sheet2!$A$82</c:f>
              <c:strCache>
                <c:ptCount val="1"/>
                <c:pt idx="0">
                  <c:v>Material Failure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Sheet2!$A$82</c:f>
              <c:strCache>
                <c:ptCount val="1"/>
                <c:pt idx="0">
                  <c:v>Material Failure</c:v>
                </c:pt>
              </c:strCache>
            </c:strRef>
          </c:cat>
          <c:val>
            <c:numRef>
              <c:f>Sheet2!$D$82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91352"/>
        <c:axId val="371591744"/>
      </c:lineChart>
      <c:catAx>
        <c:axId val="3719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</a:p>
            </c:rich>
          </c:tx>
          <c:layout>
            <c:manualLayout>
              <c:xMode val="edge"/>
              <c:yMode val="edge"/>
              <c:x val="0.43714021233557732"/>
              <c:y val="0.85111243269820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1985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198591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Accidents</a:t>
                </a:r>
              </a:p>
            </c:rich>
          </c:tx>
          <c:layout>
            <c:manualLayout>
              <c:xMode val="edge"/>
              <c:yMode val="edge"/>
              <c:x val="1.9542076891043661E-2"/>
              <c:y val="0.36459436888571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1985520"/>
        <c:crosses val="autoZero"/>
        <c:crossBetween val="between"/>
        <c:majorUnit val="1"/>
        <c:minorUnit val="1"/>
      </c:valAx>
      <c:catAx>
        <c:axId val="37159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1591744"/>
        <c:crosses val="autoZero"/>
        <c:auto val="0"/>
        <c:lblAlgn val="ctr"/>
        <c:lblOffset val="100"/>
        <c:noMultiLvlLbl val="0"/>
      </c:catAx>
      <c:valAx>
        <c:axId val="371591744"/>
        <c:scaling>
          <c:orientation val="minMax"/>
          <c:max val="1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</a:t>
                </a:r>
              </a:p>
            </c:rich>
          </c:tx>
          <c:layout>
            <c:manualLayout>
              <c:xMode val="edge"/>
              <c:yMode val="edge"/>
              <c:x val="0.96293061620574083"/>
              <c:y val="0.2249272250059652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1591352"/>
        <c:crosses val="max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UC-35 Class C Cause - Lifetime</a:t>
            </a:r>
          </a:p>
        </c:rich>
      </c:tx>
      <c:layout>
        <c:manualLayout>
          <c:xMode val="edge"/>
          <c:yMode val="edge"/>
          <c:x val="0.27183443584278488"/>
          <c:y val="9.27165354330708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8709678520726"/>
          <c:y val="0.12600321014501414"/>
          <c:w val="0.73782008665468701"/>
          <c:h val="0.441005638184115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Sheet2!$A$84</c:f>
              <c:strCache>
                <c:ptCount val="1"/>
                <c:pt idx="0">
                  <c:v>Class C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Sheet2!$A$85:$A$88</c:f>
              <c:strCache>
                <c:ptCount val="4"/>
                <c:pt idx="0">
                  <c:v>Environmental</c:v>
                </c:pt>
                <c:pt idx="1">
                  <c:v>Pilot Error</c:v>
                </c:pt>
                <c:pt idx="2">
                  <c:v>Material Failure</c:v>
                </c:pt>
                <c:pt idx="3">
                  <c:v>Maintenance Error</c:v>
                </c:pt>
              </c:strCache>
            </c:strRef>
          </c:cat>
          <c:val>
            <c:numRef>
              <c:f>Sheet2!$B$85:$B$88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92528"/>
        <c:axId val="371592920"/>
      </c:barChart>
      <c:lineChart>
        <c:grouping val="standard"/>
        <c:varyColors val="0"/>
        <c:ser>
          <c:idx val="0"/>
          <c:order val="1"/>
          <c:tx>
            <c:strRef>
              <c:f>Sheet2!$A$84</c:f>
              <c:strCache>
                <c:ptCount val="1"/>
                <c:pt idx="0">
                  <c:v>Class 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Sheet2!$A$82</c:f>
              <c:strCache>
                <c:ptCount val="1"/>
                <c:pt idx="0">
                  <c:v>Material Failure</c:v>
                </c:pt>
              </c:strCache>
            </c:strRef>
          </c:cat>
          <c:val>
            <c:numRef>
              <c:f>Sheet2!$E$85:$E$88</c:f>
              <c:numCache>
                <c:formatCode>General</c:formatCode>
                <c:ptCount val="4"/>
                <c:pt idx="0">
                  <c:v>0.52941176470588236</c:v>
                </c:pt>
                <c:pt idx="1">
                  <c:v>0.94117647058823528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93312"/>
        <c:axId val="371593704"/>
      </c:lineChart>
      <c:catAx>
        <c:axId val="37159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</a:p>
            </c:rich>
          </c:tx>
          <c:layout>
            <c:manualLayout>
              <c:xMode val="edge"/>
              <c:yMode val="edge"/>
              <c:x val="0.39387498021373957"/>
              <c:y val="0.9073926270579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100000" vert="horz"/>
          <a:lstStyle/>
          <a:p>
            <a:pPr>
              <a:defRPr/>
            </a:pPr>
            <a:endParaRPr lang="en-US"/>
          </a:p>
        </c:txPr>
        <c:crossAx val="371592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159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Accidents</a:t>
                </a:r>
              </a:p>
            </c:rich>
          </c:tx>
          <c:layout>
            <c:manualLayout>
              <c:xMode val="edge"/>
              <c:yMode val="edge"/>
              <c:x val="1.9754318928927719E-2"/>
              <c:y val="0.17141255070388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1592528"/>
        <c:crosses val="autoZero"/>
        <c:crossBetween val="between"/>
        <c:minorUnit val="1"/>
      </c:valAx>
      <c:catAx>
        <c:axId val="3715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1593704"/>
        <c:crosses val="autoZero"/>
        <c:auto val="0"/>
        <c:lblAlgn val="ctr"/>
        <c:lblOffset val="100"/>
        <c:noMultiLvlLbl val="0"/>
      </c:catAx>
      <c:valAx>
        <c:axId val="371593704"/>
        <c:scaling>
          <c:orientation val="minMax"/>
          <c:max val="1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</a:t>
                </a:r>
              </a:p>
            </c:rich>
          </c:tx>
          <c:layout>
            <c:manualLayout>
              <c:xMode val="edge"/>
              <c:yMode val="edge"/>
              <c:x val="0.96428237494155356"/>
              <c:y val="8.0987831066571203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1593312"/>
        <c:crosses val="max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GA</c:v>
          </c:tx>
          <c:invertIfNegative val="0"/>
          <c:val>
            <c:numRef>
              <c:f>'[1]C_RC-12 Cause'!$K$4:$K$10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0.40300000000000002</c:v>
                </c:pt>
                <c:pt idx="2">
                  <c:v>6.7000000000000004E-2</c:v>
                </c:pt>
                <c:pt idx="3">
                  <c:v>1.6E-2</c:v>
                </c:pt>
                <c:pt idx="4">
                  <c:v>0.14799999999999999</c:v>
                </c:pt>
                <c:pt idx="5">
                  <c:v>0.16400000000000001</c:v>
                </c:pt>
                <c:pt idx="6">
                  <c:v>4.2999999999999997E-2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cat>
            <c:strRef>
              <c:f>'[1]C_RC-12 Cause'!$O$4:$O$10</c:f>
              <c:strCache>
                <c:ptCount val="7"/>
                <c:pt idx="0">
                  <c:v>Other</c:v>
                </c:pt>
                <c:pt idx="1">
                  <c:v>Landing</c:v>
                </c:pt>
                <c:pt idx="2">
                  <c:v>Descent/Approach</c:v>
                </c:pt>
                <c:pt idx="3">
                  <c:v>Cruise</c:v>
                </c:pt>
                <c:pt idx="4">
                  <c:v>Weather</c:v>
                </c:pt>
                <c:pt idx="5">
                  <c:v>Takeoff/Climb</c:v>
                </c:pt>
                <c:pt idx="6">
                  <c:v>Preflight/Taxi</c:v>
                </c:pt>
              </c:strCache>
            </c:strRef>
          </c:cat>
          <c:val>
            <c:numRef>
              <c:f>'[1]C_RC-12 Cause'!$P$4:$P$10</c:f>
              <c:numCache>
                <c:formatCode>General</c:formatCode>
                <c:ptCount val="7"/>
                <c:pt idx="0">
                  <c:v>9.9337748344370855E-2</c:v>
                </c:pt>
                <c:pt idx="1">
                  <c:v>0.11920529801324503</c:v>
                </c:pt>
                <c:pt idx="2">
                  <c:v>4.6357615894039736E-2</c:v>
                </c:pt>
                <c:pt idx="3">
                  <c:v>4.6357615894039736E-2</c:v>
                </c:pt>
                <c:pt idx="4">
                  <c:v>0.45695364238410596</c:v>
                </c:pt>
                <c:pt idx="5">
                  <c:v>8.6092715231788075E-2</c:v>
                </c:pt>
                <c:pt idx="6">
                  <c:v>0.14569536423841059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94488"/>
        <c:axId val="371594880"/>
      </c:barChart>
      <c:catAx>
        <c:axId val="371594488"/>
        <c:scaling>
          <c:orientation val="minMax"/>
        </c:scaling>
        <c:delete val="0"/>
        <c:axPos val="l"/>
        <c:majorTickMark val="out"/>
        <c:minorTickMark val="none"/>
        <c:tickLblPos val="nextTo"/>
        <c:crossAx val="371594880"/>
        <c:crosses val="autoZero"/>
        <c:auto val="1"/>
        <c:lblAlgn val="ctr"/>
        <c:lblOffset val="100"/>
        <c:noMultiLvlLbl val="0"/>
      </c:catAx>
      <c:valAx>
        <c:axId val="371594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159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Maintenance/Mechanical Failures Last 10 Years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76829028445754"/>
          <c:y val="0.15519172172443971"/>
          <c:w val="0.68699140193682684"/>
          <c:h val="0.65293752074094158"/>
        </c:manualLayout>
      </c:layout>
      <c:barChart>
        <c:barDir val="bar"/>
        <c:grouping val="clustered"/>
        <c:varyColors val="0"/>
        <c:ser>
          <c:idx val="1"/>
          <c:order val="0"/>
          <c:tx>
            <c:v>GA</c:v>
          </c:tx>
          <c:invertIfNegative val="0"/>
          <c:dLbls>
            <c:dLbl>
              <c:idx val="4"/>
              <c:layout>
                <c:manualLayout>
                  <c:x val="0"/>
                  <c:y val="1.3605442176870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'[1]C_RC-12 Cause'!$AD$42:$AD$46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Cause'!$AA$42:$AA$46</c:f>
              <c:numCache>
                <c:formatCode>General</c:formatCode>
                <c:ptCount val="5"/>
                <c:pt idx="0">
                  <c:v>0.19710467706013363</c:v>
                </c:pt>
                <c:pt idx="1">
                  <c:v>3.7861915367483297E-2</c:v>
                </c:pt>
                <c:pt idx="2">
                  <c:v>9.2427616926503336E-2</c:v>
                </c:pt>
                <c:pt idx="3">
                  <c:v>0.23608017817371937</c:v>
                </c:pt>
                <c:pt idx="4">
                  <c:v>0.43652561247216037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14% (4)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11% (3)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4% (1)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14% (4)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57% (16)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'[1]C_RC-12 Cause'!$AD$42:$AD$46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Cause'!$AE$42:$AE$46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0.10714285714285714</c:v>
                </c:pt>
                <c:pt idx="2">
                  <c:v>3.5714285714285712E-2</c:v>
                </c:pt>
                <c:pt idx="3">
                  <c:v>0.14285714285714285</c:v>
                </c:pt>
                <c:pt idx="4">
                  <c:v>0.5714285714285714</c:v>
                </c:pt>
              </c:numCache>
            </c:numRef>
          </c:val>
        </c:ser>
        <c:ser>
          <c:idx val="2"/>
          <c:order val="2"/>
          <c:tx>
            <c:v>C-23/C-26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20% (1)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40% (2)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1.8140589569161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 (2)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Sheet2!$M$55:$M$59</c:f>
              <c:numCache>
                <c:formatCode>0%</c:formatCode>
                <c:ptCount val="5"/>
                <c:pt idx="0">
                  <c:v>0.2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13536"/>
        <c:axId val="373113928"/>
      </c:barChart>
      <c:catAx>
        <c:axId val="37311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113928"/>
        <c:crosses val="autoZero"/>
        <c:auto val="1"/>
        <c:lblAlgn val="ctr"/>
        <c:lblOffset val="100"/>
        <c:noMultiLvlLbl val="0"/>
      </c:catAx>
      <c:valAx>
        <c:axId val="37311392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37311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64275924402364"/>
          <c:y val="0.35830342635742596"/>
          <c:w val="0.12056089540531573"/>
          <c:h val="0.3118228078633137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Accident Categories - Pilot Related</a:t>
            </a:r>
            <a:r>
              <a:rPr lang="en-US" baseline="0"/>
              <a:t> - Lifetime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2.0080321285140612E-3"/>
              <c:y val="0"/>
            </c:manualLayout>
          </c:layout>
          <c:tx>
            <c:rich>
              <a:bodyPr/>
              <a:lstStyle/>
              <a:p>
                <a:r>
                  <a:rPr lang="en-US"/>
                  <a:t>22; 14.6%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3.6813497083435232E-17"/>
              <c:y val="-2.8291854240046562E-17"/>
            </c:manualLayout>
          </c:layout>
          <c:tx>
            <c:rich>
              <a:bodyPr/>
              <a:lstStyle/>
              <a:p>
                <a:r>
                  <a:rPr lang="en-US"/>
                  <a:t>13; 8.6%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dLbl>
              <c:idx val="5"/>
              <c:layout>
                <c:manualLayout>
                  <c:x val="3.6813497083435232E-17"/>
                  <c:y val="-2.829185424004656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13; 8.6%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008032128514061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22; 14.6%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Other</c:v>
              </c:pt>
              <c:pt idx="1">
                <c:v>Landing</c:v>
              </c:pt>
              <c:pt idx="2">
                <c:v>Descent/Approach</c:v>
              </c:pt>
              <c:pt idx="3">
                <c:v>Cruise</c:v>
              </c:pt>
              <c:pt idx="4">
                <c:v>Weather</c:v>
              </c:pt>
              <c:pt idx="5">
                <c:v>Takeoff/Climb</c:v>
              </c:pt>
              <c:pt idx="6">
                <c:v>Preflight/Taxi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18</c:v>
              </c:pt>
              <c:pt idx="2">
                <c:v>7</c:v>
              </c:pt>
              <c:pt idx="3">
                <c:v>7</c:v>
              </c:pt>
              <c:pt idx="4">
                <c:v>69</c:v>
              </c:pt>
              <c:pt idx="5">
                <c:v>13</c:v>
              </c:pt>
              <c:pt idx="6">
                <c:v>22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73114712"/>
        <c:axId val="373115104"/>
      </c:barChart>
      <c:catAx>
        <c:axId val="3731147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73115104"/>
        <c:crosses val="autoZero"/>
        <c:auto val="1"/>
        <c:lblAlgn val="ctr"/>
        <c:lblOffset val="100"/>
        <c:noMultiLvlLbl val="0"/>
      </c:catAx>
      <c:valAx>
        <c:axId val="373115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11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</a:t>
            </a:r>
            <a:r>
              <a:rPr lang="en-US" baseline="0"/>
              <a:t> </a:t>
            </a:r>
            <a:r>
              <a:rPr lang="en-US"/>
              <a:t>Accident Categories - Maintenance/Material - Lifetime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"/>
              <c:pt idx="0">
                <c:v>Other</c:v>
              </c:pt>
              <c:pt idx="1">
                <c:v>Oil System</c:v>
              </c:pt>
              <c:pt idx="2">
                <c:v>FOD</c:v>
              </c:pt>
              <c:pt idx="3">
                <c:v>Controls/Airframe</c:v>
              </c:pt>
              <c:pt idx="4">
                <c:v>Landing Gear/Brakes</c:v>
              </c:pt>
              <c:pt idx="5">
                <c:v>Engine/Prop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4</c:v>
              </c:pt>
              <c:pt idx="2">
                <c:v>3</c:v>
              </c:pt>
              <c:pt idx="3">
                <c:v>2</c:v>
              </c:pt>
              <c:pt idx="4">
                <c:v>13</c:v>
              </c:pt>
              <c:pt idx="5">
                <c:v>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15888"/>
        <c:axId val="373116280"/>
      </c:barChart>
      <c:catAx>
        <c:axId val="37311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116280"/>
        <c:crosses val="autoZero"/>
        <c:auto val="1"/>
        <c:lblAlgn val="ctr"/>
        <c:lblOffset val="100"/>
        <c:noMultiLvlLbl val="0"/>
      </c:catAx>
      <c:valAx>
        <c:axId val="373116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11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4"/>
              <c:pt idx="0">
                <c:v>Pilot Error</c:v>
              </c:pt>
              <c:pt idx="1">
                <c:v>Environmental</c:v>
              </c:pt>
              <c:pt idx="2">
                <c:v>Maintenance Error</c:v>
              </c:pt>
              <c:pt idx="3">
                <c:v>Material Failure</c:v>
              </c:pt>
            </c:strLit>
          </c:cat>
          <c:val>
            <c:numLit>
              <c:formatCode>General</c:formatCode>
              <c:ptCount val="4"/>
              <c:pt idx="0">
                <c:v>21</c:v>
              </c:pt>
              <c:pt idx="1">
                <c:v>27</c:v>
              </c:pt>
              <c:pt idx="2">
                <c:v>4</c:v>
              </c:pt>
              <c:pt idx="3">
                <c:v>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4038226973491"/>
          <c:y val="0.13105547486175878"/>
          <c:w val="0.81102336660472185"/>
          <c:h val="0.68781056494151827"/>
        </c:manualLayout>
      </c:layout>
      <c:lineChart>
        <c:grouping val="standard"/>
        <c:varyColors val="0"/>
        <c:ser>
          <c:idx val="2"/>
          <c:order val="0"/>
          <c:tx>
            <c:v>Army UC-35 Class A-C</c:v>
          </c:tx>
          <c:marker>
            <c:symbol val="none"/>
          </c:marker>
          <c:cat>
            <c:numRef>
              <c:f>Transport!$B$36:$B$49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Transport!$AX$36:$AX$49</c:f>
              <c:numCache>
                <c:formatCode>0.00</c:formatCode>
                <c:ptCount val="14"/>
                <c:pt idx="0">
                  <c:v>13.947001394700139</c:v>
                </c:pt>
                <c:pt idx="1">
                  <c:v>0</c:v>
                </c:pt>
                <c:pt idx="2">
                  <c:v>14.571948998178506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7.9233024324538466</c:v>
                </c:pt>
                <c:pt idx="7">
                  <c:v>23.815194093831863</c:v>
                </c:pt>
                <c:pt idx="8">
                  <c:v>7.5409094336777018</c:v>
                </c:pt>
                <c:pt idx="9">
                  <c:v>0</c:v>
                </c:pt>
                <c:pt idx="10">
                  <c:v>7.6807865125388846</c:v>
                </c:pt>
                <c:pt idx="11">
                  <c:v>0</c:v>
                </c:pt>
                <c:pt idx="12">
                  <c:v>18.363449390333479</c:v>
                </c:pt>
                <c:pt idx="13">
                  <c:v>9.3613675085656514</c:v>
                </c:pt>
              </c:numCache>
            </c:numRef>
          </c:val>
          <c:smooth val="0"/>
        </c:ser>
        <c:ser>
          <c:idx val="0"/>
          <c:order val="1"/>
          <c:tx>
            <c:v>Army FW Class A-C</c:v>
          </c:tx>
          <c:marker>
            <c:symbol val="none"/>
          </c:marker>
          <c:cat>
            <c:numRef>
              <c:f>Transport!$B$36:$B$49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'All Services'!$AG$8:$AG$21</c:f>
              <c:numCache>
                <c:formatCode>0.000</c:formatCode>
                <c:ptCount val="14"/>
                <c:pt idx="0">
                  <c:v>8.6655863569008389</c:v>
                </c:pt>
                <c:pt idx="1">
                  <c:v>6.1291141678851924</c:v>
                </c:pt>
                <c:pt idx="2">
                  <c:v>12.815218784262912</c:v>
                </c:pt>
                <c:pt idx="3">
                  <c:v>9.5003670596363943</c:v>
                </c:pt>
                <c:pt idx="4">
                  <c:v>3.9599647563136688</c:v>
                </c:pt>
                <c:pt idx="5">
                  <c:v>4.1845836590334287</c:v>
                </c:pt>
                <c:pt idx="6">
                  <c:v>4.2508693027724167</c:v>
                </c:pt>
                <c:pt idx="7">
                  <c:v>8.8391752245954081</c:v>
                </c:pt>
                <c:pt idx="8">
                  <c:v>6.7714113720436861</c:v>
                </c:pt>
                <c:pt idx="9">
                  <c:v>1.6928694645284592</c:v>
                </c:pt>
                <c:pt idx="10">
                  <c:v>3.7798894760317214</c:v>
                </c:pt>
                <c:pt idx="11">
                  <c:v>3.3030225959775792</c:v>
                </c:pt>
                <c:pt idx="12">
                  <c:v>2.8861095013033671</c:v>
                </c:pt>
                <c:pt idx="13">
                  <c:v>6.5463705612334406</c:v>
                </c:pt>
              </c:numCache>
            </c:numRef>
          </c:val>
          <c:smooth val="0"/>
        </c:ser>
        <c:ser>
          <c:idx val="1"/>
          <c:order val="2"/>
          <c:tx>
            <c:v>Army AVN Class A-C</c:v>
          </c:tx>
          <c:marker>
            <c:symbol val="none"/>
          </c:marker>
          <c:cat>
            <c:numRef>
              <c:f>Transport!$B$36:$B$49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'All Services'!$J$8:$J$21</c:f>
              <c:numCache>
                <c:formatCode>0.000</c:formatCode>
                <c:ptCount val="14"/>
                <c:pt idx="0">
                  <c:v>9.8352396637150914</c:v>
                </c:pt>
                <c:pt idx="1">
                  <c:v>10.322876641624132</c:v>
                </c:pt>
                <c:pt idx="2">
                  <c:v>8.2711858244599874</c:v>
                </c:pt>
                <c:pt idx="3">
                  <c:v>8.7925228385780727</c:v>
                </c:pt>
                <c:pt idx="4">
                  <c:v>7.3275616005098625</c:v>
                </c:pt>
                <c:pt idx="5">
                  <c:v>9.9470122656608257</c:v>
                </c:pt>
                <c:pt idx="6">
                  <c:v>8.2668573662113474</c:v>
                </c:pt>
                <c:pt idx="7">
                  <c:v>10.792975314923602</c:v>
                </c:pt>
                <c:pt idx="8">
                  <c:v>7.779814767186755</c:v>
                </c:pt>
                <c:pt idx="9">
                  <c:v>10.76506113469172</c:v>
                </c:pt>
                <c:pt idx="10">
                  <c:v>9.3835981407070541</c:v>
                </c:pt>
                <c:pt idx="11">
                  <c:v>7.4000341123523707</c:v>
                </c:pt>
                <c:pt idx="12">
                  <c:v>5.2046976989112999</c:v>
                </c:pt>
                <c:pt idx="13">
                  <c:v>7.2976806323087153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53872"/>
        <c:axId val="13466192"/>
      </c:lineChart>
      <c:catAx>
        <c:axId val="3693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numFmt formatCode="[$-1010409]General" sourceLinked="1"/>
        <c:majorTickMark val="out"/>
        <c:minorTickMark val="none"/>
        <c:tickLblPos val="nextTo"/>
        <c:crossAx val="13466192"/>
        <c:crosses val="autoZero"/>
        <c:auto val="1"/>
        <c:lblAlgn val="ctr"/>
        <c:lblOffset val="100"/>
        <c:noMultiLvlLbl val="0"/>
      </c:catAx>
      <c:valAx>
        <c:axId val="134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A-C Accidents Per 100,000 Flight Hours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36935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6287206799880006E-2"/>
          <c:y val="7.6467705168423534E-3"/>
          <c:w val="0.94009923941990814"/>
          <c:h val="0.1090744820009232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Accident</a:t>
            </a:r>
            <a:r>
              <a:rPr lang="en-US" baseline="0"/>
              <a:t> Categories - Pilot Error Last 10 Years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7"/>
              <c:pt idx="0">
                <c:v>Other</c:v>
              </c:pt>
              <c:pt idx="1">
                <c:v>Landing</c:v>
              </c:pt>
              <c:pt idx="2">
                <c:v>Descent/Approach</c:v>
              </c:pt>
              <c:pt idx="3">
                <c:v>Cruise</c:v>
              </c:pt>
              <c:pt idx="4">
                <c:v>Weather</c:v>
              </c:pt>
              <c:pt idx="5">
                <c:v>Takeoff/Climb</c:v>
              </c:pt>
              <c:pt idx="6">
                <c:v>Preflight/Taxi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18</c:v>
              </c:pt>
              <c:pt idx="5">
                <c:v>9</c:v>
              </c:pt>
              <c:pt idx="6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79648"/>
        <c:axId val="373580040"/>
      </c:barChart>
      <c:catAx>
        <c:axId val="37357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580040"/>
        <c:crosses val="autoZero"/>
        <c:auto val="1"/>
        <c:lblAlgn val="ctr"/>
        <c:lblOffset val="100"/>
        <c:noMultiLvlLbl val="0"/>
      </c:catAx>
      <c:valAx>
        <c:axId val="373580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57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"/>
              <c:pt idx="0">
                <c:v>Other</c:v>
              </c:pt>
              <c:pt idx="1">
                <c:v>Oil System</c:v>
              </c:pt>
              <c:pt idx="2">
                <c:v>FOD</c:v>
              </c:pt>
              <c:pt idx="3">
                <c:v>Controls/Airframe</c:v>
              </c:pt>
              <c:pt idx="4">
                <c:v>Landing Gear/Brakes</c:v>
              </c:pt>
              <c:pt idx="5">
                <c:v>Engine/Prop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80824"/>
        <c:axId val="373581216"/>
      </c:barChart>
      <c:catAx>
        <c:axId val="373580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581216"/>
        <c:crosses val="autoZero"/>
        <c:auto val="1"/>
        <c:lblAlgn val="ctr"/>
        <c:lblOffset val="100"/>
        <c:noMultiLvlLbl val="0"/>
      </c:catAx>
      <c:valAx>
        <c:axId val="37358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58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Maintenance/Mechanical Failures Last 10 Years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768290284457523"/>
          <c:y val="0.15519172172443971"/>
          <c:w val="0.69072801036722964"/>
          <c:h val="0.65293752074094158"/>
        </c:manualLayout>
      </c:layout>
      <c:barChart>
        <c:barDir val="bar"/>
        <c:grouping val="clustered"/>
        <c:varyColors val="0"/>
        <c:ser>
          <c:idx val="1"/>
          <c:order val="0"/>
          <c:tx>
            <c:v>GA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'[1]C_RC-12 Cause'!$AD$42:$AD$46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Cause'!$AA$42:$AA$46</c:f>
              <c:numCache>
                <c:formatCode>General</c:formatCode>
                <c:ptCount val="5"/>
                <c:pt idx="0">
                  <c:v>0.19710467706013363</c:v>
                </c:pt>
                <c:pt idx="1">
                  <c:v>3.7861915367483297E-2</c:v>
                </c:pt>
                <c:pt idx="2">
                  <c:v>9.2427616926503336E-2</c:v>
                </c:pt>
                <c:pt idx="3">
                  <c:v>0.23608017817371937</c:v>
                </c:pt>
                <c:pt idx="4">
                  <c:v>0.43652561247216037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14% (4)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11% (3)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4% (1)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14% (4)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57% (16)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'[1]C_RC-12 Cause'!$AD$42:$AD$46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Cause'!$AE$42:$AE$46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0.10714285714285714</c:v>
                </c:pt>
                <c:pt idx="2">
                  <c:v>3.5714285714285712E-2</c:v>
                </c:pt>
                <c:pt idx="3">
                  <c:v>0.14285714285714285</c:v>
                </c:pt>
                <c:pt idx="4">
                  <c:v>0.5714285714285714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82000"/>
        <c:axId val="373582392"/>
      </c:barChart>
      <c:catAx>
        <c:axId val="37358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582392"/>
        <c:crosses val="autoZero"/>
        <c:auto val="1"/>
        <c:lblAlgn val="ctr"/>
        <c:lblOffset val="100"/>
        <c:noMultiLvlLbl val="0"/>
      </c:catAx>
      <c:valAx>
        <c:axId val="373582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37358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64275924402364"/>
          <c:y val="0.57599058738349118"/>
          <c:w val="0.10989196199603429"/>
          <c:h val="0.175624340060940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GA FW</c:v>
          </c:tx>
          <c:invertIfNegative val="0"/>
          <c:cat>
            <c:strRef>
              <c:f>'[1]C_RC-12 Cause'!$AC$4:$AC$8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Cause'!$AA$42:$AA$46</c:f>
              <c:numCache>
                <c:formatCode>General</c:formatCode>
                <c:ptCount val="5"/>
                <c:pt idx="0">
                  <c:v>0.19710467706013363</c:v>
                </c:pt>
                <c:pt idx="1">
                  <c:v>3.7861915367483297E-2</c:v>
                </c:pt>
                <c:pt idx="2">
                  <c:v>9.2427616926503336E-2</c:v>
                </c:pt>
                <c:pt idx="3">
                  <c:v>0.23608017817371937</c:v>
                </c:pt>
                <c:pt idx="4">
                  <c:v>0.43652561247216037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cat>
            <c:strRef>
              <c:f>'[1]C_RC-12 Cause'!$AC$4:$AC$8</c:f>
              <c:strCache>
                <c:ptCount val="5"/>
                <c:pt idx="0">
                  <c:v>Other</c:v>
                </c:pt>
                <c:pt idx="1">
                  <c:v>Oil System</c:v>
                </c:pt>
                <c:pt idx="2">
                  <c:v>Controls/Airframe</c:v>
                </c:pt>
                <c:pt idx="3">
                  <c:v>Landing Gear/Brakes</c:v>
                </c:pt>
                <c:pt idx="4">
                  <c:v>Engine/Prop</c:v>
                </c:pt>
              </c:strCache>
            </c:strRef>
          </c:cat>
          <c:val>
            <c:numRef>
              <c:f>'[1]C_RC-12 Cause'!$AD$4:$AD$8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7.407407407407407E-2</c:v>
                </c:pt>
                <c:pt idx="2">
                  <c:v>3.7037037037037035E-2</c:v>
                </c:pt>
                <c:pt idx="3">
                  <c:v>0.24074074074074073</c:v>
                </c:pt>
                <c:pt idx="4">
                  <c:v>0.42592592592592593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89848"/>
        <c:axId val="373690240"/>
      </c:barChart>
      <c:catAx>
        <c:axId val="373689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690240"/>
        <c:crosses val="autoZero"/>
        <c:auto val="1"/>
        <c:lblAlgn val="ctr"/>
        <c:lblOffset val="100"/>
        <c:noMultiLvlLbl val="0"/>
      </c:catAx>
      <c:valAx>
        <c:axId val="373690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68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GA</c:v>
          </c:tx>
          <c:invertIfNegative val="0"/>
          <c:val>
            <c:numRef>
              <c:f>'[1]C_RC-12 Cause'!$K$4:$K$10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0.40300000000000002</c:v>
                </c:pt>
                <c:pt idx="2">
                  <c:v>6.7000000000000004E-2</c:v>
                </c:pt>
                <c:pt idx="3">
                  <c:v>1.6E-2</c:v>
                </c:pt>
                <c:pt idx="4">
                  <c:v>0.14799999999999999</c:v>
                </c:pt>
                <c:pt idx="5">
                  <c:v>0.16400000000000001</c:v>
                </c:pt>
                <c:pt idx="6">
                  <c:v>4.2999999999999997E-2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cat>
            <c:strRef>
              <c:f>'[1]C_RC-12 Cause'!$O$4:$O$10</c:f>
              <c:strCache>
                <c:ptCount val="7"/>
                <c:pt idx="0">
                  <c:v>Other</c:v>
                </c:pt>
                <c:pt idx="1">
                  <c:v>Landing</c:v>
                </c:pt>
                <c:pt idx="2">
                  <c:v>Descent/Approach</c:v>
                </c:pt>
                <c:pt idx="3">
                  <c:v>Cruise</c:v>
                </c:pt>
                <c:pt idx="4">
                  <c:v>Weather</c:v>
                </c:pt>
                <c:pt idx="5">
                  <c:v>Takeoff/Climb</c:v>
                </c:pt>
                <c:pt idx="6">
                  <c:v>Preflight/Taxi</c:v>
                </c:pt>
              </c:strCache>
            </c:strRef>
          </c:cat>
          <c:val>
            <c:numRef>
              <c:f>'[1]C_RC-12 Cause'!$P$4:$P$10</c:f>
              <c:numCache>
                <c:formatCode>General</c:formatCode>
                <c:ptCount val="7"/>
                <c:pt idx="0">
                  <c:v>9.9337748344370855E-2</c:v>
                </c:pt>
                <c:pt idx="1">
                  <c:v>0.11920529801324503</c:v>
                </c:pt>
                <c:pt idx="2">
                  <c:v>4.6357615894039736E-2</c:v>
                </c:pt>
                <c:pt idx="3">
                  <c:v>4.6357615894039736E-2</c:v>
                </c:pt>
                <c:pt idx="4">
                  <c:v>0.45695364238410596</c:v>
                </c:pt>
                <c:pt idx="5">
                  <c:v>8.6092715231788075E-2</c:v>
                </c:pt>
                <c:pt idx="6">
                  <c:v>0.14569536423841059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91024"/>
        <c:axId val="373691416"/>
      </c:barChart>
      <c:catAx>
        <c:axId val="373691024"/>
        <c:scaling>
          <c:orientation val="minMax"/>
        </c:scaling>
        <c:delete val="0"/>
        <c:axPos val="l"/>
        <c:majorTickMark val="out"/>
        <c:minorTickMark val="none"/>
        <c:tickLblPos val="nextTo"/>
        <c:crossAx val="373691416"/>
        <c:crosses val="autoZero"/>
        <c:auto val="1"/>
        <c:lblAlgn val="ctr"/>
        <c:lblOffset val="100"/>
        <c:noMultiLvlLbl val="0"/>
      </c:catAx>
      <c:valAx>
        <c:axId val="373691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69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Pilot Error Last 10 Years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13428278660542"/>
          <c:y val="0.12797800748840044"/>
          <c:w val="0.71750801520860064"/>
          <c:h val="0.74223283700913001"/>
        </c:manualLayout>
      </c:layout>
      <c:barChart>
        <c:barDir val="bar"/>
        <c:grouping val="clustered"/>
        <c:varyColors val="0"/>
        <c:ser>
          <c:idx val="1"/>
          <c:order val="0"/>
          <c:tx>
            <c:v>GA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'[1]C_RC-12 Cause'!$O$42:$O$48</c:f>
              <c:strCache>
                <c:ptCount val="7"/>
                <c:pt idx="0">
                  <c:v>Other</c:v>
                </c:pt>
                <c:pt idx="1">
                  <c:v>Landing</c:v>
                </c:pt>
                <c:pt idx="2">
                  <c:v>Descent/Approach</c:v>
                </c:pt>
                <c:pt idx="3">
                  <c:v>Cruise</c:v>
                </c:pt>
                <c:pt idx="4">
                  <c:v>Weather</c:v>
                </c:pt>
                <c:pt idx="5">
                  <c:v>Takeoff/Climb</c:v>
                </c:pt>
                <c:pt idx="6">
                  <c:v>Preflight/Taxi</c:v>
                </c:pt>
              </c:strCache>
            </c:strRef>
          </c:cat>
          <c:val>
            <c:numRef>
              <c:f>'[1]C_RC-12 Cause'!$K$42:$K$48</c:f>
              <c:numCache>
                <c:formatCode>General</c:formatCode>
                <c:ptCount val="7"/>
                <c:pt idx="0">
                  <c:v>4.40251572327044E-2</c:v>
                </c:pt>
                <c:pt idx="1">
                  <c:v>0.40448883956098164</c:v>
                </c:pt>
                <c:pt idx="2">
                  <c:v>6.6962634110247873E-2</c:v>
                </c:pt>
                <c:pt idx="3">
                  <c:v>1.5538290788013319E-2</c:v>
                </c:pt>
                <c:pt idx="4">
                  <c:v>4.6121593291404611E-2</c:v>
                </c:pt>
                <c:pt idx="5">
                  <c:v>0.18115673942532989</c:v>
                </c:pt>
                <c:pt idx="6">
                  <c:v>3.4899494388950549E-2</c:v>
                </c:pt>
              </c:numCache>
            </c:numRef>
          </c:val>
        </c:ser>
        <c:ser>
          <c:idx val="0"/>
          <c:order val="1"/>
          <c:tx>
            <c:v>C/RC-12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13% (6)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8% (4)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4% (2)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4% (2)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38% (18)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19% (9)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6383482026272195E-17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15% (7)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'[1]C_RC-12 Cause'!$O$42:$O$48</c:f>
              <c:strCache>
                <c:ptCount val="7"/>
                <c:pt idx="0">
                  <c:v>Other</c:v>
                </c:pt>
                <c:pt idx="1">
                  <c:v>Landing</c:v>
                </c:pt>
                <c:pt idx="2">
                  <c:v>Descent/Approach</c:v>
                </c:pt>
                <c:pt idx="3">
                  <c:v>Cruise</c:v>
                </c:pt>
                <c:pt idx="4">
                  <c:v>Weather</c:v>
                </c:pt>
                <c:pt idx="5">
                  <c:v>Takeoff/Climb</c:v>
                </c:pt>
                <c:pt idx="6">
                  <c:v>Preflight/Taxi</c:v>
                </c:pt>
              </c:strCache>
            </c:strRef>
          </c:cat>
          <c:val>
            <c:numRef>
              <c:f>'[1]C_RC-12 Cause'!$P$42:$P$48</c:f>
              <c:numCache>
                <c:formatCode>General</c:formatCode>
                <c:ptCount val="7"/>
                <c:pt idx="0">
                  <c:v>0.125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0.375</c:v>
                </c:pt>
                <c:pt idx="5">
                  <c:v>0.1875</c:v>
                </c:pt>
                <c:pt idx="6">
                  <c:v>0.14583333333333334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92200"/>
        <c:axId val="373692592"/>
      </c:barChart>
      <c:catAx>
        <c:axId val="373692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3692592"/>
        <c:crosses val="autoZero"/>
        <c:auto val="1"/>
        <c:lblAlgn val="ctr"/>
        <c:lblOffset val="100"/>
        <c:noMultiLvlLbl val="0"/>
      </c:catAx>
      <c:valAx>
        <c:axId val="373692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3692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149072139225"/>
          <c:y val="0.49315495515667801"/>
          <c:w val="0.12225111811750818"/>
          <c:h val="0.144827654836984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FW PMO</c:v>
          </c:tx>
          <c:invertIfNegative val="0"/>
          <c:cat>
            <c:strRef>
              <c:f>'[1]C_RC-12 Cause'!$C$42:$C$43</c:f>
              <c:strCache>
                <c:ptCount val="2"/>
                <c:pt idx="0">
                  <c:v>Pilot</c:v>
                </c:pt>
                <c:pt idx="1">
                  <c:v>Maint/Mech</c:v>
                </c:pt>
              </c:strCache>
            </c:strRef>
          </c:cat>
          <c:val>
            <c:numRef>
              <c:f>'[1]C_RC-12 Cause'!$D$42:$D$43</c:f>
              <c:numCache>
                <c:formatCode>General</c:formatCode>
                <c:ptCount val="2"/>
                <c:pt idx="0">
                  <c:v>0.63157894736842102</c:v>
                </c:pt>
                <c:pt idx="1">
                  <c:v>0.36842105263157893</c:v>
                </c:pt>
              </c:numCache>
            </c:numRef>
          </c:val>
        </c:ser>
        <c:ser>
          <c:idx val="1"/>
          <c:order val="1"/>
          <c:tx>
            <c:v>GA</c:v>
          </c:tx>
          <c:invertIfNegative val="0"/>
          <c:cat>
            <c:strRef>
              <c:f>'[1]C_RC-12 Cause'!$C$42:$C$43</c:f>
              <c:strCache>
                <c:ptCount val="2"/>
                <c:pt idx="0">
                  <c:v>Pilot</c:v>
                </c:pt>
                <c:pt idx="1">
                  <c:v>Maint/Mech</c:v>
                </c:pt>
              </c:strCache>
            </c:strRef>
          </c:cat>
          <c:val>
            <c:numRef>
              <c:f>('[1]General Aviation'!$AD$15,'[1]General Aviation'!$AD$26)</c:f>
              <c:numCache>
                <c:formatCode>General</c:formatCode>
                <c:ptCount val="2"/>
                <c:pt idx="0">
                  <c:v>0.81867743563856643</c:v>
                </c:pt>
                <c:pt idx="1">
                  <c:v>0.18132256436143362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93376"/>
        <c:axId val="373940288"/>
      </c:barChart>
      <c:catAx>
        <c:axId val="37369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940288"/>
        <c:crosses val="autoZero"/>
        <c:auto val="1"/>
        <c:lblAlgn val="ctr"/>
        <c:lblOffset val="100"/>
        <c:noMultiLvlLbl val="0"/>
      </c:catAx>
      <c:valAx>
        <c:axId val="3739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Class A-C Cause</a:t>
            </a:r>
            <a:r>
              <a:rPr lang="en-US" baseline="0"/>
              <a:t> - Lifetime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400"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Environmental</c:v>
              </c:pt>
              <c:pt idx="1">
                <c:v>Pilot Error</c:v>
              </c:pt>
              <c:pt idx="2">
                <c:v>Maintenance Error</c:v>
              </c:pt>
              <c:pt idx="3">
                <c:v>Material Failure</c:v>
              </c:pt>
            </c:strLit>
          </c:cat>
          <c:val>
            <c:numLit>
              <c:formatCode>General</c:formatCode>
              <c:ptCount val="4"/>
              <c:pt idx="0">
                <c:v>71</c:v>
              </c:pt>
              <c:pt idx="1">
                <c:v>51</c:v>
              </c:pt>
              <c:pt idx="2">
                <c:v>15</c:v>
              </c:pt>
              <c:pt idx="3">
                <c:v>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Class A-C Cause - Last 10 Years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400"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Environmental</c:v>
              </c:pt>
              <c:pt idx="1">
                <c:v>Pilot Error</c:v>
              </c:pt>
              <c:pt idx="2">
                <c:v>Maintenance Error</c:v>
              </c:pt>
              <c:pt idx="3">
                <c:v>Material Failure</c:v>
              </c:pt>
            </c:strLit>
          </c:cat>
          <c:val>
            <c:numLit>
              <c:formatCode>General</c:formatCode>
              <c:ptCount val="4"/>
              <c:pt idx="0">
                <c:v>19</c:v>
              </c:pt>
              <c:pt idx="1">
                <c:v>16</c:v>
              </c:pt>
              <c:pt idx="2">
                <c:v>4</c:v>
              </c:pt>
              <c:pt idx="3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Class A Cause - Lifetime</a:t>
            </a:r>
          </a:p>
        </c:rich>
      </c:tx>
      <c:layout>
        <c:manualLayout>
          <c:xMode val="edge"/>
          <c:yMode val="edge"/>
          <c:x val="0.24834049127400704"/>
          <c:y val="2.0635289906943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2249785517362"/>
          <c:y val="0.11463970412789311"/>
          <c:w val="0.74016098092856131"/>
          <c:h val="0.592520878072057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'[1]C_RC-12 Cause'!$B$154:$B$155</c:f>
              <c:strCache>
                <c:ptCount val="1"/>
                <c:pt idx="0">
                  <c:v>Pilot Error Material Failure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'[1]Cause C-12'!$B$59:$B$60</c:f>
              <c:strCache>
                <c:ptCount val="2"/>
                <c:pt idx="0">
                  <c:v>Pilot Error</c:v>
                </c:pt>
                <c:pt idx="1">
                  <c:v>Material Failure</c:v>
                </c:pt>
              </c:strCache>
            </c:strRef>
          </c:cat>
          <c:val>
            <c:numRef>
              <c:f>'[1]C_RC-12 Cause'!$C$154:$C$155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41856"/>
        <c:axId val="373942248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'[1]Cause C-12'!$B$60:$B$63</c:f>
              <c:strCache>
                <c:ptCount val="4"/>
                <c:pt idx="0">
                  <c:v>Material Failure</c:v>
                </c:pt>
                <c:pt idx="2">
                  <c:v>B</c:v>
                </c:pt>
                <c:pt idx="3">
                  <c:v>Pilot Error</c:v>
                </c:pt>
              </c:strCache>
            </c:strRef>
          </c:cat>
          <c:val>
            <c:numRef>
              <c:f>'[1]C_RC-12 Cause'!$E$154:$E$155</c:f>
              <c:numCache>
                <c:formatCode>General</c:formatCode>
                <c:ptCount val="2"/>
                <c:pt idx="0">
                  <c:v>0.8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42640"/>
        <c:axId val="373943032"/>
      </c:lineChart>
      <c:catAx>
        <c:axId val="3739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</a:p>
            </c:rich>
          </c:tx>
          <c:layout>
            <c:manualLayout>
              <c:xMode val="edge"/>
              <c:yMode val="edge"/>
              <c:x val="0.43741303125896042"/>
              <c:y val="0.80511989978525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100000" vert="horz"/>
          <a:lstStyle/>
          <a:p>
            <a:pPr>
              <a:defRPr/>
            </a:pPr>
            <a:endParaRPr lang="en-US"/>
          </a:p>
        </c:txPr>
        <c:crossAx val="373942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394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Accidents</a:t>
                </a:r>
              </a:p>
            </c:rich>
          </c:tx>
          <c:layout>
            <c:manualLayout>
              <c:xMode val="edge"/>
              <c:yMode val="edge"/>
              <c:x val="2.145442560547188E-2"/>
              <c:y val="0.33050345979480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3941856"/>
        <c:crosses val="autoZero"/>
        <c:crossBetween val="between"/>
        <c:majorUnit val="1"/>
        <c:minorUnit val="1"/>
      </c:valAx>
      <c:catAx>
        <c:axId val="37394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943032"/>
        <c:crosses val="autoZero"/>
        <c:auto val="0"/>
        <c:lblAlgn val="ctr"/>
        <c:lblOffset val="100"/>
        <c:noMultiLvlLbl val="0"/>
      </c:catAx>
      <c:valAx>
        <c:axId val="373943032"/>
        <c:scaling>
          <c:orientation val="minMax"/>
          <c:max val="1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</a:t>
                </a:r>
              </a:p>
            </c:rich>
          </c:tx>
          <c:layout>
            <c:manualLayout>
              <c:xMode val="edge"/>
              <c:yMode val="edge"/>
              <c:x val="0.95679373723937156"/>
              <c:y val="0.194624194702934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3942640"/>
        <c:crosses val="max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6385598859211"/>
          <c:y val="0.10192934577020873"/>
          <c:w val="0.83535425718845335"/>
          <c:h val="0.75534555749390009"/>
        </c:manualLayout>
      </c:layout>
      <c:barChart>
        <c:barDir val="col"/>
        <c:grouping val="clustered"/>
        <c:varyColors val="0"/>
        <c:ser>
          <c:idx val="2"/>
          <c:order val="0"/>
          <c:tx>
            <c:v>Army C/RC-12 Class A-C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Rates'!$AG$114:$AG$123</c:f>
              <c:numCache>
                <c:formatCode>General</c:formatCode>
                <c:ptCount val="10"/>
                <c:pt idx="0">
                  <c:v>3.793482796555518</c:v>
                </c:pt>
                <c:pt idx="1">
                  <c:v>1.5131225553613714</c:v>
                </c:pt>
                <c:pt idx="2">
                  <c:v>4.1511000415110004</c:v>
                </c:pt>
                <c:pt idx="3">
                  <c:v>3.1755104633069764</c:v>
                </c:pt>
                <c:pt idx="4">
                  <c:v>4.7553378667554327</c:v>
                </c:pt>
                <c:pt idx="5">
                  <c:v>3.2714216780757495</c:v>
                </c:pt>
                <c:pt idx="6">
                  <c:v>1.6150653293925739</c:v>
                </c:pt>
                <c:pt idx="7">
                  <c:v>2.1759944294542608</c:v>
                </c:pt>
                <c:pt idx="8">
                  <c:v>14.359219815723346</c:v>
                </c:pt>
                <c:pt idx="9">
                  <c:v>14.226437462951987</c:v>
                </c:pt>
              </c:numCache>
            </c:numRef>
          </c:val>
        </c:ser>
        <c:ser>
          <c:idx val="0"/>
          <c:order val="1"/>
          <c:tx>
            <c:v>Army FW Class A-C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Rates'!$BH$114:$BH$123</c:f>
              <c:numCache>
                <c:formatCode>General</c:formatCode>
                <c:ptCount val="10"/>
                <c:pt idx="0">
                  <c:v>10.62175183035545</c:v>
                </c:pt>
                <c:pt idx="1">
                  <c:v>7.5656127768068577</c:v>
                </c:pt>
                <c:pt idx="2">
                  <c:v>4.9813200498132009</c:v>
                </c:pt>
                <c:pt idx="3">
                  <c:v>7.1448985424406972</c:v>
                </c:pt>
                <c:pt idx="4">
                  <c:v>8.7181194223849605</c:v>
                </c:pt>
                <c:pt idx="5">
                  <c:v>4.9071325171136246</c:v>
                </c:pt>
                <c:pt idx="6">
                  <c:v>4.0376633234814348</c:v>
                </c:pt>
                <c:pt idx="7">
                  <c:v>3.6266573824237671</c:v>
                </c:pt>
                <c:pt idx="8">
                  <c:v>18.34789198675761</c:v>
                </c:pt>
                <c:pt idx="9">
                  <c:v>13.561485381516494</c:v>
                </c:pt>
              </c:numCache>
            </c:numRef>
          </c:val>
        </c:ser>
        <c:ser>
          <c:idx val="1"/>
          <c:order val="2"/>
          <c:tx>
            <c:v>Army AVN Class A-C</c:v>
          </c:tx>
          <c:invertIfNegative val="0"/>
          <c:cat>
            <c:numRef>
              <c:f>'[1]C-12 A-C Rates'!$AX$114:$AX$123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'[1]C_RC-12 A-C Rates'!$AW$131:$AW$140</c:f>
              <c:numCache>
                <c:formatCode>General</c:formatCode>
                <c:ptCount val="10"/>
                <c:pt idx="0">
                  <c:v>10.212879408470025</c:v>
                </c:pt>
                <c:pt idx="1">
                  <c:v>10.838835547767651</c:v>
                </c:pt>
                <c:pt idx="2">
                  <c:v>10.80078759725488</c:v>
                </c:pt>
                <c:pt idx="3">
                  <c:v>9.1801073436314145</c:v>
                </c:pt>
                <c:pt idx="4">
                  <c:v>9.6717751224358803</c:v>
                </c:pt>
                <c:pt idx="5">
                  <c:v>7.5831742144811356</c:v>
                </c:pt>
                <c:pt idx="6">
                  <c:v>10.145952510974041</c:v>
                </c:pt>
                <c:pt idx="7">
                  <c:v>8.5076396195961443</c:v>
                </c:pt>
                <c:pt idx="8">
                  <c:v>11.337158944247481</c:v>
                </c:pt>
                <c:pt idx="9">
                  <c:v>7.3464789958723662</c:v>
                </c:pt>
              </c:numCache>
            </c:numRef>
          </c:val>
        </c:ser>
        <c:ser>
          <c:idx val="3"/>
          <c:order val="3"/>
          <c:tx>
            <c:v>General Aviation Class A-C</c:v>
          </c:tx>
          <c:invertIfNegative val="0"/>
          <c:val>
            <c:numRef>
              <c:f>'[1]C_RC-12 A-C Rates'!$BA$131:$BA$138</c:f>
              <c:numCache>
                <c:formatCode>General</c:formatCode>
                <c:ptCount val="8"/>
                <c:pt idx="0">
                  <c:v>4.5199999999999996</c:v>
                </c:pt>
                <c:pt idx="1">
                  <c:v>4.6399999999999997</c:v>
                </c:pt>
                <c:pt idx="2">
                  <c:v>4.82</c:v>
                </c:pt>
                <c:pt idx="3">
                  <c:v>3.18</c:v>
                </c:pt>
                <c:pt idx="4">
                  <c:v>3.39</c:v>
                </c:pt>
                <c:pt idx="5">
                  <c:v>2.31</c:v>
                </c:pt>
                <c:pt idx="6">
                  <c:v>2.54</c:v>
                </c:pt>
                <c:pt idx="7">
                  <c:v>4.53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544576"/>
        <c:axId val="369544968"/>
      </c:barChart>
      <c:catAx>
        <c:axId val="36954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544968"/>
        <c:crosses val="autoZero"/>
        <c:auto val="1"/>
        <c:lblAlgn val="ctr"/>
        <c:lblOffset val="100"/>
        <c:noMultiLvlLbl val="0"/>
      </c:catAx>
      <c:valAx>
        <c:axId val="36954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A-C Accidents Per 100,000 Flight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54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5216700853569814E-2"/>
          <c:y val="7.6467705168423534E-3"/>
          <c:w val="0.93478329914643021"/>
          <c:h val="9.863062063400074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Class B Cause - Lifetime</a:t>
            </a:r>
          </a:p>
        </c:rich>
      </c:tx>
      <c:layout>
        <c:manualLayout>
          <c:xMode val="edge"/>
          <c:yMode val="edge"/>
          <c:x val="0.26295606062342641"/>
          <c:y val="2.0635289906943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630994989255"/>
          <c:y val="0.12600321014501414"/>
          <c:w val="0.75380485736226865"/>
          <c:h val="0.441005638184115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'[1]C_RC-12 Cause'!$B$157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'[1]Cause C-12'!$B$63:$B$66</c:f>
              <c:strCache>
                <c:ptCount val="4"/>
                <c:pt idx="0">
                  <c:v>Pilot Error</c:v>
                </c:pt>
                <c:pt idx="1">
                  <c:v>Maintenance Error</c:v>
                </c:pt>
                <c:pt idx="2">
                  <c:v>Material Failure</c:v>
                </c:pt>
                <c:pt idx="3">
                  <c:v>Environmental</c:v>
                </c:pt>
              </c:strCache>
            </c:strRef>
          </c:cat>
          <c:val>
            <c:numRef>
              <c:f>'[1]C_RC-12 Cause'!$C$158:$C$161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43816"/>
        <c:axId val="374111976"/>
      </c:barChart>
      <c:lineChart>
        <c:grouping val="standard"/>
        <c:varyColors val="0"/>
        <c:ser>
          <c:idx val="0"/>
          <c:order val="1"/>
          <c:tx>
            <c:strRef>
              <c:f>'[1]C_RC-12 Cause'!$B$158:$B$162</c:f>
              <c:strCache>
                <c:ptCount val="1"/>
                <c:pt idx="0">
                  <c:v>Pilot Error Material Failure Maintenance Error Environmental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'[1]Cause C-12'!$B$63:$B$66</c:f>
              <c:strCache>
                <c:ptCount val="4"/>
                <c:pt idx="0">
                  <c:v>Pilot Error</c:v>
                </c:pt>
                <c:pt idx="1">
                  <c:v>Maintenance Error</c:v>
                </c:pt>
                <c:pt idx="2">
                  <c:v>Material Failure</c:v>
                </c:pt>
                <c:pt idx="3">
                  <c:v>Environmental</c:v>
                </c:pt>
              </c:strCache>
            </c:strRef>
          </c:cat>
          <c:val>
            <c:numRef>
              <c:f>'[1]C_RC-12 Cause'!$E$158:$E$161</c:f>
              <c:numCache>
                <c:formatCode>General</c:formatCode>
                <c:ptCount val="4"/>
                <c:pt idx="0">
                  <c:v>0.36842105263157893</c:v>
                </c:pt>
                <c:pt idx="1">
                  <c:v>0.68421052631578938</c:v>
                </c:pt>
                <c:pt idx="2">
                  <c:v>0.84210526315789469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12368"/>
        <c:axId val="374112760"/>
      </c:lineChart>
      <c:catAx>
        <c:axId val="3739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</a:p>
            </c:rich>
          </c:tx>
          <c:layout>
            <c:manualLayout>
              <c:xMode val="edge"/>
              <c:yMode val="edge"/>
              <c:x val="0.41391821910492166"/>
              <c:y val="0.91118061631185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100000" vert="horz"/>
          <a:lstStyle/>
          <a:p>
            <a:pPr>
              <a:defRPr/>
            </a:pPr>
            <a:endParaRPr lang="en-US"/>
          </a:p>
        </c:txPr>
        <c:crossAx val="374111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411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Accidents</a:t>
                </a:r>
              </a:p>
            </c:rich>
          </c:tx>
          <c:layout>
            <c:manualLayout>
              <c:xMode val="edge"/>
              <c:yMode val="edge"/>
              <c:x val="1.9542076891043661E-2"/>
              <c:y val="0.36459436888571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3943816"/>
        <c:crosses val="autoZero"/>
        <c:crossBetween val="between"/>
        <c:majorUnit val="1"/>
        <c:minorUnit val="1"/>
      </c:valAx>
      <c:catAx>
        <c:axId val="37411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112760"/>
        <c:crosses val="autoZero"/>
        <c:auto val="0"/>
        <c:lblAlgn val="ctr"/>
        <c:lblOffset val="100"/>
        <c:noMultiLvlLbl val="0"/>
      </c:catAx>
      <c:valAx>
        <c:axId val="374112760"/>
        <c:scaling>
          <c:orientation val="minMax"/>
          <c:max val="1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</a:t>
                </a:r>
              </a:p>
            </c:rich>
          </c:tx>
          <c:layout>
            <c:manualLayout>
              <c:xMode val="edge"/>
              <c:yMode val="edge"/>
              <c:x val="0.96293061620574083"/>
              <c:y val="0.2249272250059652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4112368"/>
        <c:crosses val="max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C/RC-12 Class C Cause - Lifetime</a:t>
            </a:r>
          </a:p>
        </c:rich>
      </c:tx>
      <c:layout>
        <c:manualLayout>
          <c:xMode val="edge"/>
          <c:yMode val="edge"/>
          <c:x val="0.27183443584278488"/>
          <c:y val="9.27165354330708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8709678520726"/>
          <c:y val="0.12600321014501414"/>
          <c:w val="0.73782008665468701"/>
          <c:h val="0.441005638184115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'[1]C_RC-12 Cause'!$B$163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'[1]Cause C-12'!$B$77:$B$80</c:f>
              <c:strCache>
                <c:ptCount val="4"/>
                <c:pt idx="0">
                  <c:v>Pilot Error</c:v>
                </c:pt>
                <c:pt idx="1">
                  <c:v>Maintenance Error</c:v>
                </c:pt>
                <c:pt idx="2">
                  <c:v>Material Failure</c:v>
                </c:pt>
                <c:pt idx="3">
                  <c:v>Environmental</c:v>
                </c:pt>
              </c:strCache>
            </c:strRef>
          </c:cat>
          <c:val>
            <c:numRef>
              <c:f>'[1]C_RC-12 Cause'!$C$164:$C$167</c:f>
              <c:numCache>
                <c:formatCode>General</c:formatCode>
                <c:ptCount val="4"/>
                <c:pt idx="0">
                  <c:v>88</c:v>
                </c:pt>
                <c:pt idx="1">
                  <c:v>46</c:v>
                </c:pt>
                <c:pt idx="2">
                  <c:v>31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13544"/>
        <c:axId val="374113936"/>
      </c:barChart>
      <c:lineChart>
        <c:grouping val="standard"/>
        <c:varyColors val="0"/>
        <c:ser>
          <c:idx val="0"/>
          <c:order val="1"/>
          <c:tx>
            <c:strRef>
              <c:f>'[1]C_RC-12 Cause'!$B$163</c:f>
              <c:strCache>
                <c:ptCount val="1"/>
                <c:pt idx="0">
                  <c:v>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'[1]Cause C-12'!$B$77:$B$80</c:f>
              <c:strCache>
                <c:ptCount val="4"/>
                <c:pt idx="0">
                  <c:v>Pilot Error</c:v>
                </c:pt>
                <c:pt idx="1">
                  <c:v>Maintenance Error</c:v>
                </c:pt>
                <c:pt idx="2">
                  <c:v>Material Failure</c:v>
                </c:pt>
                <c:pt idx="3">
                  <c:v>Environmental</c:v>
                </c:pt>
              </c:strCache>
            </c:strRef>
          </c:cat>
          <c:val>
            <c:numRef>
              <c:f>'[1]C_RC-12 Cause'!$E$164:$E$167</c:f>
              <c:numCache>
                <c:formatCode>General</c:formatCode>
                <c:ptCount val="4"/>
                <c:pt idx="0">
                  <c:v>0.49717514124293788</c:v>
                </c:pt>
                <c:pt idx="1">
                  <c:v>0.75706214689265539</c:v>
                </c:pt>
                <c:pt idx="2">
                  <c:v>0.93220338983050843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14328"/>
        <c:axId val="374114720"/>
      </c:lineChart>
      <c:catAx>
        <c:axId val="37411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</a:p>
            </c:rich>
          </c:tx>
          <c:layout>
            <c:manualLayout>
              <c:xMode val="edge"/>
              <c:yMode val="edge"/>
              <c:x val="0.50420691102251758"/>
              <c:y val="0.884665354330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100000" vert="horz"/>
          <a:lstStyle/>
          <a:p>
            <a:pPr>
              <a:defRPr/>
            </a:pPr>
            <a:endParaRPr lang="en-US"/>
          </a:p>
        </c:txPr>
        <c:crossAx val="37411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411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Accidents</a:t>
                </a:r>
              </a:p>
            </c:rich>
          </c:tx>
          <c:layout>
            <c:manualLayout>
              <c:xMode val="edge"/>
              <c:yMode val="edge"/>
              <c:x val="1.9754318928927719E-2"/>
              <c:y val="0.17141255070388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4113544"/>
        <c:crosses val="autoZero"/>
        <c:crossBetween val="between"/>
        <c:minorUnit val="1"/>
      </c:valAx>
      <c:catAx>
        <c:axId val="374114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114720"/>
        <c:crosses val="autoZero"/>
        <c:auto val="0"/>
        <c:lblAlgn val="ctr"/>
        <c:lblOffset val="100"/>
        <c:noMultiLvlLbl val="0"/>
      </c:catAx>
      <c:valAx>
        <c:axId val="374114720"/>
        <c:scaling>
          <c:orientation val="minMax"/>
          <c:max val="1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</a:t>
                </a:r>
              </a:p>
            </c:rich>
          </c:tx>
          <c:layout>
            <c:manualLayout>
              <c:xMode val="edge"/>
              <c:yMode val="edge"/>
              <c:x val="0.96428237494155356"/>
              <c:y val="8.0987831066571203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4114328"/>
        <c:crosses val="max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9751894220772"/>
          <c:y val="0.16993034785380834"/>
          <c:w val="0.78180399148219692"/>
          <c:h val="0.6171389576303089"/>
        </c:manualLayout>
      </c:layout>
      <c:barChart>
        <c:barDir val="col"/>
        <c:grouping val="clustered"/>
        <c:varyColors val="0"/>
        <c:ser>
          <c:idx val="2"/>
          <c:order val="0"/>
          <c:tx>
            <c:v>GA Last 10 Years</c:v>
          </c:tx>
          <c:invertIfNegative val="0"/>
          <c:val>
            <c:numRef>
              <c:f>('[1]General Aviation'!$AD$15,'[1]General Aviation'!$AD$26)</c:f>
              <c:numCache>
                <c:formatCode>General</c:formatCode>
                <c:ptCount val="2"/>
                <c:pt idx="0">
                  <c:v>0.81867743563856643</c:v>
                </c:pt>
                <c:pt idx="1">
                  <c:v>0.18132256436143362</c:v>
                </c:pt>
              </c:numCache>
            </c:numRef>
          </c:val>
        </c:ser>
        <c:ser>
          <c:idx val="0"/>
          <c:order val="1"/>
          <c:tx>
            <c:v>C/RC-12 Lifetime</c:v>
          </c:tx>
          <c:invertIfNegative val="0"/>
          <c:cat>
            <c:strRef>
              <c:f>'[1]C_RC-12 Cause'!$C$42:$C$43</c:f>
              <c:strCache>
                <c:ptCount val="2"/>
                <c:pt idx="0">
                  <c:v>Pilot</c:v>
                </c:pt>
                <c:pt idx="1">
                  <c:v>Maint/Mech</c:v>
                </c:pt>
              </c:strCache>
            </c:strRef>
          </c:cat>
          <c:val>
            <c:numRef>
              <c:f>'[1]C_RC-12 Cause'!$F$100:$F$101</c:f>
              <c:numCache>
                <c:formatCode>General</c:formatCode>
                <c:ptCount val="2"/>
                <c:pt idx="0">
                  <c:v>0.73786407766990292</c:v>
                </c:pt>
                <c:pt idx="1">
                  <c:v>0.26213592233009708</c:v>
                </c:pt>
              </c:numCache>
            </c:numRef>
          </c:val>
        </c:ser>
        <c:ser>
          <c:idx val="1"/>
          <c:order val="2"/>
          <c:tx>
            <c:v>C/RC-12 Last 10 Years</c:v>
          </c:tx>
          <c:invertIfNegative val="0"/>
          <c:cat>
            <c:strRef>
              <c:f>'[1]C_RC-12 Cause'!$C$42:$C$43</c:f>
              <c:strCache>
                <c:ptCount val="2"/>
                <c:pt idx="0">
                  <c:v>Pilot</c:v>
                </c:pt>
                <c:pt idx="1">
                  <c:v>Maint/Mech</c:v>
                </c:pt>
              </c:strCache>
            </c:strRef>
          </c:cat>
          <c:val>
            <c:numRef>
              <c:f>'[1]C_RC-12 Cause'!$N$100:$N$101</c:f>
              <c:numCache>
                <c:formatCode>General</c:formatCode>
                <c:ptCount val="2"/>
                <c:pt idx="0">
                  <c:v>0.63636363636363635</c:v>
                </c:pt>
                <c:pt idx="1">
                  <c:v>0.36363636363636365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15504"/>
        <c:axId val="374307528"/>
      </c:barChart>
      <c:catAx>
        <c:axId val="3741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Cause</a:t>
                </a:r>
              </a:p>
            </c:rich>
          </c:tx>
          <c:layout>
            <c:manualLayout>
              <c:xMode val="edge"/>
              <c:yMode val="edge"/>
              <c:x val="0.49911513890952308"/>
              <c:y val="0.889180952380952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74307528"/>
        <c:crosses val="autoZero"/>
        <c:auto val="1"/>
        <c:lblAlgn val="ctr"/>
        <c:lblOffset val="100"/>
        <c:noMultiLvlLbl val="0"/>
      </c:catAx>
      <c:valAx>
        <c:axId val="374307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of Total Accidents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7411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389825103638073"/>
          <c:y val="2.4075878045807016E-2"/>
          <c:w val="0.73076360782005068"/>
          <c:h val="0.1193934091571886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660188263812"/>
          <c:y val="6.7587784062327572E-2"/>
          <c:w val="0.82343399796399097"/>
          <c:h val="0.76250853241550931"/>
        </c:manualLayout>
      </c:layout>
      <c:lineChart>
        <c:grouping val="standard"/>
        <c:varyColors val="0"/>
        <c:ser>
          <c:idx val="2"/>
          <c:order val="0"/>
          <c:tx>
            <c:v>Army UC-35 Class C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Transport!$AV$36:$AV$50</c:f>
              <c:numCache>
                <c:formatCode>0.00</c:formatCode>
                <c:ptCount val="15"/>
                <c:pt idx="0">
                  <c:v>13.947001394700139</c:v>
                </c:pt>
                <c:pt idx="1">
                  <c:v>0</c:v>
                </c:pt>
                <c:pt idx="2">
                  <c:v>14.571948998178506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7.9233024324538466</c:v>
                </c:pt>
                <c:pt idx="7">
                  <c:v>23.815194093831863</c:v>
                </c:pt>
                <c:pt idx="8">
                  <c:v>0</c:v>
                </c:pt>
                <c:pt idx="9">
                  <c:v>0</c:v>
                </c:pt>
                <c:pt idx="10">
                  <c:v>7.6807865125388846</c:v>
                </c:pt>
                <c:pt idx="11">
                  <c:v>0</c:v>
                </c:pt>
                <c:pt idx="12">
                  <c:v>9.1817246951667393</c:v>
                </c:pt>
                <c:pt idx="13">
                  <c:v>9.3613675085656514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Army FW Class C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'All Services'!$AA$8:$AA$22</c:f>
              <c:numCache>
                <c:formatCode>0.000</c:formatCode>
                <c:ptCount val="15"/>
                <c:pt idx="0">
                  <c:v>4.5393676660841145</c:v>
                </c:pt>
                <c:pt idx="1">
                  <c:v>4.1511000415110004</c:v>
                </c:pt>
                <c:pt idx="2">
                  <c:v>6.3510209266139528</c:v>
                </c:pt>
                <c:pt idx="3">
                  <c:v>4.7553378667554327</c:v>
                </c:pt>
                <c:pt idx="4">
                  <c:v>2.4535662585568123</c:v>
                </c:pt>
                <c:pt idx="5">
                  <c:v>3.2301306587851477</c:v>
                </c:pt>
                <c:pt idx="6">
                  <c:v>2.1759944294542608</c:v>
                </c:pt>
                <c:pt idx="7">
                  <c:v>8.7750787762753788</c:v>
                </c:pt>
                <c:pt idx="8">
                  <c:v>3.988672171034263</c:v>
                </c:pt>
                <c:pt idx="9">
                  <c:v>2.4088452798676743</c:v>
                </c:pt>
                <c:pt idx="10">
                  <c:v>5.5098442550690567</c:v>
                </c:pt>
                <c:pt idx="11">
                  <c:v>5.4824060452663996</c:v>
                </c:pt>
                <c:pt idx="12">
                  <c:v>3.2933737320511129</c:v>
                </c:pt>
                <c:pt idx="13">
                  <c:v>11.385343268099533</c:v>
                </c:pt>
                <c:pt idx="14">
                  <c:v>8.2092819614711026</c:v>
                </c:pt>
              </c:numCache>
            </c:numRef>
          </c:val>
          <c:smooth val="0"/>
        </c:ser>
        <c:ser>
          <c:idx val="3"/>
          <c:order val="3"/>
          <c:tx>
            <c:v>USMC UC-35 Class C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Services'!$BD$8:$BD$22</c:f>
              <c:numCache>
                <c:formatCode>0.00</c:formatCode>
                <c:ptCount val="15"/>
                <c:pt idx="0">
                  <c:v>0</c:v>
                </c:pt>
                <c:pt idx="1">
                  <c:v>39.682539682539684</c:v>
                </c:pt>
                <c:pt idx="2">
                  <c:v>0</c:v>
                </c:pt>
                <c:pt idx="3">
                  <c:v>21.253985122210416</c:v>
                </c:pt>
                <c:pt idx="4">
                  <c:v>0</c:v>
                </c:pt>
                <c:pt idx="5">
                  <c:v>10.535187526337969</c:v>
                </c:pt>
                <c:pt idx="6">
                  <c:v>12.607160867372668</c:v>
                </c:pt>
                <c:pt idx="7">
                  <c:v>0</c:v>
                </c:pt>
                <c:pt idx="8">
                  <c:v>9.9373944151843379</c:v>
                </c:pt>
                <c:pt idx="9">
                  <c:v>0</c:v>
                </c:pt>
                <c:pt idx="10">
                  <c:v>10.413412475268146</c:v>
                </c:pt>
                <c:pt idx="11">
                  <c:v>11.532695190866106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44184"/>
        <c:axId val="36954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Army AVN Class C</c:v>
                </c:tx>
                <c:spPr>
                  <a:ln w="38100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Services'!$G$10:$G$21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4.7263918996914214</c:v>
                      </c:pt>
                      <c:pt idx="1">
                        <c:v>5.0117380179895017</c:v>
                      </c:pt>
                      <c:pt idx="2">
                        <c:v>4.3454144375116623</c:v>
                      </c:pt>
                      <c:pt idx="3">
                        <c:v>6.1671476047097116</c:v>
                      </c:pt>
                      <c:pt idx="4">
                        <c:v>6.099817085748179</c:v>
                      </c:pt>
                      <c:pt idx="5">
                        <c:v>6.8022953665484884</c:v>
                      </c:pt>
                      <c:pt idx="6">
                        <c:v>4.7594160928671911</c:v>
                      </c:pt>
                      <c:pt idx="7">
                        <c:v>8.051180176366076</c:v>
                      </c:pt>
                      <c:pt idx="8">
                        <c:v>6.786352226761351</c:v>
                      </c:pt>
                      <c:pt idx="9">
                        <c:v>6.046369335702547</c:v>
                      </c:pt>
                      <c:pt idx="10">
                        <c:v>3.1636397777696139</c:v>
                      </c:pt>
                      <c:pt idx="11">
                        <c:v>4.3550674741197177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54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numFmt formatCode="[$-1010409]General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369543792"/>
        <c:crosses val="autoZero"/>
        <c:auto val="1"/>
        <c:lblAlgn val="ctr"/>
        <c:lblOffset val="100"/>
        <c:noMultiLvlLbl val="0"/>
      </c:catAx>
      <c:valAx>
        <c:axId val="369543792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C Accidents Per 100,000 Flight Hours</a:t>
                </a:r>
              </a:p>
            </c:rich>
          </c:tx>
          <c:layout>
            <c:manualLayout>
              <c:xMode val="edge"/>
              <c:yMode val="edge"/>
              <c:x val="9.0882475154834743E-3"/>
              <c:y val="0.1592619060186858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69544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6741715397551"/>
          <c:y val="0.23603424605929851"/>
          <c:w val="0.25994501505842416"/>
          <c:h val="0.13131731472420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776102450907"/>
          <c:y val="0.13108275766035088"/>
          <c:w val="0.76247158982065899"/>
          <c:h val="0.66621801003285164"/>
        </c:manualLayout>
      </c:layout>
      <c:lineChart>
        <c:grouping val="standard"/>
        <c:varyColors val="0"/>
        <c:ser>
          <c:idx val="2"/>
          <c:order val="0"/>
          <c:tx>
            <c:v>Army UC-35 Class B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Transport!$AT$36:$AT$50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7.5409094336777018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9.1817246951667393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Army FW Class B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Services'!$U$8:$U$22</c:f>
              <c:numCache>
                <c:formatCode>0.000</c:formatCode>
                <c:ptCount val="15"/>
                <c:pt idx="0">
                  <c:v>0.75656127768068571</c:v>
                </c:pt>
                <c:pt idx="1">
                  <c:v>0.8302200083022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1.4506629529695072</c:v>
                </c:pt>
                <c:pt idx="7">
                  <c:v>0</c:v>
                </c:pt>
                <c:pt idx="8">
                  <c:v>2.3932033026205577</c:v>
                </c:pt>
                <c:pt idx="9">
                  <c:v>0</c:v>
                </c:pt>
                <c:pt idx="10">
                  <c:v>0.9183073758448429</c:v>
                </c:pt>
                <c:pt idx="11">
                  <c:v>0.9137343408777332</c:v>
                </c:pt>
                <c:pt idx="12">
                  <c:v>1.0977912440170379</c:v>
                </c:pt>
                <c:pt idx="13">
                  <c:v>1.265038140899948</c:v>
                </c:pt>
                <c:pt idx="14">
                  <c:v>1.368213660245184</c:v>
                </c:pt>
              </c:numCache>
            </c:numRef>
          </c:val>
          <c:smooth val="0"/>
        </c:ser>
        <c:ser>
          <c:idx val="3"/>
          <c:order val="3"/>
          <c:tx>
            <c:v>USMC UC-35 Class B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Services'!$AZ$8:$AZ$22</c:f>
              <c:numCache>
                <c:formatCode>0.00</c:formatCode>
                <c:ptCount val="15"/>
                <c:pt idx="0">
                  <c:v>0</c:v>
                </c:pt>
                <c:pt idx="1">
                  <c:v>39.682539682539684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10.413412475268146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USAF C-21 Class B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Services'!$BU$8:$BU$21</c:f>
              <c:numCache>
                <c:formatCode>[$-1010409]General</c:formatCode>
                <c:ptCount val="14"/>
                <c:pt idx="0">
                  <c:v>1.99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4.33</c:v>
                </c:pt>
                <c:pt idx="9">
                  <c:v>12.83</c:v>
                </c:pt>
                <c:pt idx="10" formatCode="#,##0.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45752"/>
        <c:axId val="36954653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Army AVN Class B</c:v>
                </c:tx>
                <c:spPr>
                  <a:ln w="38100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Services'!$C$10:$C$21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2.181411646011425</c:v>
                      </c:pt>
                      <c:pt idx="1">
                        <c:v>2.5498316231876412</c:v>
                      </c:pt>
                      <c:pt idx="2">
                        <c:v>1.8744925024560113</c:v>
                      </c:pt>
                      <c:pt idx="3">
                        <c:v>2.7851634343850309</c:v>
                      </c:pt>
                      <c:pt idx="4">
                        <c:v>1.1236505157957171</c:v>
                      </c:pt>
                      <c:pt idx="5">
                        <c:v>2.0860372457415362</c:v>
                      </c:pt>
                      <c:pt idx="6">
                        <c:v>1.9220718836579043</c:v>
                      </c:pt>
                      <c:pt idx="7">
                        <c:v>1.3569404791628221</c:v>
                      </c:pt>
                      <c:pt idx="8">
                        <c:v>1.5918603988699467</c:v>
                      </c:pt>
                      <c:pt idx="9">
                        <c:v>0.72195454754657284</c:v>
                      </c:pt>
                      <c:pt idx="10">
                        <c:v>1.5307934408562645</c:v>
                      </c:pt>
                      <c:pt idx="11">
                        <c:v>1.5301588422582788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54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numFmt formatCode="[$-1010409]General" sourceLinked="1"/>
        <c:majorTickMark val="out"/>
        <c:minorTickMark val="none"/>
        <c:tickLblPos val="nextTo"/>
        <c:crossAx val="369546536"/>
        <c:crosses val="autoZero"/>
        <c:auto val="1"/>
        <c:lblAlgn val="ctr"/>
        <c:lblOffset val="100"/>
        <c:noMultiLvlLbl val="0"/>
      </c:catAx>
      <c:valAx>
        <c:axId val="36954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 B Accidents Per 100,000 Flight Hours</a:t>
                </a:r>
              </a:p>
            </c:rich>
          </c:tx>
          <c:layout>
            <c:manualLayout>
              <c:xMode val="edge"/>
              <c:yMode val="edge"/>
              <c:x val="7.0963061314242726E-3"/>
              <c:y val="0.1025112117263371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69545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29081394932081"/>
          <c:y val="0.20970430150607253"/>
          <c:w val="0.28491099688677574"/>
          <c:h val="0.225710037743574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0983925706444"/>
          <c:y val="6.8810766952862507E-2"/>
          <c:w val="0.81932795764952171"/>
          <c:h val="0.73520748560744165"/>
        </c:manualLayout>
      </c:layout>
      <c:lineChart>
        <c:grouping val="standard"/>
        <c:varyColors val="0"/>
        <c:ser>
          <c:idx val="2"/>
          <c:order val="0"/>
          <c:tx>
            <c:v>Army UC-35 Class A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Transport!$AR$36:$AR$50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Army FW Class A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Services'!$U$8:$U$22</c:f>
              <c:numCache>
                <c:formatCode>0.000</c:formatCode>
                <c:ptCount val="15"/>
                <c:pt idx="0">
                  <c:v>0.75656127768068571</c:v>
                </c:pt>
                <c:pt idx="1">
                  <c:v>0.8302200083022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1.4506629529695072</c:v>
                </c:pt>
                <c:pt idx="7">
                  <c:v>0</c:v>
                </c:pt>
                <c:pt idx="8">
                  <c:v>2.3932033026205577</c:v>
                </c:pt>
                <c:pt idx="9">
                  <c:v>0</c:v>
                </c:pt>
                <c:pt idx="10">
                  <c:v>0.9183073758448429</c:v>
                </c:pt>
                <c:pt idx="11">
                  <c:v>0.9137343408777332</c:v>
                </c:pt>
                <c:pt idx="12">
                  <c:v>1.0977912440170379</c:v>
                </c:pt>
                <c:pt idx="13">
                  <c:v>1.265038140899948</c:v>
                </c:pt>
                <c:pt idx="14">
                  <c:v>1.368213660245184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6"/>
          <c:tx>
            <c:v>USMC UC-35 Class A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Services'!$AX$8:$AX$22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52.356020942408378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USAF C-21 Class A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'All Services'!$A$8:$A$22</c:f>
              <c:numCache>
                <c:formatCode>[$-1010409]General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'All Services'!$BS$8:$BS$21</c:f>
              <c:numCache>
                <c:formatCode>[$-1010409]General</c:formatCode>
                <c:ptCount val="14"/>
                <c:pt idx="0">
                  <c:v>1.99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.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47320"/>
        <c:axId val="13466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Army Class A</c:v>
                </c:tx>
                <c:spPr>
                  <a:ln w="38100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Services'!$C$8:$C$22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2.5089897101314009</c:v>
                      </c:pt>
                      <c:pt idx="1">
                        <c:v>2.5807191604060331</c:v>
                      </c:pt>
                      <c:pt idx="2">
                        <c:v>2.181411646011425</c:v>
                      </c:pt>
                      <c:pt idx="3">
                        <c:v>2.5498316231876412</c:v>
                      </c:pt>
                      <c:pt idx="4">
                        <c:v>1.8744925024560113</c:v>
                      </c:pt>
                      <c:pt idx="5">
                        <c:v>2.7851634343850309</c:v>
                      </c:pt>
                      <c:pt idx="6">
                        <c:v>1.1236505157957171</c:v>
                      </c:pt>
                      <c:pt idx="7">
                        <c:v>2.0860372457415362</c:v>
                      </c:pt>
                      <c:pt idx="8">
                        <c:v>1.9220718836579043</c:v>
                      </c:pt>
                      <c:pt idx="9">
                        <c:v>1.3569404791628221</c:v>
                      </c:pt>
                      <c:pt idx="10">
                        <c:v>1.5918603988699467</c:v>
                      </c:pt>
                      <c:pt idx="11">
                        <c:v>0.72195454754657284</c:v>
                      </c:pt>
                      <c:pt idx="12">
                        <c:v>1.5307934408562645</c:v>
                      </c:pt>
                      <c:pt idx="13">
                        <c:v>1.5301588422582788</c:v>
                      </c:pt>
                      <c:pt idx="14">
                        <c:v>0.84138458246891079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3"/>
                <c:tx>
                  <c:v>Navy Class A</c:v>
                </c:tx>
                <c:spPr>
                  <a:ln w="3810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Services'!$AJ$8:$AJ$22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1.76</c:v>
                      </c:pt>
                      <c:pt idx="1">
                        <c:v>2.2799999999999998</c:v>
                      </c:pt>
                      <c:pt idx="2">
                        <c:v>1.18</c:v>
                      </c:pt>
                      <c:pt idx="3">
                        <c:v>1.46</c:v>
                      </c:pt>
                      <c:pt idx="4">
                        <c:v>1.54</c:v>
                      </c:pt>
                      <c:pt idx="5">
                        <c:v>0.98</c:v>
                      </c:pt>
                      <c:pt idx="6">
                        <c:v>1.5</c:v>
                      </c:pt>
                      <c:pt idx="7">
                        <c:v>1.1599999999999999</c:v>
                      </c:pt>
                      <c:pt idx="8">
                        <c:v>0.77</c:v>
                      </c:pt>
                      <c:pt idx="9">
                        <c:v>0.94</c:v>
                      </c:pt>
                      <c:pt idx="10" formatCode="0.00">
                        <c:v>1</c:v>
                      </c:pt>
                      <c:pt idx="11">
                        <c:v>0.48</c:v>
                      </c:pt>
                      <c:pt idx="12">
                        <c:v>1.78</c:v>
                      </c:pt>
                      <c:pt idx="13">
                        <c:v>1.05</c:v>
                      </c:pt>
                      <c:pt idx="14">
                        <c:v>0.81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4"/>
                <c:tx>
                  <c:v>Marine Class A</c:v>
                </c:tx>
                <c:spPr>
                  <a:ln w="3810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Services'!$AU$8:$AU$22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3.8896380043563941</c:v>
                      </c:pt>
                      <c:pt idx="1">
                        <c:v>2.9138300972159676</c:v>
                      </c:pt>
                      <c:pt idx="2">
                        <c:v>5.1752244753616186</c:v>
                      </c:pt>
                      <c:pt idx="3">
                        <c:v>2.6471522524324387</c:v>
                      </c:pt>
                      <c:pt idx="4">
                        <c:v>1.9375151368370065</c:v>
                      </c:pt>
                      <c:pt idx="5">
                        <c:v>2.056343820686819</c:v>
                      </c:pt>
                      <c:pt idx="6">
                        <c:v>2.2603613349048226</c:v>
                      </c:pt>
                      <c:pt idx="7">
                        <c:v>1.4116517737404537</c:v>
                      </c:pt>
                      <c:pt idx="8">
                        <c:v>1.4497008179936866</c:v>
                      </c:pt>
                      <c:pt idx="9">
                        <c:v>2.3611874749123833</c:v>
                      </c:pt>
                      <c:pt idx="10">
                        <c:v>2.1543134741536241</c:v>
                      </c:pt>
                      <c:pt idx="11">
                        <c:v>3.1956283803756458</c:v>
                      </c:pt>
                      <c:pt idx="12">
                        <c:v>1.8966046982691587</c:v>
                      </c:pt>
                      <c:pt idx="13" formatCode="[$-1010409]General">
                        <c:v>3.29</c:v>
                      </c:pt>
                      <c:pt idx="14" formatCode="[$-1010409]General">
                        <c:v>3.31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5"/>
                <c:tx>
                  <c:v>AirForce Class A</c:v>
                </c:tx>
                <c:spPr>
                  <a:ln w="38100"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Services'!$A$8:$A$22</c15:sqref>
                        </c15:formulaRef>
                      </c:ext>
                    </c:extLst>
                    <c:numCache>
                      <c:formatCode>[$-1010409]General</c:formatCode>
                      <c:ptCount val="15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Services'!$BG$8:$BG$21</c15:sqref>
                        </c15:formulaRef>
                      </c:ext>
                    </c:extLst>
                    <c:numCache>
                      <c:formatCode>[$-1010409]General</c:formatCode>
                      <c:ptCount val="14"/>
                      <c:pt idx="0">
                        <c:v>1.48</c:v>
                      </c:pt>
                      <c:pt idx="1">
                        <c:v>1.3</c:v>
                      </c:pt>
                      <c:pt idx="2">
                        <c:v>1.18</c:v>
                      </c:pt>
                      <c:pt idx="3">
                        <c:v>1.49</c:v>
                      </c:pt>
                      <c:pt idx="4">
                        <c:v>0.9</c:v>
                      </c:pt>
                      <c:pt idx="5">
                        <c:v>1.37</c:v>
                      </c:pt>
                      <c:pt idx="6">
                        <c:v>1.34</c:v>
                      </c:pt>
                      <c:pt idx="7">
                        <c:v>0.9</c:v>
                      </c:pt>
                      <c:pt idx="8">
                        <c:v>0.71</c:v>
                      </c:pt>
                      <c:pt idx="9">
                        <c:v>0.76</c:v>
                      </c:pt>
                      <c:pt idx="10" formatCode="0.00">
                        <c:v>1.04</c:v>
                      </c:pt>
                      <c:pt idx="11">
                        <c:v>1.0900000000000001</c:v>
                      </c:pt>
                      <c:pt idx="12">
                        <c:v>0.43</c:v>
                      </c:pt>
                      <c:pt idx="13">
                        <c:v>1.1200000000000001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5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numFmt formatCode="[$-1010409]General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3466976"/>
        <c:crosses val="autoZero"/>
        <c:auto val="1"/>
        <c:lblAlgn val="ctr"/>
        <c:lblOffset val="100"/>
        <c:noMultiLvlLbl val="0"/>
      </c:catAx>
      <c:valAx>
        <c:axId val="134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Class A Accidents per 100,000 Flight Hours</a:t>
                </a:r>
              </a:p>
            </c:rich>
          </c:tx>
          <c:layout>
            <c:manualLayout>
              <c:xMode val="edge"/>
              <c:yMode val="edge"/>
              <c:x val="9.7839776200814403E-3"/>
              <c:y val="0.12512544467664938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69547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6765039519702"/>
          <c:y val="0.12250189854946238"/>
          <c:w val="0.26893393768960316"/>
          <c:h val="0.2223793523386920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1232344094098"/>
          <c:y val="8.0940026069580479E-2"/>
          <c:w val="0.81067705583001815"/>
          <c:h val="0.75687008041492909"/>
        </c:manualLayout>
      </c:layout>
      <c:scatterChart>
        <c:scatterStyle val="lineMarker"/>
        <c:varyColors val="0"/>
        <c:ser>
          <c:idx val="0"/>
          <c:order val="0"/>
          <c:tx>
            <c:v>Army UC-35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Transport!$B$36:$B$49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Transport!$AZ$36:$AZ$49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7.5409094336777018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9.1817246951667393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Air Force C-21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Transport!$B$36:$B$47</c:f>
              <c:numCache>
                <c:formatCode>[$-1010409]General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xVal>
          <c:yVal>
            <c:numRef>
              <c:f>Transport!$CL$98:$CL$109</c:f>
              <c:numCache>
                <c:formatCode>0.00</c:formatCode>
                <c:ptCount val="12"/>
                <c:pt idx="0">
                  <c:v>3.9897065570827266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3.460327346967023</c:v>
                </c:pt>
                <c:pt idx="6">
                  <c:v>0</c:v>
                </c:pt>
                <c:pt idx="7">
                  <c:v>0</c:v>
                </c:pt>
                <c:pt idx="8">
                  <c:v>4.3284421936545039</c:v>
                </c:pt>
                <c:pt idx="9">
                  <c:v>12.830382345393893</c:v>
                </c:pt>
                <c:pt idx="10">
                  <c:v>0</c:v>
                </c:pt>
                <c:pt idx="11" formatCode="[$-1010409]General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USMC UC-35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Transport!$B$36:$B$49</c:f>
              <c:numCache>
                <c:formatCode>[$-1010409]General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'All Services'!$BB$8:$BB$21</c:f>
              <c:numCache>
                <c:formatCode>0.00</c:formatCode>
                <c:ptCount val="14"/>
                <c:pt idx="0">
                  <c:v>0</c:v>
                </c:pt>
                <c:pt idx="1">
                  <c:v>39.682539682539684</c:v>
                </c:pt>
                <c:pt idx="2">
                  <c:v>52.356020942408378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10.413412475268146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11112"/>
        <c:axId val="369811504"/>
      </c:scatterChart>
      <c:valAx>
        <c:axId val="369811112"/>
        <c:scaling>
          <c:orientation val="minMax"/>
          <c:max val="2015"/>
          <c:min val="2002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69811504"/>
        <c:crosses val="autoZero"/>
        <c:crossBetween val="midCat"/>
        <c:majorUnit val="1"/>
        <c:minorUnit val="0.4"/>
      </c:valAx>
      <c:valAx>
        <c:axId val="369811504"/>
        <c:scaling>
          <c:orientation val="minMax"/>
          <c:max val="110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69811112"/>
        <c:crossesAt val="2000"/>
        <c:crossBetween val="midCat"/>
        <c:minorUnit val="5"/>
      </c:valAx>
    </c:plotArea>
    <c:legend>
      <c:legendPos val="r"/>
      <c:layout>
        <c:manualLayout>
          <c:xMode val="edge"/>
          <c:yMode val="edge"/>
          <c:x val="0.60720294463937163"/>
          <c:y val="0.16530829704500061"/>
          <c:w val="0.21867937148690988"/>
          <c:h val="0.2128698015333125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135</xdr:row>
      <xdr:rowOff>21166</xdr:rowOff>
    </xdr:from>
    <xdr:to>
      <xdr:col>12</xdr:col>
      <xdr:colOff>84667</xdr:colOff>
      <xdr:row>158</xdr:row>
      <xdr:rowOff>83607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58207</xdr:colOff>
      <xdr:row>159</xdr:row>
      <xdr:rowOff>92076</xdr:rowOff>
    </xdr:from>
    <xdr:to>
      <xdr:col>12</xdr:col>
      <xdr:colOff>21167</xdr:colOff>
      <xdr:row>178</xdr:row>
      <xdr:rowOff>92075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109010</xdr:colOff>
      <xdr:row>179</xdr:row>
      <xdr:rowOff>49740</xdr:rowOff>
    </xdr:from>
    <xdr:to>
      <xdr:col>12</xdr:col>
      <xdr:colOff>84667</xdr:colOff>
      <xdr:row>198</xdr:row>
      <xdr:rowOff>71966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11906</xdr:colOff>
      <xdr:row>219</xdr:row>
      <xdr:rowOff>7143</xdr:rowOff>
    </xdr:from>
    <xdr:to>
      <xdr:col>54</xdr:col>
      <xdr:colOff>297657</xdr:colOff>
      <xdr:row>255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21168</xdr:colOff>
      <xdr:row>199</xdr:row>
      <xdr:rowOff>52917</xdr:rowOff>
    </xdr:from>
    <xdr:to>
      <xdr:col>11</xdr:col>
      <xdr:colOff>518583</xdr:colOff>
      <xdr:row>218</xdr:row>
      <xdr:rowOff>81493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8729</xdr:colOff>
      <xdr:row>183</xdr:row>
      <xdr:rowOff>59532</xdr:rowOff>
    </xdr:from>
    <xdr:to>
      <xdr:col>54</xdr:col>
      <xdr:colOff>238124</xdr:colOff>
      <xdr:row>218</xdr:row>
      <xdr:rowOff>47626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349249</xdr:colOff>
      <xdr:row>150</xdr:row>
      <xdr:rowOff>92074</xdr:rowOff>
    </xdr:from>
    <xdr:to>
      <xdr:col>52</xdr:col>
      <xdr:colOff>345281</xdr:colOff>
      <xdr:row>181</xdr:row>
      <xdr:rowOff>23812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226219</xdr:colOff>
      <xdr:row>116</xdr:row>
      <xdr:rowOff>11906</xdr:rowOff>
    </xdr:from>
    <xdr:to>
      <xdr:col>52</xdr:col>
      <xdr:colOff>47625</xdr:colOff>
      <xdr:row>147</xdr:row>
      <xdr:rowOff>1588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98</xdr:col>
      <xdr:colOff>230716</xdr:colOff>
      <xdr:row>84</xdr:row>
      <xdr:rowOff>105832</xdr:rowOff>
    </xdr:from>
    <xdr:to>
      <xdr:col>113</xdr:col>
      <xdr:colOff>271991</xdr:colOff>
      <xdr:row>117</xdr:row>
      <xdr:rowOff>16931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370417</xdr:colOff>
      <xdr:row>57</xdr:row>
      <xdr:rowOff>10583</xdr:rowOff>
    </xdr:from>
    <xdr:to>
      <xdr:col>13</xdr:col>
      <xdr:colOff>709082</xdr:colOff>
      <xdr:row>86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87</xdr:row>
      <xdr:rowOff>21164</xdr:rowOff>
    </xdr:from>
    <xdr:to>
      <xdr:col>14</xdr:col>
      <xdr:colOff>10583</xdr:colOff>
      <xdr:row>113</xdr:row>
      <xdr:rowOff>21166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423332</xdr:colOff>
      <xdr:row>58</xdr:row>
      <xdr:rowOff>0</xdr:rowOff>
    </xdr:from>
    <xdr:to>
      <xdr:col>51</xdr:col>
      <xdr:colOff>351896</xdr:colOff>
      <xdr:row>85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359834</xdr:colOff>
      <xdr:row>87</xdr:row>
      <xdr:rowOff>52916</xdr:rowOff>
    </xdr:from>
    <xdr:to>
      <xdr:col>51</xdr:col>
      <xdr:colOff>288398</xdr:colOff>
      <xdr:row>114</xdr:row>
      <xdr:rowOff>52917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58</xdr:row>
      <xdr:rowOff>0</xdr:rowOff>
    </xdr:from>
    <xdr:to>
      <xdr:col>69</xdr:col>
      <xdr:colOff>309564</xdr:colOff>
      <xdr:row>85</xdr:row>
      <xdr:rowOff>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87</xdr:row>
      <xdr:rowOff>0</xdr:rowOff>
    </xdr:from>
    <xdr:to>
      <xdr:col>69</xdr:col>
      <xdr:colOff>309564</xdr:colOff>
      <xdr:row>114</xdr:row>
      <xdr:rowOff>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139</xdr:col>
      <xdr:colOff>42334</xdr:colOff>
      <xdr:row>63</xdr:row>
      <xdr:rowOff>89957</xdr:rowOff>
    </xdr:from>
    <xdr:to>
      <xdr:col>152</xdr:col>
      <xdr:colOff>293687</xdr:colOff>
      <xdr:row>90</xdr:row>
      <xdr:rowOff>121708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297</xdr:row>
      <xdr:rowOff>84665</xdr:rowOff>
    </xdr:from>
    <xdr:to>
      <xdr:col>39</xdr:col>
      <xdr:colOff>370417</xdr:colOff>
      <xdr:row>328</xdr:row>
      <xdr:rowOff>10584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539750</xdr:colOff>
      <xdr:row>114</xdr:row>
      <xdr:rowOff>25400</xdr:rowOff>
    </xdr:from>
    <xdr:to>
      <xdr:col>26</xdr:col>
      <xdr:colOff>31750</xdr:colOff>
      <xdr:row>144</xdr:row>
      <xdr:rowOff>116416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103</xdr:col>
      <xdr:colOff>166687</xdr:colOff>
      <xdr:row>56</xdr:row>
      <xdr:rowOff>1</xdr:rowOff>
    </xdr:from>
    <xdr:to>
      <xdr:col>115</xdr:col>
      <xdr:colOff>17318</xdr:colOff>
      <xdr:row>79</xdr:row>
      <xdr:rowOff>8660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95251</xdr:colOff>
      <xdr:row>55</xdr:row>
      <xdr:rowOff>78316</xdr:rowOff>
    </xdr:from>
    <xdr:to>
      <xdr:col>26</xdr:col>
      <xdr:colOff>31750</xdr:colOff>
      <xdr:row>80</xdr:row>
      <xdr:rowOff>126999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169335</xdr:colOff>
      <xdr:row>82</xdr:row>
      <xdr:rowOff>20106</xdr:rowOff>
    </xdr:from>
    <xdr:to>
      <xdr:col>26</xdr:col>
      <xdr:colOff>31751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158</xdr:col>
      <xdr:colOff>238123</xdr:colOff>
      <xdr:row>55</xdr:row>
      <xdr:rowOff>25401</xdr:rowOff>
    </xdr:from>
    <xdr:to>
      <xdr:col>167</xdr:col>
      <xdr:colOff>582082</xdr:colOff>
      <xdr:row>83</xdr:row>
      <xdr:rowOff>42333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0.10465</cdr:x>
      <cdr:y>0.01235</cdr:y>
    </cdr:from>
    <cdr:to>
      <cdr:x>0.97287</cdr:x>
      <cdr:y>0.09877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933" y="47824"/>
          <a:ext cx="5632632" cy="334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0" i="0">
              <a:latin typeface="Arial" pitchFamily="34" charset="0"/>
            </a:rPr>
            <a:t>Component </a:t>
          </a:r>
          <a:r>
            <a:rPr lang="en-US" sz="1600" b="0" i="0" baseline="0">
              <a:latin typeface="Arial" pitchFamily="34" charset="0"/>
            </a:rPr>
            <a:t>Reliability</a:t>
          </a:r>
          <a:r>
            <a:rPr lang="en-US" sz="1600" b="0" i="0">
              <a:latin typeface="Arial" pitchFamily="34" charset="0"/>
            </a:rPr>
            <a:t> Impact</a:t>
          </a:r>
          <a:r>
            <a:rPr lang="en-US" sz="1600" b="0" i="0" baseline="0">
              <a:latin typeface="Arial" pitchFamily="34" charset="0"/>
            </a:rPr>
            <a:t> on POF</a:t>
          </a:r>
          <a:endParaRPr lang="en-US" sz="1600" b="0" i="0">
            <a:latin typeface="Arial" pitchFamily="34" charset="0"/>
          </a:endParaRPr>
        </a:p>
      </cdr:txBody>
    </cdr:sp>
  </cdr:relSizeAnchor>
  <cdr:relSizeAnchor xmlns:cdr="http://schemas.openxmlformats.org/drawingml/2006/chartDrawing">
    <cdr:from>
      <cdr:x>0.10659</cdr:x>
      <cdr:y>0.93827</cdr:y>
    </cdr:from>
    <cdr:to>
      <cdr:x>0.9845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2084" y="3217334"/>
          <a:ext cx="4794249" cy="21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Arial" pitchFamily="34" charset="0"/>
              <a:cs typeface="Arial" pitchFamily="34" charset="0"/>
            </a:rPr>
            <a:t>Flight Hours</a:t>
          </a:r>
        </a:p>
      </cdr:txBody>
    </cdr:sp>
  </cdr:relSizeAnchor>
  <cdr:relSizeAnchor xmlns:cdr="http://schemas.openxmlformats.org/drawingml/2006/chartDrawing">
    <cdr:from>
      <cdr:x>0.00388</cdr:x>
      <cdr:y>0.15124</cdr:y>
    </cdr:from>
    <cdr:to>
      <cdr:x>0.06008</cdr:x>
      <cdr:y>0.79012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167" y="518585"/>
          <a:ext cx="306917" cy="219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Arial" pitchFamily="34" charset="0"/>
              <a:cs typeface="Arial" pitchFamily="34" charset="0"/>
            </a:rPr>
            <a:t>POF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0.00926</cdr:x>
      <cdr:y>0.14184</cdr:y>
    </cdr:from>
    <cdr:to>
      <cdr:x>0.04348</cdr:x>
      <cdr:y>0.7944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1844" y="503766"/>
          <a:ext cx="191571" cy="2317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 anchorCtr="1">
          <a:noAutofit/>
        </a:bodyPr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</a:rPr>
            <a:t>UC-35</a:t>
          </a:r>
          <a:r>
            <a:rPr lang="en-US" sz="1400" b="1">
              <a:solidFill>
                <a:schemeClr val="tx1"/>
              </a:solidFill>
            </a:rPr>
            <a:t> Hours</a:t>
          </a:r>
        </a:p>
      </cdr:txBody>
    </cdr:sp>
  </cdr:relSizeAnchor>
  <cdr:relSizeAnchor xmlns:cdr="http://schemas.openxmlformats.org/drawingml/2006/chartDrawing">
    <cdr:from>
      <cdr:x>0</cdr:x>
      <cdr:y>0.92404</cdr:y>
    </cdr:from>
    <cdr:to>
      <cdr:x>1</cdr:x>
      <cdr:y>0.99189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3604683"/>
          <a:ext cx="6360584" cy="264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</cdr:y>
    </cdr:from>
    <cdr:to>
      <cdr:x>0.07019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16" y="0"/>
          <a:ext cx="282426" cy="3285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Exceedances per </a:t>
          </a:r>
          <a:r>
            <a:rPr lang="en-US" sz="1200" b="1" baseline="0"/>
            <a:t>100,000</a:t>
          </a:r>
          <a:r>
            <a:rPr lang="en-US" sz="1200" b="1"/>
            <a:t> Flight Hours</a:t>
          </a:r>
        </a:p>
      </cdr:txBody>
    </cdr:sp>
  </cdr:relSizeAnchor>
  <cdr:relSizeAnchor xmlns:cdr="http://schemas.openxmlformats.org/drawingml/2006/chartDrawing">
    <cdr:from>
      <cdr:x>0</cdr:x>
      <cdr:y>0.93839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082636"/>
          <a:ext cx="4780358" cy="202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Fiscal Year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25</xdr:row>
      <xdr:rowOff>23811</xdr:rowOff>
    </xdr:from>
    <xdr:to>
      <xdr:col>12</xdr:col>
      <xdr:colOff>535781</xdr:colOff>
      <xdr:row>45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25</xdr:row>
      <xdr:rowOff>0</xdr:rowOff>
    </xdr:from>
    <xdr:to>
      <xdr:col>25</xdr:col>
      <xdr:colOff>452438</xdr:colOff>
      <xdr:row>45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47625</xdr:rowOff>
    </xdr:from>
    <xdr:to>
      <xdr:col>12</xdr:col>
      <xdr:colOff>571502</xdr:colOff>
      <xdr:row>67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47</xdr:row>
      <xdr:rowOff>0</xdr:rowOff>
    </xdr:from>
    <xdr:to>
      <xdr:col>25</xdr:col>
      <xdr:colOff>452439</xdr:colOff>
      <xdr:row>67</xdr:row>
      <xdr:rowOff>95251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571502</xdr:colOff>
      <xdr:row>45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41</xdr:col>
      <xdr:colOff>571502</xdr:colOff>
      <xdr:row>67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142875</xdr:colOff>
      <xdr:row>24</xdr:row>
      <xdr:rowOff>154782</xdr:rowOff>
    </xdr:from>
    <xdr:to>
      <xdr:col>55</xdr:col>
      <xdr:colOff>130971</xdr:colOff>
      <xdr:row>45</xdr:row>
      <xdr:rowOff>83345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0.13011</cdr:x>
      <cdr:y>0.01736</cdr:y>
    </cdr:from>
    <cdr:to>
      <cdr:x>0.98141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3439" y="59527"/>
          <a:ext cx="5453063" cy="3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Class A Mishap Rates for the Services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0.12268</cdr:x>
      <cdr:y>0.92361</cdr:y>
    </cdr:from>
    <cdr:to>
      <cdr:x>0.95167</cdr:x>
      <cdr:y>0.97917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5814" y="3167064"/>
          <a:ext cx="5310188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0.13011</cdr:x>
      <cdr:y>0.01736</cdr:y>
    </cdr:from>
    <cdr:to>
      <cdr:x>0.98141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3438" y="59527"/>
          <a:ext cx="5453062" cy="3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Army Class A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0.12825</cdr:x>
      <cdr:y>0.93403</cdr:y>
    </cdr:from>
    <cdr:to>
      <cdr:x>0.97955</cdr:x>
      <cdr:y>0.99653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1530" y="3202782"/>
          <a:ext cx="5453063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0.12639</cdr:x>
      <cdr:y>0</cdr:y>
    </cdr:from>
    <cdr:to>
      <cdr:x>0.98513</cdr:x>
      <cdr:y>0.08681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6" y="0"/>
          <a:ext cx="5500686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Army Class B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0.12454</cdr:x>
      <cdr:y>0.93056</cdr:y>
    </cdr:from>
    <cdr:to>
      <cdr:x>0.98513</cdr:x>
      <cdr:y>0.98611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7718" y="3190875"/>
          <a:ext cx="551259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0.12082</cdr:x>
      <cdr:y>0.01042</cdr:y>
    </cdr:from>
    <cdr:to>
      <cdr:x>0.97955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0022" y="35719"/>
          <a:ext cx="58993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Army Class C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0.05762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08" y="452422"/>
          <a:ext cx="309585" cy="2547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0.12825</cdr:x>
      <cdr:y>0.94097</cdr:y>
    </cdr:from>
    <cdr:to>
      <cdr:x>0.98141</cdr:x>
      <cdr:y>0.98958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1530" y="3226594"/>
          <a:ext cx="5464969" cy="1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0.13011</cdr:x>
      <cdr:y>0.01736</cdr:y>
    </cdr:from>
    <cdr:to>
      <cdr:x>0.98141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3438" y="59527"/>
          <a:ext cx="5453062" cy="3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C-12 Class "A"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0.12825</cdr:x>
      <cdr:y>0.93403</cdr:y>
    </cdr:from>
    <cdr:to>
      <cdr:x>0.97955</cdr:x>
      <cdr:y>0.99653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1530" y="3202782"/>
          <a:ext cx="5453063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0.13011</cdr:x>
      <cdr:y>0.01736</cdr:y>
    </cdr:from>
    <cdr:to>
      <cdr:x>0.98141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3438" y="59527"/>
          <a:ext cx="5453062" cy="3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C-12 Class "B"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0.12825</cdr:x>
      <cdr:y>0.93403</cdr:y>
    </cdr:from>
    <cdr:to>
      <cdr:x>0.97955</cdr:x>
      <cdr:y>0.99653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1530" y="3202782"/>
          <a:ext cx="5453063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0.10007</cdr:y>
    </cdr:from>
    <cdr:to>
      <cdr:x>0.05176</cdr:x>
      <cdr:y>0.94017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6456"/>
          <a:ext cx="356893" cy="408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 anchorCtr="1">
          <a:noAutofit/>
        </a:bodyPr>
        <a:lstStyle xmlns:a="http://schemas.openxmlformats.org/drawingml/2006/main"/>
        <a:p xmlns:a="http://schemas.openxmlformats.org/drawingml/2006/main">
          <a:r>
            <a:rPr lang="en-US" sz="1400" b="1"/>
            <a:t>Class A-B per </a:t>
          </a:r>
          <a:r>
            <a:rPr lang="en-US" sz="1400" b="1" baseline="0"/>
            <a:t>100,000</a:t>
          </a:r>
          <a:r>
            <a:rPr lang="en-US" sz="1400" b="1"/>
            <a:t> Flight Hours</a:t>
          </a:r>
        </a:p>
      </cdr:txBody>
    </cdr:sp>
  </cdr:relSizeAnchor>
  <cdr:relSizeAnchor xmlns:cdr="http://schemas.openxmlformats.org/drawingml/2006/chartDrawing">
    <cdr:from>
      <cdr:x>0.19891</cdr:x>
      <cdr:y>0.94017</cdr:y>
    </cdr:from>
    <cdr:to>
      <cdr:x>0.82385</cdr:x>
      <cdr:y>0.99405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46113" y="4570298"/>
          <a:ext cx="485775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r>
            <a:rPr lang="en-US" sz="1400" b="1"/>
            <a:t>Fiscal Year</a:t>
          </a:r>
        </a:p>
      </cdr:txBody>
    </cdr:sp>
  </cdr:relSizeAnchor>
  <cdr:relSizeAnchor xmlns:cdr="http://schemas.openxmlformats.org/drawingml/2006/chartDrawing">
    <cdr:from>
      <cdr:x>0</cdr:x>
      <cdr:y>0.04633</cdr:y>
    </cdr:from>
    <cdr:to>
      <cdr:x>1</cdr:x>
      <cdr:y>0.17555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74898" y="190036"/>
          <a:ext cx="6663670" cy="530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dirty="0"/>
            <a:t>Class </a:t>
          </a:r>
          <a:r>
            <a:rPr lang="en-US" sz="1800" b="1" dirty="0" smtClean="0"/>
            <a:t>A-B </a:t>
          </a:r>
          <a:r>
            <a:rPr lang="en-US" sz="1800" b="1" dirty="0"/>
            <a:t>Mishap Comparison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0.13011</cdr:x>
      <cdr:y>0.01736</cdr:y>
    </cdr:from>
    <cdr:to>
      <cdr:x>0.98141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3438" y="59527"/>
          <a:ext cx="5453062" cy="3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C-12 Class "C"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0.12825</cdr:x>
      <cdr:y>0.93403</cdr:y>
    </cdr:from>
    <cdr:to>
      <cdr:x>0.97955</cdr:x>
      <cdr:y>0.99653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1530" y="3202782"/>
          <a:ext cx="5453063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523876</xdr:colOff>
      <xdr:row>1253</xdr:row>
      <xdr:rowOff>9525</xdr:rowOff>
    </xdr:from>
    <xdr:to>
      <xdr:col>6</xdr:col>
      <xdr:colOff>304800</xdr:colOff>
      <xdr:row>1278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119063</xdr:colOff>
      <xdr:row>721</xdr:row>
      <xdr:rowOff>59532</xdr:rowOff>
    </xdr:from>
    <xdr:to>
      <xdr:col>22</xdr:col>
      <xdr:colOff>440532</xdr:colOff>
      <xdr:row>745</xdr:row>
      <xdr:rowOff>59532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24</xdr:row>
      <xdr:rowOff>19050</xdr:rowOff>
    </xdr:from>
    <xdr:to>
      <xdr:col>6</xdr:col>
      <xdr:colOff>4143375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81</xdr:row>
      <xdr:rowOff>114300</xdr:rowOff>
    </xdr:from>
    <xdr:to>
      <xdr:col>10</xdr:col>
      <xdr:colOff>95250</xdr:colOff>
      <xdr:row>101</xdr:row>
      <xdr:rowOff>28575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10</xdr:col>
      <xdr:colOff>323850</xdr:colOff>
      <xdr:row>127</xdr:row>
      <xdr:rowOff>114300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33</xdr:row>
      <xdr:rowOff>0</xdr:rowOff>
    </xdr:from>
    <xdr:to>
      <xdr:col>25</xdr:col>
      <xdr:colOff>295275</xdr:colOff>
      <xdr:row>54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29</xdr:col>
      <xdr:colOff>361950</xdr:colOff>
      <xdr:row>73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47625</xdr:rowOff>
    </xdr:from>
    <xdr:to>
      <xdr:col>13</xdr:col>
      <xdr:colOff>47625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12</xdr:row>
      <xdr:rowOff>38099</xdr:rowOff>
    </xdr:from>
    <xdr:to>
      <xdr:col>29</xdr:col>
      <xdr:colOff>457200</xdr:colOff>
      <xdr:row>33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50</xdr:row>
      <xdr:rowOff>152400</xdr:rowOff>
    </xdr:from>
    <xdr:to>
      <xdr:col>5</xdr:col>
      <xdr:colOff>371475</xdr:colOff>
      <xdr:row>65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52</xdr:row>
      <xdr:rowOff>66675</xdr:rowOff>
    </xdr:from>
    <xdr:to>
      <xdr:col>8</xdr:col>
      <xdr:colOff>1647825</xdr:colOff>
      <xdr:row>66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419100</xdr:colOff>
      <xdr:row>52</xdr:row>
      <xdr:rowOff>38099</xdr:rowOff>
    </xdr:from>
    <xdr:to>
      <xdr:col>27</xdr:col>
      <xdr:colOff>209550</xdr:colOff>
      <xdr:row>69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276224</xdr:colOff>
      <xdr:row>51</xdr:row>
      <xdr:rowOff>161925</xdr:rowOff>
    </xdr:from>
    <xdr:to>
      <xdr:col>42</xdr:col>
      <xdr:colOff>171450</xdr:colOff>
      <xdr:row>69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123824</xdr:colOff>
      <xdr:row>12</xdr:row>
      <xdr:rowOff>38099</xdr:rowOff>
    </xdr:from>
    <xdr:to>
      <xdr:col>44</xdr:col>
      <xdr:colOff>333375</xdr:colOff>
      <xdr:row>33</xdr:row>
      <xdr:rowOff>28574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276225</xdr:colOff>
      <xdr:row>12</xdr:row>
      <xdr:rowOff>85725</xdr:rowOff>
    </xdr:from>
    <xdr:to>
      <xdr:col>22</xdr:col>
      <xdr:colOff>142875</xdr:colOff>
      <xdr:row>33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885825</xdr:colOff>
      <xdr:row>49</xdr:row>
      <xdr:rowOff>76200</xdr:rowOff>
    </xdr:from>
    <xdr:to>
      <xdr:col>21</xdr:col>
      <xdr:colOff>104774</xdr:colOff>
      <xdr:row>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76200</xdr:colOff>
      <xdr:row>70</xdr:row>
      <xdr:rowOff>171450</xdr:rowOff>
    </xdr:from>
    <xdr:to>
      <xdr:col>5</xdr:col>
      <xdr:colOff>314325</xdr:colOff>
      <xdr:row>85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381000</xdr:colOff>
      <xdr:row>105</xdr:row>
      <xdr:rowOff>66674</xdr:rowOff>
    </xdr:from>
    <xdr:to>
      <xdr:col>4</xdr:col>
      <xdr:colOff>419100</xdr:colOff>
      <xdr:row>130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161925</xdr:colOff>
      <xdr:row>105</xdr:row>
      <xdr:rowOff>142874</xdr:rowOff>
    </xdr:from>
    <xdr:to>
      <xdr:col>15</xdr:col>
      <xdr:colOff>400050</xdr:colOff>
      <xdr:row>130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2457451</xdr:colOff>
      <xdr:row>139</xdr:row>
      <xdr:rowOff>171450</xdr:rowOff>
    </xdr:from>
    <xdr:to>
      <xdr:col>11</xdr:col>
      <xdr:colOff>1381125</xdr:colOff>
      <xdr:row>157</xdr:row>
      <xdr:rowOff>95250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2438400</xdr:colOff>
      <xdr:row>159</xdr:row>
      <xdr:rowOff>66675</xdr:rowOff>
    </xdr:from>
    <xdr:to>
      <xdr:col>12</xdr:col>
      <xdr:colOff>28575</xdr:colOff>
      <xdr:row>176</xdr:row>
      <xdr:rowOff>180975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2276475</xdr:colOff>
      <xdr:row>179</xdr:row>
      <xdr:rowOff>0</xdr:rowOff>
    </xdr:from>
    <xdr:to>
      <xdr:col>12</xdr:col>
      <xdr:colOff>114300</xdr:colOff>
      <xdr:row>196</xdr:row>
      <xdr:rowOff>114300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1266825</xdr:colOff>
      <xdr:row>89</xdr:row>
      <xdr:rowOff>114300</xdr:rowOff>
    </xdr:from>
    <xdr:to>
      <xdr:col>9</xdr:col>
      <xdr:colOff>295275</xdr:colOff>
      <xdr:row>107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0.04915</cdr:y>
    </cdr:from>
    <cdr:to>
      <cdr:x>0.05033</cdr:x>
      <cdr:y>0.99421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77274"/>
          <a:ext cx="346075" cy="3408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Exceedances per </a:t>
          </a:r>
          <a:r>
            <a:rPr lang="en-US" sz="1400" b="1" baseline="0"/>
            <a:t>100,000</a:t>
          </a:r>
          <a:r>
            <a:rPr lang="en-US" sz="1400" b="1"/>
            <a:t> Hours</a:t>
          </a:r>
        </a:p>
      </cdr:txBody>
    </cdr:sp>
  </cdr:relSizeAnchor>
  <cdr:relSizeAnchor xmlns:cdr="http://schemas.openxmlformats.org/drawingml/2006/chartDrawing">
    <cdr:from>
      <cdr:x>0.1176</cdr:x>
      <cdr:y>0.95877</cdr:y>
    </cdr:from>
    <cdr:to>
      <cdr:x>0.99344</cdr:x>
      <cdr:y>0.98541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8825" y="3458105"/>
          <a:ext cx="5651500" cy="96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  <cdr:relSizeAnchor xmlns:cdr="http://schemas.openxmlformats.org/drawingml/2006/chartDrawing">
    <cdr:from>
      <cdr:x>0.12061</cdr:x>
      <cdr:y>2.77254E-7</cdr:y>
    </cdr:from>
    <cdr:to>
      <cdr:x>0.9754</cdr:x>
      <cdr:y>0.14305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49325" y="1"/>
          <a:ext cx="6727877" cy="515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800" b="1"/>
            <a:t>Engine</a:t>
          </a:r>
          <a:r>
            <a:rPr lang="en-US" sz="1800" b="1" baseline="0"/>
            <a:t> Exceedance Rates</a:t>
          </a:r>
          <a:endParaRPr lang="en-US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1.54899E-7</cdr:x>
      <cdr:y>0</cdr:y>
    </cdr:from>
    <cdr:to>
      <cdr:x>0.05082</cdr:x>
      <cdr:y>0.99085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328084" cy="3124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Incidents per </a:t>
          </a:r>
          <a:r>
            <a:rPr lang="en-US" sz="1400" b="1" baseline="0"/>
            <a:t>100,000</a:t>
          </a:r>
          <a:r>
            <a:rPr lang="en-US" sz="1400" b="1"/>
            <a:t> Flight Hours</a:t>
          </a:r>
        </a:p>
      </cdr:txBody>
    </cdr:sp>
  </cdr:relSizeAnchor>
  <cdr:relSizeAnchor xmlns:cdr="http://schemas.openxmlformats.org/drawingml/2006/chartDrawing">
    <cdr:from>
      <cdr:x>0.1218</cdr:x>
      <cdr:y>0.92785</cdr:y>
    </cdr:from>
    <cdr:to>
      <cdr:x>0.8541</cdr:x>
      <cdr:y>0.98652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6322" y="2926290"/>
          <a:ext cx="4727596" cy="185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  <cdr:relSizeAnchor xmlns:cdr="http://schemas.openxmlformats.org/drawingml/2006/chartDrawing">
    <cdr:from>
      <cdr:x>0.12131</cdr:x>
      <cdr:y>0</cdr:y>
    </cdr:from>
    <cdr:to>
      <cdr:x>0.85246</cdr:x>
      <cdr:y>0.10949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3166" y="0"/>
          <a:ext cx="4720167" cy="3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800" b="1"/>
        </a:p>
      </cdr:txBody>
    </cdr:sp>
  </cdr:relSizeAnchor>
  <cdr:relSizeAnchor xmlns:cdr="http://schemas.openxmlformats.org/drawingml/2006/chartDrawing">
    <cdr:from>
      <cdr:x>0.21922</cdr:x>
      <cdr:y>0</cdr:y>
    </cdr:from>
    <cdr:to>
      <cdr:x>0.75211</cdr:x>
      <cdr:y>0.11913</cdr:y>
    </cdr:to>
    <cdr:sp macro="" textlink="">
      <cdr:nvSpPr>
        <cdr:cNvPr id="9" name="TextBox 1"/>
        <cdr:cNvSpPr txBox="1"/>
      </cdr:nvSpPr>
      <cdr:spPr>
        <a:xfrm xmlns:a="http://schemas.openxmlformats.org/drawingml/2006/main" rot="5400000" flipH="1">
          <a:off x="2860142" y="-1484309"/>
          <a:ext cx="375716" cy="334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baseline="0"/>
            <a:t>Environmental Issues - Bird Strike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0.30297</cdr:x>
      <cdr:y>0.01736</cdr:y>
    </cdr:from>
    <cdr:to>
      <cdr:x>0.75651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0718" y="59528"/>
          <a:ext cx="2905124" cy="345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Army Class A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0.13003</cdr:x>
      <cdr:y>0.91257</cdr:y>
    </cdr:from>
    <cdr:to>
      <cdr:x>0.91751</cdr:x>
      <cdr:y>0.97924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32920" y="3129194"/>
          <a:ext cx="5044253" cy="228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0.30297</cdr:x>
      <cdr:y>0.01736</cdr:y>
    </cdr:from>
    <cdr:to>
      <cdr:x>0.75651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0718" y="59528"/>
          <a:ext cx="2905124" cy="345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Army Class B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0.06691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33" y="452439"/>
          <a:ext cx="369093" cy="254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0.11896</cdr:x>
      <cdr:y>0.92593</cdr:y>
    </cdr:from>
    <cdr:to>
      <cdr:x>0.97976</cdr:x>
      <cdr:y>0.98765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999" y="3175001"/>
          <a:ext cx="5513916" cy="21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0.30297</cdr:x>
      <cdr:y>0.01736</cdr:y>
    </cdr:from>
    <cdr:to>
      <cdr:x>0.75651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0718" y="59528"/>
          <a:ext cx="2905124" cy="345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Army Class C Mishap Rates</a:t>
          </a:r>
        </a:p>
      </cdr:txBody>
    </cdr:sp>
  </cdr:relSizeAnchor>
  <cdr:relSizeAnchor xmlns:cdr="http://schemas.openxmlformats.org/drawingml/2006/chartDrawing">
    <cdr:from>
      <cdr:x>0.00929</cdr:x>
      <cdr:y>0.13194</cdr:y>
    </cdr:from>
    <cdr:to>
      <cdr:x>0.06774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508" y="452422"/>
          <a:ext cx="374409" cy="2547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0.00381</cdr:x>
      <cdr:y>0.00711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0.00381</cdr:x>
      <cdr:y>0.00711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0.12226</cdr:x>
      <cdr:y>0.93518</cdr:y>
    </cdr:from>
    <cdr:to>
      <cdr:x>0.96489</cdr:x>
      <cdr:y>0.99383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83167" y="3206750"/>
          <a:ext cx="5397500" cy="20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0.12722</cdr:x>
      <cdr:y>0.00926</cdr:y>
    </cdr:from>
    <cdr:to>
      <cdr:x>0.98306</cdr:x>
      <cdr:y>0.09259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4917" y="31751"/>
          <a:ext cx="548216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Army  FW Ground Mishap Rates</a:t>
          </a:r>
        </a:p>
      </cdr:txBody>
    </cdr:sp>
  </cdr:relSizeAnchor>
  <cdr:relSizeAnchor xmlns:cdr="http://schemas.openxmlformats.org/drawingml/2006/chartDrawing">
    <cdr:from>
      <cdr:x>0.00661</cdr:x>
      <cdr:y>0.13194</cdr:y>
    </cdr:from>
    <cdr:to>
      <cdr:x>0.06278</cdr:x>
      <cdr:y>0.875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334" y="452422"/>
          <a:ext cx="359833" cy="2547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/>
        <a:p xmlns:a="http://schemas.openxmlformats.org/drawingml/2006/main">
          <a:r>
            <a:rPr lang="en-US" sz="1600" b="1"/>
            <a:t>Mishaps</a:t>
          </a:r>
          <a:r>
            <a:rPr lang="en-US" sz="1600" b="1" baseline="0"/>
            <a:t> per 100,000 Hours</a:t>
          </a:r>
          <a:endParaRPr lang="en-US" sz="16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0.00381</cdr:x>
      <cdr:y>0.00711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0.00381</cdr:x>
      <cdr:y>0.00711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0.12226</cdr:x>
      <cdr:y>0.93518</cdr:y>
    </cdr:from>
    <cdr:to>
      <cdr:x>0.96489</cdr:x>
      <cdr:y>0.99383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83167" y="3206750"/>
          <a:ext cx="5397500" cy="20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Fiscal Year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1.73771E-7</cdr:x>
      <cdr:y>0.13456</cdr:y>
    </cdr:from>
    <cdr:to>
      <cdr:x>0.01655</cdr:x>
      <cdr:y>0.76453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465679"/>
          <a:ext cx="95248" cy="2180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>
          <a:scene3d>
            <a:camera prst="orthographicFront">
              <a:rot lat="0" lon="0" rev="0"/>
            </a:camera>
            <a:lightRig rig="threePt" dir="t"/>
          </a:scene3d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1" baseline="0"/>
            <a:t>Incidents per 100,000</a:t>
          </a:r>
          <a:endParaRPr lang="en-US" sz="1600" b="1"/>
        </a:p>
      </cdr:txBody>
    </cdr:sp>
  </cdr:relSizeAnchor>
  <cdr:relSizeAnchor xmlns:cdr="http://schemas.openxmlformats.org/drawingml/2006/chartDrawing">
    <cdr:from>
      <cdr:x>0.11721</cdr:x>
      <cdr:y>0.90347</cdr:y>
    </cdr:from>
    <cdr:to>
      <cdr:x>0.98971</cdr:x>
      <cdr:y>0.98842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36082" y="3126701"/>
          <a:ext cx="6223655" cy="293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Calendar Year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oavncommon\common\Users\huffbl\AppData\Local\Microsoft\Windows\Temporary%20Internet%20Files\Content.Outlook\C9VD76C7\Accidents%2025%20Jan%2011_SSW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0"/>
      <sheetName val="FY09"/>
      <sheetName val="Total Accidents"/>
      <sheetName val="Aircraft"/>
      <sheetName val="Class"/>
      <sheetName val="Cause"/>
      <sheetName val="Cost"/>
      <sheetName val="Cost_Details"/>
      <sheetName val="Maintenance Error"/>
      <sheetName val="Material Failure"/>
      <sheetName val="Pilot error"/>
      <sheetName val="Environmental"/>
      <sheetName val="Location"/>
      <sheetName val="Working"/>
      <sheetName val="All"/>
      <sheetName val="All (2)"/>
      <sheetName val="RC-12 Class A-C Accidents"/>
      <sheetName val="RC-12 A-C Rates"/>
      <sheetName val="C-12 Class A-C Accidents"/>
      <sheetName val="C-12 A-C Rates"/>
      <sheetName val="Cause C-12"/>
      <sheetName val="Air Force C-12 History"/>
      <sheetName val="Navy_Marines 10yr Rates"/>
      <sheetName val="FW Flight Hours Lifetime"/>
      <sheetName val="Total Army Accidents"/>
      <sheetName val="Army RW A-C Accidents Lifetime"/>
      <sheetName val="Army FW A-C Accidents Lifetime "/>
      <sheetName val="C_RC-12 Class A-C Accidents"/>
      <sheetName val="C_RC-12 A-C Rates"/>
      <sheetName val="C_RC-12 Cause"/>
      <sheetName val="General Av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14">
          <cell r="AX114">
            <v>2001</v>
          </cell>
        </row>
        <row r="115">
          <cell r="AX115">
            <v>2002</v>
          </cell>
        </row>
        <row r="116">
          <cell r="AX116">
            <v>2003</v>
          </cell>
        </row>
        <row r="117">
          <cell r="AX117">
            <v>2004</v>
          </cell>
        </row>
        <row r="118">
          <cell r="AX118">
            <v>2005</v>
          </cell>
        </row>
        <row r="119">
          <cell r="AX119">
            <v>2006</v>
          </cell>
        </row>
        <row r="120">
          <cell r="AX120">
            <v>2007</v>
          </cell>
        </row>
        <row r="121">
          <cell r="AX121">
            <v>2008</v>
          </cell>
        </row>
        <row r="122">
          <cell r="AX122">
            <v>2009</v>
          </cell>
        </row>
        <row r="123">
          <cell r="AX123">
            <v>2010</v>
          </cell>
        </row>
        <row r="131">
          <cell r="AX131">
            <v>2001</v>
          </cell>
        </row>
        <row r="132">
          <cell r="AX132">
            <v>2002</v>
          </cell>
        </row>
        <row r="133">
          <cell r="AX133">
            <v>2003</v>
          </cell>
        </row>
        <row r="134">
          <cell r="AX134">
            <v>2004</v>
          </cell>
        </row>
        <row r="135">
          <cell r="AX135">
            <v>2005</v>
          </cell>
        </row>
        <row r="136">
          <cell r="AX136">
            <v>2006</v>
          </cell>
        </row>
        <row r="137">
          <cell r="AX137">
            <v>2007</v>
          </cell>
        </row>
        <row r="138">
          <cell r="AX138">
            <v>2008</v>
          </cell>
        </row>
        <row r="139">
          <cell r="AX139">
            <v>2009</v>
          </cell>
        </row>
        <row r="140">
          <cell r="AX140">
            <v>2010</v>
          </cell>
        </row>
      </sheetData>
      <sheetData sheetId="20">
        <row r="59">
          <cell r="B59" t="str">
            <v>Pilot Error</v>
          </cell>
        </row>
        <row r="60">
          <cell r="B60" t="str">
            <v>Material Failure</v>
          </cell>
        </row>
        <row r="62">
          <cell r="B62" t="str">
            <v>B</v>
          </cell>
        </row>
        <row r="63">
          <cell r="B63" t="str">
            <v>Pilot Error</v>
          </cell>
        </row>
        <row r="64">
          <cell r="B64" t="str">
            <v>Maintenance Error</v>
          </cell>
        </row>
        <row r="65">
          <cell r="B65" t="str">
            <v>Material Failure</v>
          </cell>
        </row>
        <row r="66">
          <cell r="B66" t="str">
            <v>Environmental</v>
          </cell>
        </row>
        <row r="77">
          <cell r="B77" t="str">
            <v>Pilot Error</v>
          </cell>
        </row>
        <row r="78">
          <cell r="B78" t="str">
            <v>Maintenance Error</v>
          </cell>
        </row>
        <row r="79">
          <cell r="B79" t="str">
            <v>Material Failure</v>
          </cell>
        </row>
        <row r="80">
          <cell r="B80" t="str">
            <v>Environmental</v>
          </cell>
        </row>
      </sheetData>
      <sheetData sheetId="21" refreshError="1"/>
      <sheetData sheetId="22" refreshError="1"/>
      <sheetData sheetId="23">
        <row r="5">
          <cell r="A5">
            <v>1972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>
        <row r="8">
          <cell r="AC8">
            <v>0</v>
          </cell>
        </row>
        <row r="114">
          <cell r="AA114">
            <v>1.1522861356932153</v>
          </cell>
          <cell r="AC114">
            <v>0</v>
          </cell>
          <cell r="AE114">
            <v>8.066002949852507</v>
          </cell>
          <cell r="AG114">
            <v>3.793482796555518</v>
          </cell>
          <cell r="BA114">
            <v>1.5173931186222069</v>
          </cell>
          <cell r="BC114">
            <v>0</v>
          </cell>
          <cell r="BE114">
            <v>9.1043587117332425</v>
          </cell>
          <cell r="BH114">
            <v>10.62175183035545</v>
          </cell>
        </row>
        <row r="115">
          <cell r="AA115">
            <v>0</v>
          </cell>
          <cell r="AC115">
            <v>1.1726353807547081</v>
          </cell>
          <cell r="AE115">
            <v>1.1726353807547081</v>
          </cell>
          <cell r="AG115">
            <v>1.5131225553613714</v>
          </cell>
          <cell r="BA115">
            <v>0.75656127768068571</v>
          </cell>
          <cell r="BC115">
            <v>2.2696838330420572</v>
          </cell>
          <cell r="BE115">
            <v>4.5393676660841145</v>
          </cell>
          <cell r="BH115">
            <v>7.5656127768068577</v>
          </cell>
        </row>
        <row r="116">
          <cell r="AA116">
            <v>1.3199751844665319</v>
          </cell>
          <cell r="AC116">
            <v>1.3199751844665319</v>
          </cell>
          <cell r="AE116">
            <v>3.9599255533995961</v>
          </cell>
          <cell r="AG116">
            <v>4.1511000415110004</v>
          </cell>
          <cell r="BA116">
            <v>0.83022000830220011</v>
          </cell>
          <cell r="BC116">
            <v>0.8302200083022</v>
          </cell>
          <cell r="BE116">
            <v>3.3208800332088</v>
          </cell>
          <cell r="BH116">
            <v>4.9813200498132009</v>
          </cell>
        </row>
        <row r="117">
          <cell r="AA117">
            <v>0</v>
          </cell>
          <cell r="AC117">
            <v>1.2221203788573176</v>
          </cell>
          <cell r="AE117">
            <v>4.8884815154292705</v>
          </cell>
          <cell r="AG117">
            <v>3.1755104633069764</v>
          </cell>
          <cell r="BA117">
            <v>0</v>
          </cell>
          <cell r="BC117">
            <v>0.7938776158267441</v>
          </cell>
          <cell r="BE117">
            <v>6.3510209266139528</v>
          </cell>
          <cell r="BH117">
            <v>7.1448985424406972</v>
          </cell>
        </row>
        <row r="118">
          <cell r="AA118">
            <v>0</v>
          </cell>
          <cell r="AC118">
            <v>2.5575120522755466</v>
          </cell>
          <cell r="AE118">
            <v>6.3937801306888664</v>
          </cell>
          <cell r="AG118">
            <v>4.7553378667554327</v>
          </cell>
          <cell r="BA118">
            <v>0</v>
          </cell>
          <cell r="BC118">
            <v>3.9627815556295274</v>
          </cell>
          <cell r="BE118">
            <v>4.7553378667554327</v>
          </cell>
          <cell r="BH118">
            <v>8.7181194223849605</v>
          </cell>
        </row>
        <row r="119">
          <cell r="AA119">
            <v>0</v>
          </cell>
          <cell r="AC119">
            <v>2.5787817834854816</v>
          </cell>
          <cell r="AE119">
            <v>5.1575635669709632</v>
          </cell>
          <cell r="AG119">
            <v>3.2714216780757495</v>
          </cell>
          <cell r="BA119">
            <v>0</v>
          </cell>
          <cell r="BC119">
            <v>1.6357108390378747</v>
          </cell>
          <cell r="BE119">
            <v>3.2714216780757495</v>
          </cell>
          <cell r="BH119">
            <v>4.9071325171136246</v>
          </cell>
        </row>
        <row r="120">
          <cell r="AA120">
            <v>0</v>
          </cell>
          <cell r="AC120">
            <v>1.3001027081139411</v>
          </cell>
          <cell r="AE120">
            <v>3.9003081243418229</v>
          </cell>
          <cell r="AG120">
            <v>1.6150653293925739</v>
          </cell>
          <cell r="BA120">
            <v>0</v>
          </cell>
          <cell r="BC120">
            <v>0.80753266469628693</v>
          </cell>
          <cell r="BE120">
            <v>3.2301306587851477</v>
          </cell>
          <cell r="BH120">
            <v>4.0376633234814348</v>
          </cell>
        </row>
        <row r="121">
          <cell r="AA121">
            <v>1.1616020815909303</v>
          </cell>
          <cell r="AC121">
            <v>0</v>
          </cell>
          <cell r="AE121">
            <v>3.4848062447727908</v>
          </cell>
          <cell r="AG121">
            <v>2.1759944294542608</v>
          </cell>
          <cell r="BA121">
            <v>0.72533147648475349</v>
          </cell>
          <cell r="BC121">
            <v>0.7253314764847536</v>
          </cell>
          <cell r="BE121">
            <v>2.1759944294542608</v>
          </cell>
          <cell r="BH121">
            <v>3.6266573824237671</v>
          </cell>
        </row>
        <row r="122">
          <cell r="AA122">
            <v>0</v>
          </cell>
          <cell r="AC122">
            <v>1.1675832194939695</v>
          </cell>
          <cell r="AE122">
            <v>19.848914731397482</v>
          </cell>
          <cell r="AG122">
            <v>14.359219815723346</v>
          </cell>
          <cell r="BA122">
            <v>0</v>
          </cell>
          <cell r="BC122">
            <v>0.79773443420685253</v>
          </cell>
          <cell r="BE122">
            <v>17.550157552550758</v>
          </cell>
          <cell r="BH122">
            <v>18.34789198675761</v>
          </cell>
        </row>
        <row r="123">
          <cell r="AA123">
            <v>3.5027496584819082</v>
          </cell>
          <cell r="AC123">
            <v>0</v>
          </cell>
          <cell r="AE123">
            <v>17.513748292409542</v>
          </cell>
          <cell r="AG123">
            <v>14.226437462951987</v>
          </cell>
          <cell r="BA123">
            <v>2.3935469972952919</v>
          </cell>
          <cell r="BC123">
            <v>0.79773443420685253</v>
          </cell>
          <cell r="BE123">
            <v>10.370547644689083</v>
          </cell>
          <cell r="BH123">
            <v>13.561485381516494</v>
          </cell>
        </row>
        <row r="131">
          <cell r="AP131">
            <v>1.0750399377336868</v>
          </cell>
          <cell r="AR131">
            <v>1.5050559128271617</v>
          </cell>
          <cell r="AT131">
            <v>7.6327835579091765</v>
          </cell>
          <cell r="AW131">
            <v>10.212879408470025</v>
          </cell>
          <cell r="BA131">
            <v>4.5199999999999996</v>
          </cell>
        </row>
        <row r="132">
          <cell r="AP132">
            <v>2.6093492985366566</v>
          </cell>
          <cell r="AR132">
            <v>1.3046746492683283</v>
          </cell>
          <cell r="AT132">
            <v>6.9248115999626663</v>
          </cell>
          <cell r="AW132">
            <v>10.838835547767651</v>
          </cell>
          <cell r="BA132">
            <v>4.6399999999999997</v>
          </cell>
        </row>
        <row r="133">
          <cell r="AP133">
            <v>2.6763013515321825</v>
          </cell>
          <cell r="AR133">
            <v>1.7204794402706889</v>
          </cell>
          <cell r="AT133">
            <v>6.4040068054520081</v>
          </cell>
          <cell r="AW133">
            <v>10.80078759725488</v>
          </cell>
          <cell r="BA133">
            <v>4.82</v>
          </cell>
        </row>
        <row r="134">
          <cell r="AP134">
            <v>2.181411646011425</v>
          </cell>
          <cell r="AR134">
            <v>1.5451665825914263</v>
          </cell>
          <cell r="AT134">
            <v>5.4535291150285632</v>
          </cell>
          <cell r="AW134">
            <v>9.1801073436314145</v>
          </cell>
          <cell r="BA134">
            <v>3.18</v>
          </cell>
        </row>
        <row r="135">
          <cell r="AP135">
            <v>2.5498316231876412</v>
          </cell>
          <cell r="AR135">
            <v>1.5826541109440533</v>
          </cell>
          <cell r="AT135">
            <v>5.5392893883041863</v>
          </cell>
          <cell r="AW135">
            <v>9.6717751224358803</v>
          </cell>
          <cell r="BA135">
            <v>3.39</v>
          </cell>
        </row>
        <row r="136">
          <cell r="AP136">
            <v>1.7892882977989197</v>
          </cell>
          <cell r="AR136">
            <v>1.2780630698563713</v>
          </cell>
          <cell r="AT136">
            <v>4.515822846825845</v>
          </cell>
          <cell r="AW136">
            <v>7.5831742144811356</v>
          </cell>
          <cell r="BA136">
            <v>2.31</v>
          </cell>
        </row>
        <row r="137">
          <cell r="AP137">
            <v>2.4867530664152064</v>
          </cell>
          <cell r="AR137">
            <v>1.0941713492226908</v>
          </cell>
          <cell r="AT137">
            <v>6.5650280953361442</v>
          </cell>
          <cell r="AW137">
            <v>10.145952510974041</v>
          </cell>
          <cell r="BA137">
            <v>2.54</v>
          </cell>
        </row>
        <row r="138">
          <cell r="AP138">
            <v>1.2841720180522482</v>
          </cell>
          <cell r="AR138">
            <v>1.0433897646674515</v>
          </cell>
          <cell r="AT138">
            <v>6.1800778368764444</v>
          </cell>
          <cell r="AW138">
            <v>8.5076396195961443</v>
          </cell>
          <cell r="BA138">
            <v>4.53</v>
          </cell>
        </row>
        <row r="139">
          <cell r="AP139">
            <v>2.0860372457415362</v>
          </cell>
          <cell r="AR139">
            <v>1.9046427026335766</v>
          </cell>
          <cell r="AT139">
            <v>7.3464789958723662</v>
          </cell>
          <cell r="AW139">
            <v>11.337158944247481</v>
          </cell>
        </row>
        <row r="140">
          <cell r="AP140">
            <v>1.8139454310795968</v>
          </cell>
          <cell r="AR140">
            <v>0.99766998709377819</v>
          </cell>
          <cell r="AT140">
            <v>4.5348635776989923</v>
          </cell>
          <cell r="AW140">
            <v>7.3464789958723662</v>
          </cell>
        </row>
        <row r="154">
          <cell r="AB154">
            <v>1.76</v>
          </cell>
          <cell r="AH154">
            <v>3.89</v>
          </cell>
        </row>
        <row r="155">
          <cell r="AB155">
            <v>2.2799999999999998</v>
          </cell>
          <cell r="AH155">
            <v>2.91</v>
          </cell>
        </row>
        <row r="156">
          <cell r="AB156">
            <v>1.19</v>
          </cell>
          <cell r="AH156">
            <v>5.18</v>
          </cell>
        </row>
        <row r="157">
          <cell r="AB157">
            <v>1.4</v>
          </cell>
          <cell r="AH157">
            <v>2.2400000000000002</v>
          </cell>
        </row>
        <row r="158">
          <cell r="AB158">
            <v>1.44</v>
          </cell>
          <cell r="AH158">
            <v>1.59</v>
          </cell>
        </row>
        <row r="159">
          <cell r="AB159">
            <v>0.95</v>
          </cell>
          <cell r="AH159">
            <v>1.9</v>
          </cell>
        </row>
        <row r="160">
          <cell r="AB160">
            <v>1.5</v>
          </cell>
          <cell r="AH160">
            <v>2.2799999999999998</v>
          </cell>
        </row>
        <row r="161">
          <cell r="AB161">
            <v>1.18</v>
          </cell>
          <cell r="AH161">
            <v>1.48</v>
          </cell>
        </row>
        <row r="162">
          <cell r="AB162">
            <v>0.74</v>
          </cell>
          <cell r="AH162">
            <v>1.34</v>
          </cell>
        </row>
      </sheetData>
      <sheetData sheetId="29">
        <row r="4">
          <cell r="K4">
            <v>2.5000000000000001E-2</v>
          </cell>
          <cell r="O4" t="str">
            <v>Other</v>
          </cell>
          <cell r="P4">
            <v>9.9337748344370855E-2</v>
          </cell>
          <cell r="AC4" t="str">
            <v>Other</v>
          </cell>
          <cell r="AD4">
            <v>0.16666666666666666</v>
          </cell>
        </row>
        <row r="5">
          <cell r="K5">
            <v>0.40300000000000002</v>
          </cell>
          <cell r="O5" t="str">
            <v>Landing</v>
          </cell>
          <cell r="P5">
            <v>0.11920529801324503</v>
          </cell>
          <cell r="AC5" t="str">
            <v>Oil System</v>
          </cell>
          <cell r="AD5">
            <v>7.407407407407407E-2</v>
          </cell>
        </row>
        <row r="6">
          <cell r="K6">
            <v>6.7000000000000004E-2</v>
          </cell>
          <cell r="O6" t="str">
            <v>Descent/Approach</v>
          </cell>
          <cell r="P6">
            <v>4.6357615894039736E-2</v>
          </cell>
          <cell r="AC6" t="str">
            <v>Controls/Airframe</v>
          </cell>
          <cell r="AD6">
            <v>3.7037037037037035E-2</v>
          </cell>
        </row>
        <row r="7">
          <cell r="K7">
            <v>1.6E-2</v>
          </cell>
          <cell r="O7" t="str">
            <v>Cruise</v>
          </cell>
          <cell r="P7">
            <v>4.6357615894039736E-2</v>
          </cell>
          <cell r="AC7" t="str">
            <v>Landing Gear/Brakes</v>
          </cell>
          <cell r="AD7">
            <v>0.24074074074074073</v>
          </cell>
        </row>
        <row r="8">
          <cell r="K8">
            <v>0.14799999999999999</v>
          </cell>
          <cell r="O8" t="str">
            <v>Weather</v>
          </cell>
          <cell r="P8">
            <v>0.45695364238410596</v>
          </cell>
          <cell r="AC8" t="str">
            <v>Engine/Prop</v>
          </cell>
          <cell r="AD8">
            <v>0.42592592592592593</v>
          </cell>
        </row>
        <row r="9">
          <cell r="K9">
            <v>0.16400000000000001</v>
          </cell>
          <cell r="O9" t="str">
            <v>Takeoff/Climb</v>
          </cell>
          <cell r="P9">
            <v>8.6092715231788075E-2</v>
          </cell>
        </row>
        <row r="10">
          <cell r="K10">
            <v>4.2999999999999997E-2</v>
          </cell>
          <cell r="O10" t="str">
            <v>Preflight/Taxi</v>
          </cell>
          <cell r="P10">
            <v>0.14569536423841059</v>
          </cell>
        </row>
        <row r="42">
          <cell r="C42" t="str">
            <v>Pilot</v>
          </cell>
          <cell r="D42">
            <v>0.63157894736842102</v>
          </cell>
          <cell r="K42">
            <v>4.40251572327044E-2</v>
          </cell>
          <cell r="O42" t="str">
            <v>Other</v>
          </cell>
          <cell r="P42">
            <v>0.125</v>
          </cell>
          <cell r="AA42">
            <v>0.19710467706013363</v>
          </cell>
          <cell r="AD42" t="str">
            <v>Other</v>
          </cell>
          <cell r="AE42">
            <v>0.14285714285714285</v>
          </cell>
        </row>
        <row r="43">
          <cell r="C43" t="str">
            <v>Maint/Mech</v>
          </cell>
          <cell r="D43">
            <v>0.36842105263157893</v>
          </cell>
          <cell r="K43">
            <v>0.40448883956098164</v>
          </cell>
          <cell r="O43" t="str">
            <v>Landing</v>
          </cell>
          <cell r="P43">
            <v>8.3333333333333329E-2</v>
          </cell>
          <cell r="AA43">
            <v>3.7861915367483297E-2</v>
          </cell>
          <cell r="AD43" t="str">
            <v>Oil System</v>
          </cell>
          <cell r="AE43">
            <v>0.10714285714285714</v>
          </cell>
        </row>
        <row r="44">
          <cell r="K44">
            <v>6.6962634110247873E-2</v>
          </cell>
          <cell r="O44" t="str">
            <v>Descent/Approach</v>
          </cell>
          <cell r="P44">
            <v>4.1666666666666664E-2</v>
          </cell>
          <cell r="AA44">
            <v>9.2427616926503336E-2</v>
          </cell>
          <cell r="AD44" t="str">
            <v>Controls/Airframe</v>
          </cell>
          <cell r="AE44">
            <v>3.5714285714285712E-2</v>
          </cell>
        </row>
        <row r="45">
          <cell r="K45">
            <v>1.5538290788013319E-2</v>
          </cell>
          <cell r="O45" t="str">
            <v>Cruise</v>
          </cell>
          <cell r="P45">
            <v>4.1666666666666664E-2</v>
          </cell>
          <cell r="AA45">
            <v>0.23608017817371937</v>
          </cell>
          <cell r="AD45" t="str">
            <v>Landing Gear/Brakes</v>
          </cell>
          <cell r="AE45">
            <v>0.14285714285714285</v>
          </cell>
        </row>
        <row r="46">
          <cell r="K46">
            <v>4.6121593291404611E-2</v>
          </cell>
          <cell r="O46" t="str">
            <v>Weather</v>
          </cell>
          <cell r="P46">
            <v>0.375</v>
          </cell>
          <cell r="AA46">
            <v>0.43652561247216037</v>
          </cell>
          <cell r="AD46" t="str">
            <v>Engine/Prop</v>
          </cell>
          <cell r="AE46">
            <v>0.5714285714285714</v>
          </cell>
        </row>
        <row r="47">
          <cell r="K47">
            <v>0.18115673942532989</v>
          </cell>
          <cell r="O47" t="str">
            <v>Takeoff/Climb</v>
          </cell>
          <cell r="P47">
            <v>0.1875</v>
          </cell>
        </row>
        <row r="48">
          <cell r="K48">
            <v>3.4899494388950549E-2</v>
          </cell>
          <cell r="O48" t="str">
            <v>Preflight/Taxi</v>
          </cell>
          <cell r="P48">
            <v>0.14583333333333334</v>
          </cell>
        </row>
        <row r="100">
          <cell r="F100">
            <v>0.73786407766990292</v>
          </cell>
          <cell r="N100">
            <v>0.63636363636363635</v>
          </cell>
        </row>
        <row r="101">
          <cell r="F101">
            <v>0.26213592233009708</v>
          </cell>
          <cell r="N101">
            <v>0.36363636363636365</v>
          </cell>
        </row>
        <row r="154">
          <cell r="B154" t="str">
            <v>Pilot Error</v>
          </cell>
          <cell r="C154">
            <v>8</v>
          </cell>
          <cell r="E154">
            <v>0.8</v>
          </cell>
        </row>
        <row r="155">
          <cell r="B155" t="str">
            <v>Material Failure</v>
          </cell>
          <cell r="C155">
            <v>2</v>
          </cell>
          <cell r="E155">
            <v>1</v>
          </cell>
        </row>
        <row r="157">
          <cell r="B157" t="str">
            <v>B</v>
          </cell>
        </row>
        <row r="158">
          <cell r="B158" t="str">
            <v>Pilot Error</v>
          </cell>
          <cell r="C158">
            <v>7</v>
          </cell>
          <cell r="E158">
            <v>0.36842105263157893</v>
          </cell>
        </row>
        <row r="159">
          <cell r="B159" t="str">
            <v>Material Failure</v>
          </cell>
          <cell r="C159">
            <v>6</v>
          </cell>
          <cell r="E159">
            <v>0.68421052631578938</v>
          </cell>
        </row>
        <row r="160">
          <cell r="B160" t="str">
            <v>Maintenance Error</v>
          </cell>
          <cell r="C160">
            <v>3</v>
          </cell>
          <cell r="E160">
            <v>0.84210526315789469</v>
          </cell>
        </row>
        <row r="161">
          <cell r="B161" t="str">
            <v>Environmental</v>
          </cell>
          <cell r="C161">
            <v>3</v>
          </cell>
          <cell r="E161">
            <v>1</v>
          </cell>
        </row>
        <row r="163">
          <cell r="B163" t="str">
            <v>C</v>
          </cell>
        </row>
        <row r="164">
          <cell r="C164">
            <v>88</v>
          </cell>
          <cell r="E164">
            <v>0.49717514124293788</v>
          </cell>
        </row>
        <row r="165">
          <cell r="C165">
            <v>46</v>
          </cell>
          <cell r="E165">
            <v>0.75706214689265539</v>
          </cell>
        </row>
        <row r="166">
          <cell r="C166">
            <v>31</v>
          </cell>
          <cell r="E166">
            <v>0.93220338983050843</v>
          </cell>
        </row>
        <row r="167">
          <cell r="C167">
            <v>12</v>
          </cell>
          <cell r="E167">
            <v>1</v>
          </cell>
        </row>
      </sheetData>
      <sheetData sheetId="30">
        <row r="15">
          <cell r="AD15">
            <v>0.81867743563856643</v>
          </cell>
        </row>
        <row r="16">
          <cell r="AB16">
            <v>3.4899494388950549E-2</v>
          </cell>
        </row>
        <row r="18">
          <cell r="AB18">
            <v>4.6121593291404611E-2</v>
          </cell>
        </row>
        <row r="19">
          <cell r="AB19">
            <v>1.5538290788013319E-2</v>
          </cell>
        </row>
        <row r="20">
          <cell r="AB20">
            <v>0.18115673942532989</v>
          </cell>
        </row>
        <row r="22">
          <cell r="AB22">
            <v>6.6962634110247873E-2</v>
          </cell>
        </row>
        <row r="23">
          <cell r="AB23">
            <v>0.40448883956098164</v>
          </cell>
        </row>
        <row r="24">
          <cell r="AB24">
            <v>4.40251572327044E-2</v>
          </cell>
        </row>
        <row r="26">
          <cell r="AD26">
            <v>0.18132256436143362</v>
          </cell>
        </row>
        <row r="27">
          <cell r="AB27">
            <v>0.43652561247216037</v>
          </cell>
        </row>
        <row r="28">
          <cell r="AB28">
            <v>0.23608017817371937</v>
          </cell>
        </row>
        <row r="30">
          <cell r="AB30">
            <v>9.2427616926503336E-2</v>
          </cell>
        </row>
        <row r="32">
          <cell r="AB32">
            <v>3.7861915367483297E-2</v>
          </cell>
        </row>
        <row r="34">
          <cell r="AB34">
            <v>0.19710467706013363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eoavncommon\common\Users\huffbl\AppData\Local\Microsoft\Windows\Temporary%20Internet%20Files\Content.Outlook\C9VD76C7\Accidents%2025%20Jan%2011_SSW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eoavncommon\common\Users\huffbl\AppData\Local\Microsoft\Windows\Temporary%20Internet%20Files\Content.Outlook\C9VD76C7\Accidents%2025%20Jan%2011_SSWG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eoavncommon\common\Users\huffbl\AppData\Local\Microsoft\Windows\Temporary%20Internet%20Files\Content.Outlook\C9VD76C7\Accidents%2025%20Jan%2011_SSWG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eoavncommon\common\Users\huffbl\AppData\Local\Microsoft\Windows\Temporary%20Internet%20Files\Content.Outlook\C9VD76C7\Accidents%2025%20Jan%2011_SSWG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550.507761226851" createdVersion="3" refreshedVersion="3" minRefreshableVersion="3" recordCount="207">
  <cacheSource type="worksheet">
    <worksheetSource ref="A1:I206" sheet="C_RC-12 Class A-C Accidents" r:id="rId2"/>
  </cacheSource>
  <cacheFields count="9">
    <cacheField name="Date" numFmtId="167">
      <sharedItems containsNonDate="0" containsDate="1" containsString="0" containsBlank="1" minDate="1976-04-01T00:00:00" maxDate="2010-11-17T00:00:00"/>
    </cacheField>
    <cacheField name="MDS" numFmtId="167">
      <sharedItems containsBlank="1"/>
    </cacheField>
    <cacheField name="S/N" numFmtId="167">
      <sharedItems containsBlank="1"/>
    </cacheField>
    <cacheField name="Class" numFmtId="167">
      <sharedItems containsBlank="1"/>
    </cacheField>
    <cacheField name="Cause (Environmental, Pilot Error, Material Failure, Maintenance Error)" numFmtId="167">
      <sharedItems containsBlank="1" count="5">
        <s v="Material Failure"/>
        <s v="Maintenance Error"/>
        <s v="Environmental"/>
        <s v="Pilot Error"/>
        <m/>
      </sharedItems>
    </cacheField>
    <cacheField name="Location" numFmtId="167">
      <sharedItems containsBlank="1"/>
    </cacheField>
    <cacheField name="Cost" numFmtId="167">
      <sharedItems containsString="0" containsBlank="1" containsNumber="1" minValue="190" maxValue="19210160"/>
    </cacheField>
    <cacheField name="Description" numFmtId="167">
      <sharedItems containsBlank="1"/>
    </cacheField>
    <cacheField name="Pilot Related Accident Caterogies" numFmtId="167">
      <sharedItems containsBlank="1" count="15">
        <s v="Landing Gear/Brakes"/>
        <s v="Other"/>
        <s v="Controls/Airframe"/>
        <s v="Preflight/Taxi"/>
        <s v="Engine/Prop"/>
        <s v="Weather"/>
        <s v="Cruise"/>
        <s v="Landing"/>
        <s v="Descent/Approach"/>
        <s v="FOD"/>
        <s v="Takeoff/Climb"/>
        <s v="Oil System"/>
        <m/>
        <s v="Go-Around" u="1"/>
        <s v="Fuel Manage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0556.488943171295" createdVersion="3" refreshedVersion="3" minRefreshableVersion="3" recordCount="206">
  <cacheSource type="worksheet">
    <worksheetSource ref="A1:I205" sheet="C_RC-12 Class A-C Accidents" r:id="rId2"/>
  </cacheSource>
  <cacheFields count="9">
    <cacheField name="Date" numFmtId="14">
      <sharedItems containsSemiMixedTypes="0" containsNonDate="0" containsDate="1" containsString="0" minDate="1976-04-01T00:00:00" maxDate="2010-11-17T00:00:00"/>
    </cacheField>
    <cacheField name="MDS" numFmtId="167">
      <sharedItems/>
    </cacheField>
    <cacheField name="S/N" numFmtId="167">
      <sharedItems containsBlank="1"/>
    </cacheField>
    <cacheField name="Class" numFmtId="167">
      <sharedItems count="3">
        <s v="C"/>
        <s v="B"/>
        <s v="A"/>
      </sharedItems>
    </cacheField>
    <cacheField name="Cause (Environmental, Pilot Error, Material Failure, Maintenance Error)" numFmtId="167">
      <sharedItems count="4">
        <s v="Material Failure"/>
        <s v="Maintenance Error"/>
        <s v="Environmental"/>
        <s v="Pilot Error"/>
      </sharedItems>
    </cacheField>
    <cacheField name="Location" numFmtId="167">
      <sharedItems/>
    </cacheField>
    <cacheField name="Cost" numFmtId="164">
      <sharedItems containsString="0" containsBlank="1" containsNumber="1" minValue="190" maxValue="19210160"/>
    </cacheField>
    <cacheField name="Description" numFmtId="167">
      <sharedItems/>
    </cacheField>
    <cacheField name="Pilot Related Accident Caterogies" numFmtId="16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0549.631417708333" createdVersion="3" refreshedVersion="3" minRefreshableVersion="3" recordCount="76">
  <cacheSource type="worksheet">
    <worksheetSource ref="A131:I205" sheet="C_RC-12 Class A-C Accidents" r:id="rId2"/>
  </cacheSource>
  <cacheFields count="9">
    <cacheField name="3/26/2001" numFmtId="14">
      <sharedItems containsSemiMixedTypes="0" containsNonDate="0" containsDate="1" containsString="0" minDate="2001-05-01T00:00:00" maxDate="2010-11-17T00:00:00"/>
    </cacheField>
    <cacheField name="RC-12K" numFmtId="167">
      <sharedItems/>
    </cacheField>
    <cacheField name="85-00154" numFmtId="167">
      <sharedItems containsBlank="1"/>
    </cacheField>
    <cacheField name="A" numFmtId="167">
      <sharedItems count="3">
        <s v="C"/>
        <s v="B"/>
        <s v="A"/>
      </sharedItems>
    </cacheField>
    <cacheField name="Pilot Error" numFmtId="167">
      <sharedItems count="4">
        <s v="Pilot Error"/>
        <s v="Environmental"/>
        <s v="Maintenance Error"/>
        <s v="Material Failure"/>
      </sharedItems>
    </cacheField>
    <cacheField name="Germany" numFmtId="167">
      <sharedItems/>
    </cacheField>
    <cacheField name=" $14,554,168 " numFmtId="164">
      <sharedItems containsString="0" containsBlank="1" containsNumber="1" minValue="13238" maxValue="6024995"/>
    </cacheField>
    <cacheField name="While on approach acft dropped off approach radar.  Acft was found crashed" numFmtId="167">
      <sharedItems count="59">
        <s v="Acft sustained a blown tire and prop damage"/>
        <s v="Eng #1 ITT limits were exceeded"/>
        <s v="Lightning Strike"/>
        <s v="Engine experienced an over temperature."/>
        <s v="Lightning"/>
        <s v="gear-up landing."/>
        <s v="Propeller blades struck runway during aborted gear-up landing"/>
        <s v="engine overtemp occurred"/>
        <s v="Engine ITT exceedance reported during simulated engine failure operation"/>
        <s v="Stall procedure"/>
        <s v="ITT exceeded limits due to idle detent failed"/>
        <s v="A2 ITT and N1 gauges displayed overspeed reading"/>
        <s v="Deer Strike"/>
        <s v="dual-engine ITT exceedance"/>
        <s v="Right main landing gear veered off the side of the runway and right propeller contacted a runway light"/>
        <s v="exceeded limitations on # 1 and #2 engine &amp; Event Msg. on Litton guages"/>
        <s v="Landing gear failure"/>
        <s v="#2 engine surged out of the 'reverse' position during landing roll-out"/>
        <s v="Propeller damaged by unknown FOD"/>
        <s v="Acft experienced cummulative over-torque conditions"/>
        <s v="Hail damage"/>
        <s v="left main gear collapsed during landing"/>
        <s v="Bird Strike"/>
        <s v="Crewmember sustained a left-hand ring finger injury while attempting to open the cabin air-stair"/>
        <s v="Right MLG collapsed after landing"/>
        <s v="Acft experienced smoke in cockpit"/>
        <s v="Propeller contacted the runway"/>
        <s v="Aircraft engines experienced overtemp"/>
        <s v="PF exceeded N1 max limit"/>
        <s v="During cruise #1 engine torque increased to 106%"/>
        <s v="second stage compressor blades niched"/>
        <s v="First stage compressor blade bent"/>
        <s v="Lightning strike #2 Propeller"/>
        <s v="Engine Howling Noise"/>
        <s v="Left Wing Delamination"/>
        <s v="Lightning strike on #2 propeller"/>
        <s v="Engine high TGT, fuel flow, low torque"/>
        <s v="Compressor stall"/>
        <s v="#2 Engine fire during run-up"/>
        <s v="Collision With Ground"/>
        <s v="While taxiing aircraft struck runway light resulting in damage"/>
        <s v="Sparks from engine during decent, damaged blades "/>
        <s v="#2 Engine Fire, blew fire bottles"/>
        <s v="Smoke in cockpit and #1 engine failure"/>
        <s v="UAV taxied into running prop"/>
        <s v="Smoke in cockpit and loss of engine torque to due engine oil leak."/>
        <s v="Hard landing"/>
        <s v="During climb out #1 eng oil pres. dropped 79 psi "/>
        <s v="Engine #1 cutoff inflight. Hot end damage"/>
        <s v="Separation of left engine propellor"/>
        <s v="Engine #1 overtemp during inflight restart"/>
        <s v="During takeoff #1 Eng Cowling came off &amp; hit wing"/>
        <s v="Take off aborted, eng overtemp and no t/o power"/>
        <s v="Metallic debris on #2 engine chip detector"/>
        <s v="#1 Oil Pressure dropped during climb out"/>
        <s v="Loss of engine power during go-around.  Aircraft impacted ground"/>
        <s v="#1 Engine FOD"/>
        <s v="Deer strike during taxi, engine damage."/>
        <s v="Upon landing, left wingtip contacted the runway"/>
      </sharedItems>
    </cacheField>
    <cacheField name="Descent/Approach" numFmtId="167">
      <sharedItems count="12">
        <s v="Landing"/>
        <s v="Takeoff/Climb"/>
        <s v="Weather"/>
        <s v="Landing Gear/Brakes"/>
        <s v="Cruise"/>
        <s v="Other"/>
        <s v="Preflight/Taxi"/>
        <s v="Engine/Prop"/>
        <s v="Descent/Approach"/>
        <s v="Controls/Airframe"/>
        <s v="Oil System"/>
        <s v="F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0556.49040949074" createdVersion="3" refreshedVersion="3" minRefreshableVersion="3" recordCount="77">
  <cacheSource type="worksheet">
    <worksheetSource ref="A130:I205" sheet="C_RC-12 Class A-C Accidents" r:id="rId2"/>
  </cacheSource>
  <cacheFields count="9">
    <cacheField name="11/2/2000" numFmtId="14">
      <sharedItems containsSemiMixedTypes="0" containsNonDate="0" containsDate="1" containsString="0" minDate="2001-03-26T00:00:00" maxDate="2010-11-17T00:00:00"/>
    </cacheField>
    <cacheField name="C-12U" numFmtId="167">
      <sharedItems/>
    </cacheField>
    <cacheField name="84-00150" numFmtId="167">
      <sharedItems containsBlank="1"/>
    </cacheField>
    <cacheField name="C" numFmtId="167">
      <sharedItems/>
    </cacheField>
    <cacheField name="Environmental" numFmtId="167">
      <sharedItems count="4">
        <s v="Pilot Error"/>
        <s v="Environmental"/>
        <s v="Maintenance Error"/>
        <s v="Material Failure"/>
      </sharedItems>
    </cacheField>
    <cacheField name="ND" numFmtId="167">
      <sharedItems/>
    </cacheField>
    <cacheField name=" $14,476 " numFmtId="164">
      <sharedItems containsString="0" containsBlank="1" containsNumber="1" minValue="13238" maxValue="14554168"/>
    </cacheField>
    <cacheField name="Acft struck birds (geese)" numFmtId="167">
      <sharedItems/>
    </cacheField>
    <cacheField name="Other" numFmtId="16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rian Huff" refreshedDate="40746.453333333331" createdVersion="3" refreshedVersion="3" minRefreshableVersion="3" recordCount="18">
  <cacheSource type="worksheet">
    <worksheetSource ref="A1:G19" sheet="Sheet2"/>
  </cacheSource>
  <cacheFields count="7">
    <cacheField name="Date" numFmtId="14">
      <sharedItems containsSemiMixedTypes="0" containsNonDate="0" containsDate="1" containsString="0" minDate="1998-12-17T00:00:00" maxDate="2010-03-03T00:00:00"/>
    </cacheField>
    <cacheField name="MDS" numFmtId="49">
      <sharedItems/>
    </cacheField>
    <cacheField name="Class" numFmtId="49">
      <sharedItems count="2">
        <s v="C"/>
        <s v="B"/>
      </sharedItems>
    </cacheField>
    <cacheField name="Cause" numFmtId="49">
      <sharedItems count="3">
        <s v="Pilot Error"/>
        <s v="Material Failure"/>
        <s v="Environmental"/>
      </sharedItems>
    </cacheField>
    <cacheField name="Location" numFmtId="49">
      <sharedItems/>
    </cacheField>
    <cacheField name="Cost" numFmtId="166">
      <sharedItems containsString="0" containsBlank="1" containsNumber="1" minValue="17851" maxValue="1200000"/>
    </cacheField>
    <cacheField name="Descriptio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Zgraggen" refreshedDate="41649.483255555555" createdVersion="3" refreshedVersion="3" minRefreshableVersion="3" recordCount="17">
  <cacheSource type="worksheet">
    <worksheetSource ref="A1:H18" sheet="Sheet2"/>
  </cacheSource>
  <cacheFields count="8">
    <cacheField name="Date" numFmtId="14">
      <sharedItems containsSemiMixedTypes="0" containsNonDate="0" containsDate="1" containsString="0" minDate="1998-12-17T00:00:00" maxDate="2009-10-07T00:00:00"/>
    </cacheField>
    <cacheField name="MDS" numFmtId="49">
      <sharedItems/>
    </cacheField>
    <cacheField name="Class" numFmtId="49">
      <sharedItems/>
    </cacheField>
    <cacheField name="Cause" numFmtId="49">
      <sharedItems count="4">
        <s v="Pilot Error"/>
        <s v="Material Failure"/>
        <s v="Environmental"/>
        <s v="Maintenance Error" u="1"/>
      </sharedItems>
    </cacheField>
    <cacheField name="Location" numFmtId="49">
      <sharedItems/>
    </cacheField>
    <cacheField name="Cost" numFmtId="166">
      <sharedItems containsSemiMixedTypes="0" containsString="0" containsNumber="1" minValue="17851" maxValue="1200000"/>
    </cacheField>
    <cacheField name="Description" numFmtId="49">
      <sharedItems/>
    </cacheField>
    <cacheField name="Phase of Flight" numFmtId="166">
      <sharedItems containsBlank="1" count="10">
        <s v="Landing"/>
        <s v="Takeoff"/>
        <m/>
        <s v="Descent"/>
        <s v="Climb-out"/>
        <s v="Engine/Prop" u="1"/>
        <s v="Other" u="1"/>
        <s v="Landing Gear/Brakes" u="1"/>
        <s v="Cruise" u="1"/>
        <s v="Maneuv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Zgraggen" refreshedDate="41953.471802199078" createdVersion="3" refreshedVersion="5" minRefreshableVersion="3" recordCount="18">
  <cacheSource type="worksheet">
    <worksheetSource ref="A1:H19" sheet="Sheet2"/>
  </cacheSource>
  <cacheFields count="8">
    <cacheField name="Date" numFmtId="14">
      <sharedItems containsSemiMixedTypes="0" containsNonDate="0" containsDate="1" containsString="0" minDate="1998-12-17T00:00:00" maxDate="2010-03-03T00:00:00"/>
    </cacheField>
    <cacheField name="MDS" numFmtId="49">
      <sharedItems/>
    </cacheField>
    <cacheField name="Class" numFmtId="49">
      <sharedItems/>
    </cacheField>
    <cacheField name="Cause" numFmtId="49">
      <sharedItems count="3">
        <s v="Pilot Error"/>
        <s v="Material Failure"/>
        <s v="Environmental"/>
      </sharedItems>
    </cacheField>
    <cacheField name="Location" numFmtId="49">
      <sharedItems/>
    </cacheField>
    <cacheField name="Cost" numFmtId="166">
      <sharedItems containsString="0" containsBlank="1" containsNumber="1" minValue="17851" maxValue="1200000"/>
    </cacheField>
    <cacheField name="Description" numFmtId="49">
      <sharedItems/>
    </cacheField>
    <cacheField name="Phase of Flight" numFmtId="166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Zgraggen" refreshedDate="41953.508839930553" createdVersion="3" refreshedVersion="5" minRefreshableVersion="3" recordCount="918">
  <cacheSource type="worksheet">
    <worksheetSource name="Table_owssvr_134[#All]"/>
  </cacheSource>
  <cacheFields count="9">
    <cacheField name="Date" numFmtId="14">
      <sharedItems containsSemiMixedTypes="0" containsNonDate="0" containsDate="1" containsString="0" minDate="1998-12-17T00:00:00" maxDate="2014-11-04T00:00:00" count="700">
        <d v="2014-11-03T00:00:00"/>
        <d v="2014-10-31T00:00:00"/>
        <d v="2014-10-29T00:00:00"/>
        <d v="2014-10-28T00:00:00"/>
        <d v="2014-10-26T00:00:00"/>
        <d v="2014-10-25T00:00:00"/>
        <d v="2014-10-24T00:00:00"/>
        <d v="2014-10-22T00:00:00"/>
        <d v="2014-10-20T00:00:00"/>
        <d v="2014-10-16T00:00:00"/>
        <d v="2014-10-12T00:00:00"/>
        <d v="2014-10-10T00:00:00"/>
        <d v="2014-10-09T00:00:00"/>
        <d v="2014-10-07T00:00:00"/>
        <d v="2014-10-01T00:00:00"/>
        <d v="2014-09-29T00:00:00"/>
        <d v="2014-09-26T00:00:00"/>
        <d v="2014-09-24T00:00:00"/>
        <d v="2014-09-23T00:00:00"/>
        <d v="2014-09-22T00:00:00"/>
        <d v="2014-09-18T00:00:00"/>
        <d v="2014-09-16T00:00:00"/>
        <d v="2014-09-15T00:00:00"/>
        <d v="2014-09-08T00:00:00"/>
        <d v="2014-09-04T00:00:00"/>
        <d v="2014-09-02T00:00:00"/>
        <d v="2014-09-01T00:00:00"/>
        <d v="2014-08-28T00:00:00"/>
        <d v="2014-08-27T00:00:00"/>
        <d v="2014-08-26T00:00:00"/>
        <d v="2014-08-25T00:00:00"/>
        <d v="2014-08-21T00:00:00"/>
        <d v="2014-08-18T00:00:00"/>
        <d v="2014-08-17T00:00:00"/>
        <d v="2014-08-15T00:00:00"/>
        <d v="2014-08-13T00:00:00"/>
        <d v="2014-08-12T00:00:00"/>
        <d v="2014-08-11T00:00:00"/>
        <d v="2014-08-08T00:00:00"/>
        <d v="2014-08-07T00:00:00"/>
        <d v="2014-08-06T00:00:00"/>
        <d v="2014-08-03T00:00:00"/>
        <d v="2014-07-31T00:00:00"/>
        <d v="2014-07-30T00:00:00"/>
        <d v="2014-07-29T00:00:00"/>
        <d v="2014-07-25T00:00:00"/>
        <d v="2014-07-24T00:00:00"/>
        <d v="2014-07-22T00:00:00"/>
        <d v="2014-07-21T00:00:00"/>
        <d v="2014-07-18T00:00:00"/>
        <d v="2014-07-16T00:00:00"/>
        <d v="2014-07-15T00:00:00"/>
        <d v="2014-07-14T00:00:00"/>
        <d v="2014-07-12T00:00:00"/>
        <d v="2014-07-11T00:00:00"/>
        <d v="2014-07-10T00:00:00"/>
        <d v="2014-07-09T00:00:00"/>
        <d v="2014-07-07T00:00:00"/>
        <d v="2014-07-05T00:00:00"/>
        <d v="2014-07-03T00:00:00"/>
        <d v="2014-07-02T00:00:00"/>
        <d v="2014-06-30T00:00:00"/>
        <d v="2014-06-26T00:00:00"/>
        <d v="2014-06-25T00:00:00"/>
        <d v="2014-06-23T00:00:00"/>
        <d v="2014-06-22T00:00:00"/>
        <d v="2014-06-20T00:00:00"/>
        <d v="2014-06-19T00:00:00"/>
        <d v="2014-06-18T00:00:00"/>
        <d v="2014-06-16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4T00:00:00"/>
        <d v="2014-06-01T00:00:00"/>
        <d v="2014-05-30T00:00:00"/>
        <d v="2014-05-27T00:00:00"/>
        <d v="2014-05-20T00:00:00"/>
        <d v="2014-05-19T00:00:00"/>
        <d v="2014-05-17T00:00:00"/>
        <d v="2014-05-16T00:00:00"/>
        <d v="2014-05-15T00:00:00"/>
        <d v="2014-05-13T00:00:00"/>
        <d v="2014-05-12T00:00:00"/>
        <d v="2014-05-07T00:00:00"/>
        <d v="2014-05-06T00:00:00"/>
        <d v="2014-04-30T00:00:00"/>
        <d v="2014-04-27T00:00:00"/>
        <d v="2014-04-25T00:00:00"/>
        <d v="2014-04-24T00:00:00"/>
        <d v="2014-04-22T00:00:00"/>
        <d v="2014-04-13T00:00:00"/>
        <d v="2014-04-11T00:00:00"/>
        <d v="2014-04-08T00:00:00"/>
        <d v="2014-04-03T00:00:00"/>
        <d v="2014-03-31T00:00:00"/>
        <d v="2014-03-30T00:00:00"/>
        <d v="2014-03-27T00:00:00"/>
        <d v="2014-03-26T00:00:00"/>
        <d v="2014-03-24T00:00:00"/>
        <d v="2014-03-21T00:00:00"/>
        <d v="2014-03-20T00:00:00"/>
        <d v="2014-03-19T00:00:00"/>
        <d v="2014-03-18T00:00:00"/>
        <d v="2014-03-14T00:00:00"/>
        <d v="2014-03-12T00:00:00"/>
        <d v="2014-03-11T00:00:00"/>
        <d v="2014-03-10T00:00:00"/>
        <d v="2014-03-08T00:00:00"/>
        <d v="2014-02-24T00:00:00"/>
        <d v="2014-02-22T00:00:00"/>
        <d v="2014-02-20T00:00:00"/>
        <d v="2014-02-19T00:00:00"/>
        <d v="2014-02-17T00:00:00"/>
        <d v="2014-02-15T00:00:00"/>
        <d v="2014-02-14T00:00:00"/>
        <d v="2014-02-12T00:00:00"/>
        <d v="2014-02-10T00:00:00"/>
        <d v="2014-02-06T00:00:00"/>
        <d v="2014-02-05T00:00:00"/>
        <d v="2014-02-01T00:00:00"/>
        <d v="2014-01-30T00:00:00"/>
        <d v="2014-01-29T00:00:00"/>
        <d v="2014-01-27T00:00:00"/>
        <d v="2014-01-24T00:00:00"/>
        <d v="2014-01-23T00:00:00"/>
        <d v="2014-01-22T00:00:00"/>
        <d v="2014-01-21T00:00:00"/>
        <d v="2014-01-19T00:00:00"/>
        <d v="2014-01-16T00:00:00"/>
        <d v="2014-01-13T00:00:00"/>
        <d v="2014-01-09T00:00:00"/>
        <d v="2014-01-07T00:00:00"/>
        <d v="2014-01-03T00:00:00"/>
        <d v="2013-12-24T00:00:00"/>
        <d v="2013-12-23T00:00:00"/>
        <d v="2013-12-21T00:00:00"/>
        <d v="2013-12-19T00:00:00"/>
        <d v="2013-12-18T00:00:00"/>
        <d v="2013-12-17T00:00:00"/>
        <d v="2013-12-16T00:00:00"/>
        <d v="2013-12-12T00:00:00"/>
        <d v="2013-12-11T00:00:00"/>
        <d v="2013-12-09T00:00:00"/>
        <d v="2013-12-06T00:00:00"/>
        <d v="2013-12-05T00:00:00"/>
        <d v="2013-12-04T00:00:00"/>
        <d v="2013-12-03T00:00:00"/>
        <d v="2013-11-30T00:00:00"/>
        <d v="2013-11-27T00:00:00"/>
        <d v="2013-11-25T00:00:00"/>
        <d v="2013-11-22T00:00:00"/>
        <d v="2013-11-21T00:00:00"/>
        <d v="2013-11-19T00:00:00"/>
        <d v="2013-11-18T00:00:00"/>
        <d v="2013-11-17T00:00:00"/>
        <d v="2013-11-16T00:00:00"/>
        <d v="2013-11-15T00:00:00"/>
        <d v="2013-11-14T00:00:00"/>
        <d v="2013-11-13T00:00:00"/>
        <d v="2013-11-11T00:00:00"/>
        <d v="2013-11-07T00:00:00"/>
        <d v="2013-11-06T00:00:00"/>
        <d v="2013-11-05T00:00:00"/>
        <d v="2013-11-04T00:00:00"/>
        <d v="2013-11-01T00:00:00"/>
        <d v="2013-10-29T00:00:00"/>
        <d v="2013-10-23T00:00:00"/>
        <d v="2013-10-22T00:00:00"/>
        <d v="2013-10-21T00:00:00"/>
        <d v="2013-10-19T00:00:00"/>
        <d v="2013-10-17T00:00:00"/>
        <d v="2013-10-15T00:00:00"/>
        <d v="2013-10-04T00:00:00"/>
        <d v="2013-10-02T00:00:00"/>
        <d v="2013-10-01T00:00:00"/>
        <d v="2013-09-29T00:00:00"/>
        <d v="2013-09-26T00:00:00"/>
        <d v="2013-09-25T00:00:00"/>
        <d v="2013-09-24T00:00:00"/>
        <d v="2013-09-23T00:00:00"/>
        <d v="2013-09-21T00:00:00"/>
        <d v="2013-09-20T00:00:00"/>
        <d v="2013-09-19T00:00:00"/>
        <d v="2013-09-17T00:00:00"/>
        <d v="2013-09-16T00:00:00"/>
        <d v="2013-09-12T00:00:00"/>
        <d v="2013-09-11T00:00:00"/>
        <d v="2013-09-10T00:00:00"/>
        <d v="2013-09-06T00:00:00"/>
        <d v="2013-09-05T00:00:00"/>
        <d v="2013-09-04T00:00:00"/>
        <d v="2013-09-02T00:00:00"/>
        <d v="2013-08-31T00:00:00"/>
        <d v="2013-08-28T00:00:00"/>
        <d v="2013-08-22T00:00:00"/>
        <d v="2013-08-16T00:00:00"/>
        <d v="2013-08-15T00:00:00"/>
        <d v="2013-08-14T00:00:00"/>
        <d v="2013-08-13T00:00:00"/>
        <d v="2013-08-12T00:00:00"/>
        <d v="2013-08-09T00:00:00"/>
        <d v="2013-08-05T00:00:00"/>
        <d v="2013-08-03T00:00:00"/>
        <d v="2013-08-02T00:00:00"/>
        <d v="2013-07-30T00:00:00"/>
        <d v="2013-07-25T00:00:00"/>
        <d v="2013-07-24T00:00:00"/>
        <d v="2013-07-23T00:00:00"/>
        <d v="2013-07-21T00:00:00"/>
        <d v="2013-07-19T00:00:00"/>
        <d v="2013-07-18T00:00:00"/>
        <d v="2013-07-10T00:00:00"/>
        <d v="2013-07-06T00:00:00"/>
        <d v="2013-06-26T00:00:00"/>
        <d v="2013-06-25T00:00:00"/>
        <d v="2013-06-24T00:00:00"/>
        <d v="2013-06-17T00:00:00"/>
        <d v="2013-06-14T00:00:00"/>
        <d v="2013-06-12T00:00:00"/>
        <d v="2013-06-11T00:00:00"/>
        <d v="2013-06-06T00:00:00"/>
        <d v="2013-06-05T00:00:00"/>
        <d v="2013-06-04T00:00:00"/>
        <d v="2013-05-26T00:00:00"/>
        <d v="2013-05-23T00:00:00"/>
        <d v="2013-05-22T00:00:00"/>
        <d v="2013-05-20T00:00:00"/>
        <d v="2013-05-18T00:00:00"/>
        <d v="2013-05-13T00:00:00"/>
        <d v="2013-05-07T00:00:00"/>
        <d v="2013-05-06T00:00:00"/>
        <d v="2013-05-04T00:00:00"/>
        <d v="2013-05-02T00:00:00"/>
        <d v="2013-05-01T00:00:00"/>
        <d v="2013-04-23T00:00:00"/>
        <d v="2013-04-22T00:00:00"/>
        <d v="2013-04-15T00:00:00"/>
        <d v="2013-04-12T00:00:00"/>
        <d v="2013-04-09T00:00:00"/>
        <d v="2013-04-07T00:00:00"/>
        <d v="2013-04-04T00:00:00"/>
        <d v="2013-04-03T00:00:00"/>
        <d v="2013-04-02T00:00:00"/>
        <d v="2013-04-01T00:00:00"/>
        <d v="2013-03-27T00:00:00"/>
        <d v="2013-03-23T00:00:00"/>
        <d v="2013-03-22T00:00:00"/>
        <d v="2013-03-20T00:00:00"/>
        <d v="2013-03-19T00:00:00"/>
        <d v="2013-03-14T00:00:00"/>
        <d v="2013-03-12T00:00:00"/>
        <d v="2013-03-09T00:00:00"/>
        <d v="2013-03-08T00:00:00"/>
        <d v="2013-03-07T00:00:00"/>
        <d v="2013-03-06T00:00:00"/>
        <d v="2013-03-04T00:00:00"/>
        <d v="2013-02-27T00:00:00"/>
        <d v="2013-02-26T00:00:00"/>
        <d v="2013-02-20T00:00:00"/>
        <d v="2013-02-19T00:00:00"/>
        <d v="2013-02-14T00:00:00"/>
        <d v="2013-02-12T00:00:00"/>
        <d v="2013-02-06T00:00:00"/>
        <d v="2013-02-02T00:00:00"/>
        <d v="2013-02-01T00:00:00"/>
        <d v="2013-01-31T00:00:00"/>
        <d v="2013-01-30T00:00:00"/>
        <d v="2013-01-29T00:00:00"/>
        <d v="2013-01-27T00:00:00"/>
        <d v="2013-01-25T00:00:00"/>
        <d v="2013-01-18T00:00:00"/>
        <d v="2013-01-17T00:00:00"/>
        <d v="2013-01-16T00:00:00"/>
        <d v="2013-01-15T00:00:00"/>
        <d v="2013-01-09T00:00:00"/>
        <d v="2013-01-07T00:00:00"/>
        <d v="2013-01-02T00:00:00"/>
        <d v="2012-12-27T00:00:00"/>
        <d v="2012-12-19T00:00:00"/>
        <d v="2012-12-17T00:00:00"/>
        <d v="2012-12-14T00:00:00"/>
        <d v="2012-12-13T00:00:00"/>
        <d v="2012-12-11T00:00:00"/>
        <d v="2012-12-08T00:00:00"/>
        <d v="2012-12-06T00:00:00"/>
        <d v="2012-11-29T00:00:00"/>
        <d v="2012-11-28T00:00:00"/>
        <d v="2012-11-21T00:00:00"/>
        <d v="2012-11-20T00:00:00"/>
        <d v="2012-11-18T00:00:00"/>
        <d v="2012-11-08T00:00:00"/>
        <d v="2012-11-07T00:00:00"/>
        <d v="2012-11-06T00:00:00"/>
        <d v="2012-11-04T00:00:00"/>
        <d v="2012-11-03T00:00:00"/>
        <d v="2012-11-02T00:00:00"/>
        <d v="2012-11-01T00:00:00"/>
        <d v="2012-10-31T00:00:00"/>
        <d v="2012-10-30T00:00:00"/>
        <d v="2012-10-29T00:00:00"/>
        <d v="2012-10-27T00:00:00"/>
        <d v="2012-10-26T00:00:00"/>
        <d v="2012-10-24T00:00:00"/>
        <d v="2012-10-23T00:00:00"/>
        <d v="2012-10-12T00:00:00"/>
        <d v="2012-10-11T00:00:00"/>
        <d v="2012-10-10T00:00:00"/>
        <d v="2012-10-04T00:00:00"/>
        <d v="2012-10-03T00:00:00"/>
        <d v="2012-10-02T00:00:00"/>
        <d v="2012-09-28T00:00:00"/>
        <d v="2012-09-26T00:00:00"/>
        <d v="2012-09-21T00:00:00"/>
        <d v="2012-09-18T00:00:00"/>
        <d v="2012-09-17T00:00:00"/>
        <d v="2012-09-14T00:00:00"/>
        <d v="2012-09-12T00:00:00"/>
        <d v="2012-09-11T00:00:00"/>
        <d v="2012-09-06T00:00:00"/>
        <d v="2012-09-05T00:00:00"/>
        <d v="2012-09-04T00:00:00"/>
        <d v="2012-09-02T00:00:00"/>
        <d v="2012-09-01T00:00:00"/>
        <d v="2012-08-31T00:00:00"/>
        <d v="2012-08-29T00:00:00"/>
        <d v="2012-08-28T00:00:00"/>
        <d v="2012-08-27T00:00:00"/>
        <d v="2012-08-26T00:00:00"/>
        <d v="2012-08-24T00:00:00"/>
        <d v="2012-08-22T00:00:00"/>
        <d v="2012-08-21T00:00:00"/>
        <d v="2012-08-20T00:00:00"/>
        <d v="2012-08-19T00:00:00"/>
        <d v="2012-08-17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2T00:00:00"/>
        <d v="2012-08-01T00:00:00"/>
        <d v="2012-07-31T00:00:00"/>
        <d v="2012-07-30T00:00:00"/>
        <d v="2012-07-26T00:00:00"/>
        <d v="2012-07-25T00:00:00"/>
        <d v="2012-07-23T00:00:00"/>
        <d v="2012-07-19T00:00:00"/>
        <d v="2012-07-17T00:00:00"/>
        <d v="2012-07-13T00:00:00"/>
        <d v="2012-07-12T00:00:00"/>
        <d v="2012-07-11T00:00:00"/>
        <d v="2012-07-08T00:00:00"/>
        <d v="2012-07-06T00:00:00"/>
        <d v="2012-07-05T00:00:00"/>
        <d v="2012-06-30T00:00:00"/>
        <d v="2012-06-29T00:00:00"/>
        <d v="2012-06-27T00:00:00"/>
        <d v="2012-06-25T00:00:00"/>
        <d v="2012-06-21T00:00:00"/>
        <d v="2012-06-13T00:00:00"/>
        <d v="2012-06-11T00:00:00"/>
        <d v="2012-06-09T00:00:00"/>
        <d v="2012-06-06T00:00:00"/>
        <d v="2012-06-05T00:00:00"/>
        <d v="2012-05-29T00:00:00"/>
        <d v="2012-05-18T00:00:00"/>
        <d v="2012-05-15T00:00:00"/>
        <d v="2012-05-13T00:00:00"/>
        <d v="2012-05-09T00:00:00"/>
        <d v="2012-05-08T00:00:00"/>
        <d v="2012-05-05T00:00:00"/>
        <d v="2012-05-03T00:00:00"/>
        <d v="2012-05-02T00:00:00"/>
        <d v="2012-04-27T00:00:00"/>
        <d v="2012-04-22T00:00:00"/>
        <d v="2012-04-08T00:00:00"/>
        <d v="2012-04-06T00:00:00"/>
        <d v="2012-03-31T00:00:00"/>
        <d v="2012-03-29T00:00:00"/>
        <d v="2012-03-23T00:00:00"/>
        <d v="2012-03-22T00:00:00"/>
        <d v="2012-03-21T00:00:00"/>
        <d v="2012-03-20T00:00:00"/>
        <d v="2012-03-19T00:00:00"/>
        <d v="2012-03-15T00:00:00"/>
        <d v="2012-03-14T00:00:00"/>
        <d v="2012-03-12T00:00:00"/>
        <d v="2012-03-08T00:00:00"/>
        <d v="2012-03-01T00:00:00"/>
        <d v="2012-02-29T00:00:00"/>
        <d v="2012-02-27T00:00:00"/>
        <d v="2012-02-22T00:00:00"/>
        <d v="2012-02-17T00:00:00"/>
        <d v="2012-02-16T00:00:00"/>
        <d v="2012-02-12T00:00:00"/>
        <d v="2012-02-09T00:00:00"/>
        <d v="2012-02-08T00:00:00"/>
        <d v="2012-02-06T00:00:00"/>
        <d v="2012-02-03T00:00:00"/>
        <d v="2012-02-02T00:00:00"/>
        <d v="2012-01-31T00:00:00"/>
        <d v="2012-01-30T00:00:00"/>
        <d v="2012-01-25T00:00:00"/>
        <d v="2012-01-21T00:00:00"/>
        <d v="2012-01-20T00:00:00"/>
        <d v="2012-01-18T00:00:00"/>
        <d v="2012-01-06T00:00:00"/>
        <d v="2011-12-29T00:00:00"/>
        <d v="2011-12-28T00:00:00"/>
        <d v="2011-12-23T00:00:00"/>
        <d v="2011-12-19T00:00:00"/>
        <d v="2011-12-08T00:00:00"/>
        <d v="2011-12-07T00:00:00"/>
        <d v="2011-12-04T00:00:00"/>
        <d v="2011-12-03T00:00:00"/>
        <d v="2011-12-01T00:00:00"/>
        <d v="2011-11-29T00:00:00"/>
        <d v="2011-11-27T00:00:00"/>
        <d v="2011-11-23T00:00:00"/>
        <d v="2011-11-21T00:00:00"/>
        <d v="2011-11-18T00:00:00"/>
        <d v="2011-11-14T00:00:00"/>
        <d v="2011-11-09T00:00:00"/>
        <d v="2011-11-05T00:00:00"/>
        <d v="2011-11-02T00:00:00"/>
        <d v="2011-10-31T00:00:00"/>
        <d v="2011-10-28T00:00:00"/>
        <d v="2011-10-27T00:00:00"/>
        <d v="2011-10-25T00:00:00"/>
        <d v="2011-10-18T00:00:00"/>
        <d v="2011-10-10T00:00:00"/>
        <d v="2011-10-07T00:00:00"/>
        <d v="2011-10-06T00:00:00"/>
        <d v="2011-10-01T00:00:00"/>
        <d v="2011-09-28T00:00:00"/>
        <d v="2011-09-21T00:00:00"/>
        <d v="2011-09-20T00:00:00"/>
        <d v="2011-09-07T00:00:00"/>
        <d v="2011-09-06T00:00:00"/>
        <d v="2011-09-04T00:00:00"/>
        <d v="2011-08-31T00:00:00"/>
        <d v="2011-08-29T00:00:00"/>
        <d v="2011-08-19T00:00:00"/>
        <d v="2011-08-17T00:00:00"/>
        <d v="2011-08-15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5T00:00:00"/>
        <d v="2011-07-21T00:00:00"/>
        <d v="2011-07-19T00:00:00"/>
        <d v="2011-07-18T00:00:00"/>
        <d v="2011-07-14T00:00:00"/>
        <d v="2011-07-03T00:00:00"/>
        <d v="2011-06-30T00:00:00"/>
        <d v="2011-06-29T00:00:00"/>
        <d v="2011-06-28T00:00:00"/>
        <d v="2011-06-26T00:00:00"/>
        <d v="2011-06-22T00:00:00"/>
        <d v="2011-06-16T00:00:00"/>
        <d v="2011-05-29T00:00:00"/>
        <d v="2011-05-27T00:00:00"/>
        <d v="2011-05-25T00:00:00"/>
        <d v="2011-05-23T00:00:00"/>
        <d v="2011-05-20T00:00:00"/>
        <d v="2011-05-17T00:00:00"/>
        <d v="2011-05-16T00:00:00"/>
        <d v="2011-05-07T00:00:00"/>
        <d v="2011-05-03T00:00:00"/>
        <d v="2011-04-28T00:00:00"/>
        <d v="2011-04-27T00:00:00"/>
        <d v="2011-04-26T00:00:00"/>
        <d v="2011-04-20T00:00:00"/>
        <d v="2011-04-13T00:00:00"/>
        <d v="2011-04-12T00:00:00"/>
        <d v="2011-04-07T00:00:00"/>
        <d v="2011-04-06T00:00:00"/>
        <d v="2011-04-02T00:00:00"/>
        <d v="2011-04-01T00:00:00"/>
        <d v="2011-03-29T00:00:00"/>
        <d v="2011-03-25T00:00:00"/>
        <d v="2011-03-18T00:00:00"/>
        <d v="2011-03-11T00:00:00"/>
        <d v="2011-03-08T00:00:00"/>
        <d v="2011-03-07T00:00:00"/>
        <d v="2011-03-04T00:00:00"/>
        <d v="2011-03-03T00:00:00"/>
        <d v="2011-02-27T00:00:00"/>
        <d v="2011-02-13T00:00:00"/>
        <d v="2011-02-10T00:00:00"/>
        <d v="2011-02-09T00:00:00"/>
        <d v="2011-02-03T00:00:00"/>
        <d v="2011-02-02T00:00:00"/>
        <d v="2011-01-28T00:00:00"/>
        <d v="2011-01-23T00:00:00"/>
        <d v="2011-01-22T00:00:00"/>
        <d v="2011-01-19T00:00:00"/>
        <d v="2011-01-16T00:00:00"/>
        <d v="2011-01-12T00:00:00"/>
        <d v="2011-01-11T00:00:00"/>
        <d v="2010-12-13T00:00:00"/>
        <d v="2010-12-12T00:00:00"/>
        <d v="2010-12-08T00:00:00"/>
        <d v="2010-12-07T00:00:00"/>
        <d v="2010-12-04T00:00:00"/>
        <d v="2010-12-03T00:00:00"/>
        <d v="2010-11-22T00:00:00"/>
        <d v="2010-11-16T00:00:00"/>
        <d v="2010-11-13T00:00:00"/>
        <d v="2010-11-12T00:00:00"/>
        <d v="2010-11-09T00:00:00"/>
        <d v="2010-11-08T00:00:00"/>
        <d v="2010-10-27T00:00:00"/>
        <d v="2010-10-25T00:00:00"/>
        <d v="2010-10-24T00:00:00"/>
        <d v="2010-10-13T00:00:00"/>
        <d v="2010-10-08T00:00:00"/>
        <d v="2010-09-18T00:00:00"/>
        <d v="2010-09-10T00:00:00"/>
        <d v="2010-09-09T00:00:00"/>
        <d v="2010-09-01T00:00:00"/>
        <d v="2010-08-31T00:00:00"/>
        <d v="2010-08-30T00:00:00"/>
        <d v="2010-08-25T00:00:00"/>
        <d v="2010-08-19T00:00:00"/>
        <d v="2010-08-11T00:00:00"/>
        <d v="2010-08-09T00:00:00"/>
        <d v="2010-08-06T00:00:00"/>
        <d v="2010-08-03T00:00:00"/>
        <d v="2010-08-02T00:00:00"/>
        <d v="2010-08-01T00:00:00"/>
        <d v="2010-07-27T00:00:00"/>
        <d v="2010-07-20T00:00:00"/>
        <d v="2010-07-14T00:00:00"/>
        <d v="2010-07-03T00:00:00"/>
        <d v="2010-06-30T00:00:00"/>
        <d v="2010-06-24T00:00:00"/>
        <d v="2010-06-19T00:00:00"/>
        <d v="2010-06-18T00:00:00"/>
        <d v="2010-06-09T00:00:00"/>
        <d v="2010-06-04T00:00:00"/>
        <d v="2010-05-29T00:00:00"/>
        <d v="2010-05-25T00:00:00"/>
        <d v="2010-05-24T00:00:00"/>
        <d v="2010-05-21T00:00:00"/>
        <d v="2010-05-20T00:00:00"/>
        <d v="2010-05-17T00:00:00"/>
        <d v="2010-05-14T00:00:00"/>
        <d v="2010-05-11T00:00:00"/>
        <d v="2010-05-08T00:00:00"/>
        <d v="2010-05-06T00:00:00"/>
        <d v="2010-05-03T00:00:00"/>
        <d v="2010-04-29T00:00:00"/>
        <d v="2010-04-28T00:00:00"/>
        <d v="2010-04-26T00:00:00"/>
        <d v="2010-04-23T00:00:00"/>
        <d v="2010-04-20T00:00:00"/>
        <d v="2010-04-14T00:00:00"/>
        <d v="2010-04-06T00:00:00"/>
        <d v="2010-04-05T00:00:00"/>
        <d v="2010-04-04T00:00:00"/>
        <d v="2010-04-02T00:00:00"/>
        <d v="2010-04-01T00:00:00"/>
        <d v="2010-03-31T00:00:00"/>
        <d v="2010-03-30T00:00:00"/>
        <d v="2010-03-22T00:00:00"/>
        <d v="2010-03-18T00:00:00"/>
        <d v="2010-03-15T00:00:00"/>
        <d v="2010-03-14T00:00:00"/>
        <d v="2010-03-10T00:00:00"/>
        <d v="2010-03-06T00:00:00"/>
        <d v="2010-03-02T00:00:00"/>
        <d v="2010-02-23T00:00:00"/>
        <d v="2010-02-22T00:00:00"/>
        <d v="2010-02-18T00:00:00"/>
        <d v="2010-02-08T00:00:00"/>
        <d v="2010-02-07T00:00:00"/>
        <d v="2010-02-06T00:00:00"/>
        <d v="2010-02-04T00:00:00"/>
        <d v="2010-02-01T00:00:00"/>
        <d v="2010-01-29T00:00:00"/>
        <d v="2010-01-27T00:00:00"/>
        <d v="2010-01-26T00:00:00"/>
        <d v="2010-01-20T00:00:00"/>
        <d v="2010-01-19T00:00:00"/>
        <d v="2010-01-08T00:00:00"/>
        <d v="2009-12-30T00:00:00"/>
        <d v="2009-12-28T00:00:00"/>
        <d v="2009-12-20T00:00:00"/>
        <d v="2009-12-18T00:00:00"/>
        <d v="2009-12-16T00:00:00"/>
        <d v="2009-12-11T00:00:00"/>
        <d v="2009-12-07T00:00:00"/>
        <d v="2009-12-05T00:00:00"/>
        <d v="2009-12-03T00:00:00"/>
        <d v="2009-11-12T00:00:00"/>
        <d v="2009-11-05T00:00:00"/>
        <d v="2009-10-30T00:00:00"/>
        <d v="2009-10-23T00:00:00"/>
        <d v="2009-10-22T00:00:00"/>
        <d v="2009-10-21T00:00:00"/>
        <d v="2009-10-19T00:00:00"/>
        <d v="2009-10-16T00:00:00"/>
        <d v="2009-10-15T00:00:00"/>
        <d v="2009-10-06T00:00:00"/>
        <d v="2009-10-04T00:00:00"/>
        <d v="2009-09-25T00:00:00"/>
        <d v="2009-09-22T00:00:00"/>
        <d v="2009-09-14T00:00:00"/>
        <d v="2009-09-03T00:00:00"/>
        <d v="2009-09-01T00:00:00"/>
        <d v="2009-08-27T00:00:00"/>
        <d v="2009-08-25T00:00:00"/>
        <d v="2009-08-17T00:00:00"/>
        <d v="2009-08-14T00:00:00"/>
        <d v="2009-08-12T00:00:00"/>
        <d v="2009-08-11T00:00:00"/>
        <d v="2009-08-08T00:00:00"/>
        <d v="2009-08-04T00:00:00"/>
        <d v="2009-08-03T00:00:00"/>
        <d v="2009-07-27T00:00:00"/>
        <d v="2009-07-23T00:00:00"/>
        <d v="2009-07-17T00:00:00"/>
        <d v="2009-07-10T00:00:00"/>
        <d v="2009-07-09T00:00:00"/>
        <d v="2009-07-07T00:00:00"/>
        <d v="2009-07-02T00:00:00"/>
        <d v="2009-06-30T00:00:00"/>
        <d v="2009-06-29T00:00:00"/>
        <d v="2009-06-22T00:00:00"/>
        <d v="2009-06-21T00:00:00"/>
        <d v="2009-06-10T00:00:00"/>
        <d v="2009-06-06T00:00:00"/>
        <d v="2009-06-02T00:00:00"/>
        <d v="2009-06-01T00:00:00"/>
        <d v="2009-05-29T00:00:00"/>
        <d v="2009-05-27T00:00:00"/>
        <d v="2009-05-15T00:00:00"/>
        <d v="2009-05-10T00:00:00"/>
        <d v="2009-04-27T00:00:00"/>
        <d v="2009-04-24T00:00:00"/>
        <d v="2009-04-20T00:00:00"/>
        <d v="2009-04-19T00:00:00"/>
        <d v="2009-04-14T00:00:00"/>
        <d v="2009-04-10T00:00:00"/>
        <d v="2009-04-08T00:00:00"/>
        <d v="2009-04-05T00:00:00"/>
        <d v="2009-04-04T00:00:00"/>
        <d v="2009-03-31T00:00:00"/>
        <d v="2009-03-30T00:00:00"/>
        <d v="2009-03-20T00:00:00"/>
        <d v="2009-03-17T00:00:00"/>
        <d v="2009-03-13T00:00:00"/>
        <d v="2009-03-11T00:00:00"/>
        <d v="2009-03-09T00:00:00"/>
        <d v="2009-03-08T00:00:00"/>
        <d v="2009-03-06T00:00:00"/>
        <d v="2009-02-26T00:00:00"/>
        <d v="2009-02-21T00:00:00"/>
        <d v="2009-02-12T00:00:00"/>
        <d v="2009-02-11T00:00:00"/>
        <d v="2009-02-10T00:00:00"/>
        <d v="2009-02-06T00:00:00"/>
        <d v="2009-02-01T00:00:00"/>
        <d v="2009-01-29T00:00:00"/>
        <d v="2009-01-14T00:00:00"/>
        <d v="2009-01-09T00:00:00"/>
        <d v="2008-12-09T00:00:00"/>
        <d v="2008-11-26T00:00:00"/>
        <d v="2008-10-14T00:00:00"/>
        <d v="2008-10-09T00:00:00"/>
        <d v="2008-09-25T00:00:00"/>
        <d v="2008-05-14T00:00:00"/>
        <d v="2008-03-03T00:00:00"/>
        <d v="2007-11-27T00:00:00"/>
        <d v="2007-09-05T00:00:00"/>
        <d v="2005-12-29T00:00:00"/>
        <d v="2005-10-28T00:00:00"/>
        <d v="2004-02-20T00:00:00"/>
        <d v="2003-11-02T00:00:00"/>
        <d v="2002-09-18T00:00:00"/>
        <d v="2002-07-24T00:00:00"/>
        <d v="2001-09-06T00:00:00"/>
        <d v="2001-06-04T00:00:00"/>
        <d v="2001-04-16T00:00:00"/>
        <d v="2001-04-04T00:00:00"/>
        <d v="2000-03-02T00:00:00"/>
        <d v="1999-07-10T00:00:00"/>
        <d v="1998-12-17T00:00:00"/>
      </sharedItems>
    </cacheField>
    <cacheField name="MDS" numFmtId="49">
      <sharedItems count="14">
        <s v="C-12"/>
        <s v="KA-300"/>
        <s v="C-26"/>
        <s v="UC-35"/>
        <s v="RC-12"/>
        <s v="B300"/>
        <s v="DHC-8"/>
        <s v="C-37"/>
        <s v="EO-5"/>
        <s v="UV-20A"/>
        <s v="C-23"/>
        <s v="DH-6"/>
        <s v="C-20"/>
        <s v="B-300" u="1"/>
      </sharedItems>
    </cacheField>
    <cacheField name="Class" numFmtId="49">
      <sharedItems containsBlank="1" count="11">
        <s v="D"/>
        <s v="NC"/>
        <s v="E"/>
        <s v="C"/>
        <s v="G"/>
        <s v="F"/>
        <m/>
        <s v="B"/>
        <s v="E accident"/>
        <s v="E incident"/>
        <s v="A"/>
      </sharedItems>
    </cacheField>
    <cacheField name="Cause" numFmtId="49">
      <sharedItems containsBlank="1" count="6">
        <s v="Environmental"/>
        <s v="Human Error"/>
        <s v="Maintenance Error"/>
        <s v="Material Failure"/>
        <s v="Pilot Error"/>
        <m/>
      </sharedItems>
    </cacheField>
    <cacheField name="Location" numFmtId="49">
      <sharedItems count="371">
        <s v="Egypt"/>
        <s v="Cairns AAF, AL"/>
        <s v="Quonset State, RI"/>
        <s v="Wiesbaden, Germany"/>
        <s v="MARSS Site 1"/>
        <s v="San Juan, PR"/>
        <s v="Columbus, OH"/>
        <s v="Stuttgart, Germany"/>
        <s v="Seoul, Korea"/>
        <s v="Albany, NY"/>
        <s v="Hilton Head, SC"/>
        <s v="Bagram, Afghanistan"/>
        <s v="Kuwait"/>
        <s v="Biggs AAF, TX"/>
        <s v="Davison AAF, VA"/>
        <s v="Atsugi, Japan"/>
        <s v="Elmendorf AFB, AK"/>
        <s v="Manda Bay, Kenya"/>
        <s v="Capital City, MI"/>
        <s v="Kandahar, Afghanistan"/>
        <s v="Hagerstown, MD"/>
        <s v="Northrop Grumman, CA"/>
        <s v="Libby AAF, AZ"/>
        <s v="Gray AAF, TX"/>
        <s v="Davison AAF"/>
        <s v="Stuttgart Germany"/>
        <s v="Dobbins ARB, GA"/>
        <s v="Dobbins ARB"/>
        <s v="Guantanamo Bay, Cuba"/>
        <s v="Afghanistan"/>
        <s v="Desiderio AAF, Korea"/>
        <s v="Wiesbaden AB, Germany"/>
        <s v="Atsugi NAF, Japan"/>
        <s v="Ft. Knox, KY"/>
        <s v="New Castle, DE"/>
        <s v="Sierra Vista Municipal, AZ"/>
        <s v="Wiesbaden Germany"/>
        <s v="Burlington, VT"/>
        <s v="Kandahar Afghanistan"/>
        <s v="Patuxent River, MD"/>
        <s v="Libby AAF"/>
        <s v="Kadena, Okinawa"/>
        <s v="Indianapolis, IN"/>
        <s v="Clarksburg-Benedum, WV"/>
        <s v="Memphis, TN"/>
        <s v="Bagram Afghanistan"/>
        <s v="Robert Gray AAF, TX"/>
        <s v="Pope ABF, NC"/>
        <s v="Ft. Worth, TX"/>
        <s v="Northrop Grunman, CA"/>
        <s v="Hunter AAF, GA"/>
        <s v="Lihue Hawaii"/>
        <s v="Frankfort, KY"/>
        <s v="Waco, TX"/>
        <s v="Kuwait International, Kuwait"/>
        <s v="Kuwait International , Kuwait"/>
        <s v="Anderson, NC"/>
        <s v="Clarksburg, WV"/>
        <s v="Darwin, Australia"/>
        <s v="Ft. Dix, NJ"/>
        <s v="Libby AAF/FT Huachuca"/>
        <s v="Wichita, KS - Cessna Service Center"/>
        <s v="Johnson AFB  NC"/>
        <s v="Redstone Arsenal, AL"/>
        <s v="Bogota, Colombia"/>
        <s v="Pope AFB, NC"/>
        <s v="Ankeny, IA"/>
        <s v="Warsaw Poland"/>
        <s v="Guantanamo Bay"/>
        <s v="Andrews AFB"/>
        <s v="Keflavik, Iceland"/>
        <s v="Libby AAF, Ft Huchuca"/>
        <s v="Cheyenne, WY"/>
        <s v="Salt Lake City Municipal, UT"/>
        <s v="Concord Municipal, NH"/>
        <s v="Aberdeen Proving Ground"/>
        <s v="Fairchild AFB"/>
        <s v="Preswisk, Scotland"/>
        <s v="Bridgewater, VA"/>
        <s v="KTVC - Traverse City, MI"/>
        <s v="Qatar"/>
        <s v="Rickenbacker AFB, Columbus, OH"/>
        <s v="Los Alamitos, CA"/>
        <s v="Rickenbacker AFB, OH"/>
        <s v="Kuwait International"/>
        <s v="Bagram Air Base, Afghanistan"/>
        <s v="Zaragoza, Spain"/>
        <s v="Jet Works Air Center, TX"/>
        <s v="Andrews AFB, MD"/>
        <s v="Korea"/>
        <s v="Rapid City, SD"/>
        <s v="Davidson AAF"/>
        <s v="Harris/Marion Regional Airport, KCKB"/>
        <s v="Bradley International, CT"/>
        <s v="APG, MD"/>
        <s v="Davision AAF, VA"/>
        <s v="Ft. Know, KY"/>
        <s v="Kuwait International - Kuwait"/>
        <s v="Muir AAF, PA"/>
        <s v="Seoul AB, Korea"/>
        <s v="Godman AAF, KY"/>
        <s v="Columbia Metro Airport"/>
        <s v="Naples Italy"/>
        <s v="Richmond, VA"/>
        <s v="Topeka, KS"/>
        <s v="Souda Bay, Greece"/>
        <s v="Ocala, FL"/>
        <s v="Huntsville, AL"/>
        <s v="Bogata, Colombia"/>
        <s v="Godman AAF"/>
        <s v="CAE Columbia, SC"/>
        <s v="Louisville, KY"/>
        <s v="FT Knox, KY"/>
        <s v="Djibouti, Africa"/>
        <s v="Richmond VA"/>
        <s v="Texas"/>
        <s v="Hammond, LA"/>
        <s v="Adirondacks Regional Airport"/>
        <s v="Columbia SC"/>
        <s v="Unknown"/>
        <s v="Lisbon Portugal"/>
        <s v="Phillips AAF, MD"/>
        <s v="Phoenix Williams AFB AZ"/>
        <s v="Salem, OR"/>
        <s v="Santa Fe NM"/>
        <s v="Sinai Egypt"/>
        <s v="Pristina, Kosovo"/>
        <s v="Forbes Field, KS"/>
        <s v="Cali, Colombia"/>
        <s v="Libby AAF/Sierra Vista Municipal, AZ"/>
        <s v="Davidson AAF, VA"/>
        <s v="Ft Bragg, NC"/>
        <s v="West Columbia, SC"/>
        <s v="Bismarck, ND"/>
        <s v="Prestwick Scotland"/>
        <s v="FWAATS, Bridgeport, WV"/>
        <s v="FWAATS Bridgeport, WV"/>
        <s v="Nairobi Kenya"/>
        <s v="Jefferson City Memorial, MO"/>
        <s v="Pinal Air Park, Marana, AZ"/>
        <s v="Westheimer, OK"/>
        <s v="Burlington International, VT"/>
        <s v="Ft. Lewis, WA"/>
        <s v="Camp Bastion"/>
        <s v="Yuma, AZ"/>
        <s v="Bagram AB, Afghanistan"/>
        <s v="Ft. McCoy, WI"/>
        <s v="Ft. Lewis, WA (Gray AAF)"/>
        <s v="Ft Huachuca"/>
        <s v="Chiang Mai Thailand"/>
        <s v="Warner Robbins AFB, Macon GA"/>
        <s v="Decatur, IL"/>
        <s v="Ft Belvoir"/>
        <s v="Keflavic"/>
        <s v="Davison, AAF"/>
        <s v="Wiesbaden"/>
        <s v="Ft Lewis, WA"/>
        <s v="Madison, Wisconsin"/>
        <s v="Los Alamitos, CA - 528"/>
        <s v="Robert Gray AAF, TX - 624"/>
        <s v="Desiderio AAF, Korea - A511"/>
        <s v="Nassau, Bahamas"/>
        <s v="JRB NAS, Ft. Worth, TX - 673"/>
        <s v="Ft Hood, TX"/>
        <s v="Warner Robbins AFB, GA"/>
        <s v="Camp Humpfreys Korea"/>
        <s v="Keflevic, Iceland"/>
        <s v="MFO, Egypt"/>
        <s v="St Augustine, FL"/>
        <s v="Ft Dix NJ"/>
        <s v="Wiesbaden, GE"/>
        <s v="Phillipines"/>
        <s v="Wiesbaden, DE"/>
        <s v="Libby AAF, Sierra Vista Municipal, AZ"/>
        <s v="Bradley Intl, CT"/>
        <s v="Westheimer, OK - 614"/>
        <s v="Boise, ID"/>
        <s v="Langley AFB"/>
        <s v="Bridgeport, WV"/>
        <s v="Salem, Oregon"/>
        <s v="Helena, MT"/>
        <s v="Holloman AFB, NM"/>
        <s v="FWAATS  Bridgeport, WV"/>
        <s v="Mildenhall, UK"/>
        <s v="Camp Dwyer, Afghanistan"/>
        <s v="Maxton, NC"/>
        <s v="Corpus Chtisty, TX"/>
        <s v="OCONUS"/>
        <s v="Kandahar, AB"/>
        <s v="Ft Dix, NJ"/>
        <s v="Libby AAF / Sierra Vista Municipal, AZ"/>
        <s v="Ft. Hood, TX"/>
        <s v="Buckley AFB, Aurora, CO"/>
        <s v="Ft. McCoy, WI - 672"/>
        <s v="McNary Field / Salem, OR"/>
        <s v="Atsugi, NAF Japan"/>
        <s v="Sacramento, CA (McClellan Airfield)"/>
        <s v="New Orleans, LA"/>
        <s v="Camp Humphreys, Korea"/>
        <s v=" Wiesbaden AB, Germany_x0009__x0009__x0009__x0009__x0009_"/>
        <s v="Ft. Dix NJ"/>
        <s v="Dobbins, GA"/>
        <s v="Lakehurst, NJ"/>
        <s v="510 - Libby AAF/Sierra Vista, AZ_x0009__x0009__x0009__x0009_"/>
        <s v="Cairns, Australia"/>
        <s v="Uvalde, TX"/>
        <s v="St. Croix, US VI"/>
        <s v="Smyrna, TN"/>
        <s v="Sierra Vista, AZ"/>
        <s v="Salt Lake City, UT"/>
        <s v="Bogota, Columbia"/>
        <s v="Honduras"/>
        <s v="Key West, FL"/>
        <s v="Bangor, ME"/>
        <s v="Miami, FL"/>
        <s v="Ft Huachuca, AZ"/>
        <s v="Ft. Bliss, TX"/>
        <s v="Chile"/>
        <s v="Cairns AAF, Ft. Rucker, AL"/>
        <s v="Ft. Richardson, AK"/>
        <s v="Bristol, TN"/>
        <s v="Pittsburgh, PA"/>
        <s v="OKC, Oklahoma"/>
        <s v="Uganda"/>
        <s v="Savannah, GA"/>
        <s v="Ft. Huachuca, AZ"/>
        <s v="Guatemala"/>
        <s v="Albany County, NY"/>
        <s v="Netherlands"/>
        <s v="Sparta, WI"/>
        <s v="Scott AFB, IL"/>
        <s v="Phoenix, AZ"/>
        <s v="Dannelly Field, AL"/>
        <s v="Sondrestrom, Greenland"/>
        <s v="Fayetteville, NC"/>
        <s v="South Korea"/>
        <s v="Columbia"/>
        <s v="Ft. Bragg, NC"/>
        <s v="Ft. Rucker"/>
        <s v="Laurinburg, NC"/>
        <s v="Al Asad, Iraq"/>
        <s v="Iraq"/>
        <s v="Desiderio, Korea"/>
        <s v="Balad, Iraq"/>
        <s v="Apiay, Columbia"/>
        <s v="FOS"/>
        <s v="Windsor Locks, CT"/>
        <s v="Austin, TX"/>
        <s v="Ft. Huachuca"/>
        <s v="Buckley AFB, CO"/>
        <s v="Mena, AR"/>
        <s v="Johnstown, PA"/>
        <s v="Ft. Belvoir, VA"/>
        <s v="Ft. Indiantown Gap, PA"/>
        <s v="Alpena, MI"/>
        <s v="Brooksville, FL"/>
        <s v="Baghdad, Iraq"/>
        <s v="Tikrit, Iraq"/>
        <s v="Nellis AFB, NV"/>
        <s v="Ft McCoy, WI"/>
        <s v="Jackson, MS"/>
        <s v="Mather Field, CA"/>
        <s v="McGuire AFB, NJ"/>
        <s v="Dobbins AFB, GA"/>
        <s v="McClellan, CA"/>
        <s v="Ft. Rucker, AL"/>
        <s v="Prestwick, Scotland"/>
        <s v="St. Croix, Virgin Islands"/>
        <s v="Lincoln, NE"/>
        <s v="Oahu, HI"/>
        <s v="Goodyear, AZ"/>
        <s v="Greenville, SC"/>
        <s v="Bogata, Columbia"/>
        <s v="Ft. Lauderdale, FL"/>
        <s v="Kirkut, Iraq"/>
        <s v="Elmendorf, AK"/>
        <s v="Houston, TX"/>
        <s v="Kansas City, MO"/>
        <s v="Aurora, CO"/>
        <s v="San Antonio, TX"/>
        <s v="Great Falls, MT"/>
        <s v="Puerto Rico"/>
        <s v="Bangor International Airport, Maine"/>
        <s v="Bogata"/>
        <s v="Warner Robins AFB, GA"/>
        <s v="Ft. Bliss Texas"/>
        <s v="Laurinburg - Maxton, NC"/>
        <s v="Redstone AAF, Alabama"/>
        <s v="Davison AAF, Virginia"/>
        <s v="Cairns AAF, Alabama"/>
        <s v="West Ft. Hood, TX"/>
        <s v="Davison AAF, Ft. Belvoir, VA"/>
        <s v="Carswell JRB, Fort Worth, TX"/>
        <s v="Camp Lemonier, Djibouti"/>
        <s v="Elemendorf AFB, AK"/>
        <s v="Carswell JRB, Ft. Worth, TX"/>
        <s v="Buckley AFB, CO (Aurora)"/>
        <s v="Al Salem, Kuwait"/>
        <s v="Albany, New York"/>
        <s v="JRB, TX"/>
        <s v="Wheeler AFB, HI"/>
        <s v="New Braunfels, TX"/>
        <s v="Hunter Army Airfield, Georgia"/>
        <s v="Littlerock, AR"/>
        <s v="Homestead AFB, FL"/>
        <s v="Hunter AAF, Georgia"/>
        <s v="Clarksburg, West Virginia"/>
        <s v="Quonset State, Rhode Island"/>
        <s v="St. Augustine, FL"/>
        <s v="HAFB, NM"/>
        <s v="NAS JRB Ft. Worth, TX"/>
        <s v="Chattanooga, TN"/>
        <s v="Denton, TX"/>
        <s v="Middle Peninsula Regional Airport"/>
        <s v="Salt Lake City, Utah"/>
        <s v="Cairns, AL"/>
        <s v="Ft Benning GA"/>
        <s v="LCK"/>
        <s v="St Croix"/>
        <s v="Ballad, Iraq"/>
        <s v="Eglin AFB"/>
        <s v="Libby AAF, Arizona"/>
        <s v="Robert Gray AAF, Texas"/>
        <s v="Fort Bragg, NC"/>
        <s v="Bratislava, Slovakia"/>
        <s v="Alexandria, LA"/>
        <s v="Auburn"/>
        <s v="Pinal Airpark, AZ"/>
        <s v="Ramstein AB, Germany"/>
        <s v="Al Salem AB, Kuwait"/>
        <s v="Ft Worth Texas"/>
        <s v="St Augistine, FL"/>
        <s v="Charlston AFB, SC"/>
        <s v="Lakehurst New Jersey"/>
        <s v="Connecticut"/>
        <s v="ORKK, Iraq"/>
        <s v="Dobins ARB Georgia"/>
        <s v="Dobbins, Georgia"/>
        <s v="Sondrestrom Greenland"/>
        <s v="Dobbins ARB, Georgia"/>
        <s v="Ali Al Salem, AB, Kuwait"/>
        <s v="Ft Bliss TX"/>
        <s v="JRB NAS, Fort Worth, TX"/>
        <s v="Libby AAF Arizona"/>
        <s v="Serbia"/>
        <s v="Iowa"/>
        <s v="St. Augustine, Florida"/>
        <s v="Forbes Field Kansas"/>
        <s v="NTFW JRB Fort Worth"/>
        <s v="Afganistan"/>
        <s v="Ft. Bliss TX"/>
        <s v="Ft. McPherson, GA"/>
        <s v="South Carolina"/>
        <s v="Ponce, Puerto Rico"/>
        <s v="Chievres AB, Belgium"/>
        <s v="Seoul Korea"/>
        <s v="Keesler AFB"/>
        <s v="Ft Hood, Texas"/>
        <s v="Montana"/>
        <s v="Tinker AFB, Oklahoma"/>
        <s v="New Hampshire"/>
        <s v="Pennsylvania"/>
        <s v="Patuxent River NAS"/>
        <s v="Elmendorf AFB, Alaska"/>
        <s v="Misawa AB, Japan"/>
        <s v="Fort Hood, Texas"/>
        <s v="Bagram, Afganistan"/>
        <s v="Cairns AAF Alabama"/>
        <s v="NAF Atsugi, Japan"/>
        <s v="Iwakuni, Japan"/>
        <s v="Heidelberg, Germany"/>
      </sharedItems>
    </cacheField>
    <cacheField name="Cost" numFmtId="166">
      <sharedItems containsString="0" containsBlank="1" containsNumber="1" minValue="0" maxValue="1560000"/>
    </cacheField>
    <cacheField name="Description" numFmtId="49">
      <sharedItems count="840">
        <s v="Bird Strike - #1 Eng O/B Frakes Exhaust Stack"/>
        <s v="Engine Exceedance, Dual Eng Overtorque"/>
        <s v="Bird Strike, LH Outter Wing"/>
        <s v="Overweight Landing - Door not latched properly"/>
        <s v="Wing, RH Center Leading Edge Crack - FOD"/>
        <s v="FOD, LH Prop Blade"/>
        <s v="Fuselage, Punture hole left side FS 192, LBL 9.0"/>
        <s v="Tires, Blown 2 Main and 1 Flatspot"/>
        <s v="Aileron, R/H Damage"/>
        <s v="Air Stair Door, Lower Closure Crack"/>
        <s v="Winshield Post Cracked, Co-Pilot Outboard"/>
        <s v="Propeller, L/H, Vibration on Start"/>
        <s v="Wing Tip Leading Edge, RH, Bird Strike"/>
        <s v="Engine, #2, Indeterminant Mechanical Noise"/>
        <s v="Engine Exceedance, Duel N1 Exceedance (LH and RH)"/>
        <s v="Airframe Overspeed - 262"/>
        <s v="Fuselage, Skin Doubler Gouged"/>
        <s v="Engine, #1 ITT Exceedance - Shadin Error"/>
        <s v="Toilet Seat Cover, Water Damage"/>
        <s v="Avionics Cabinet Damage, LH Cabinet Door"/>
        <s v="Airstair Door Closure Damage"/>
        <s v="#2 Engine Borescope Insp. revealed internal damage"/>
        <s v="Aileron and Rudder Trim knobs jammed "/>
        <s v="Rudder damaged by prop blast while on ramp"/>
        <s v="Damaged OAT Probe during Refueling"/>
        <s v="#1 Engine failed to relight in flight during GMTF "/>
        <s v="Engine Exceedance, #1 Overtorque"/>
        <s v="Engine Exceedance, #2 Overtorque"/>
        <s v="#1 Engine Hot Section Comb. Liner Defects"/>
        <s v="L/H Wing Lower Skin Deformation at Main Spar"/>
        <s v="FOD Damage, #1 Eng, P3 Filter Damage"/>
        <s v="Damaged Airstair Door"/>
        <s v="Airspeed exceednace  Alt 7980 ISA 263 1 sec"/>
        <s v="On postflight, crew found wing bolt panels missing"/>
        <s v="Main Cabin Door Upper Half Blew with Decompression"/>
        <s v="Upon landing, brakes failed. Crew used emer brakes"/>
        <s v="Lightning Strike"/>
        <s v="Electrical Bus, Center Harness Assy Damaged"/>
        <s v="Nose Landing Gear Strut, Oleo Leaking"/>
        <s v="L/H Wing Aft Inbd &amp; Outbd Wing Fittings Damaged"/>
        <s v="Pilot &amp; Copilots Windshields Crazed"/>
        <s v="R/H Lower Thrust Rev. Structure Cracked"/>
        <s v="#1 Engine Running Hot"/>
        <s v="Horizontal Stab Rib Cracks Discovered"/>
        <s v="Washer Impressions on Wing Bath Tub Fitting"/>
        <s v="Landing Gear Failed to Extend"/>
        <s v="Damage to Wing Bathtub Fitting"/>
        <s v="#2 Engine Over Torque"/>
        <s v="Wing Bathtub Fitting Damage Discovered"/>
        <s v="Windscreen, Pilot side, cracked inflight"/>
        <s v="Aileron damage found on post flight"/>
        <s v="Interior Windshield Damage"/>
        <s v="Engine, LH (#1) Compressor Blade Damage (FOD)"/>
        <s v="Antenna, soft/wrinkled coating on lower antennas"/>
        <s v="Engine Truss Damage (both), Replace prop cables"/>
        <s v="Engine #1, Chip Light Illuminated, Chips found."/>
        <s v="Engine, #2 Exhaust Duct Cracked"/>
        <s v="Engine, LH and RH Truss Damage"/>
        <s v="Propeller, #2, Foreign Object Damage"/>
        <s v="Heavy Corrosion found in Left Hand Pod"/>
        <s v="Lower Anti-Collision Light Broken"/>
        <s v="L/H Bleed Fail Light"/>
        <s v="Fumes in cabin caused crew to divert &amp; declare IFE"/>
        <s v="#1 Engine Oil Pressure Loss"/>
        <s v="Vertical Stab Fwd Spar Crack Indications"/>
        <s v="#2 Engine Low Oil Pressure"/>
        <s v="Wing Bolt Corrosion"/>
        <s v="L/H Upper Wing Bolt installed improperly"/>
        <s v="AC veered off runway on landing and hit a light"/>
        <s v="Entry Door, Lower Aft Frame Segment Cracked"/>
        <s v="Discovered airstair door crack during phase insp."/>
        <s v="Generator Dropout and Gear Relay CB trip"/>
        <s v="Engine, #2 ITT Exceedance"/>
        <s v="UCY on final approach"/>
        <s v="Over Wing Exit Opened During Flight"/>
        <s v="Oil Filter Cover Fwd and Aft Stud Damaged"/>
        <s v="Oil Filter Cover retaining studs damaged"/>
        <s v="Hyd. Circuit Breaker Popped. Manual Extension."/>
        <s v="In Flight Hail Damage"/>
        <s v="Aircraft lowered on Tail Stand"/>
        <s v="#1 Engine Inlet has crack at rivet"/>
        <s v="Postflight revealed flat spotted #1 MLG tire"/>
        <s v="Entry Door, Lower Hinge Lugs Cracked"/>
        <s v="Postflight revealed birdstrike on R/H Ldg Light "/>
        <s v="Uncommanded Yaw Event "/>
        <s v="Postflight revealed flat spots on four main tires"/>
        <s v="Elevator Servo Assy, torque setting out of limits"/>
        <s v="Smoke in cabin on short final"/>
        <s v="#1 Engine Temp Exceedence"/>
        <s v="O2 Mask, Pilot Mask Leaking"/>
        <s v="Wing Tip Pod, RH, FWD and AFT bulkheads cracked."/>
        <s v="Bird Strike to cowling during touch and go ldgs"/>
        <s v="Air Stair Door, Damage from Overpressurization"/>
        <s v="T5 Indicator read Zero at Cruise AC RTB"/>
        <s v="Smoke in Cockpit due to Flap Motor"/>
        <s v="#2 Engine Oil Temp High on Taxi"/>
        <s v="Horizontal Stab Rib Cracks Discovered "/>
        <s v="Post Flight Inspection revealed LH gearwell damage"/>
        <s v="Engine, #2, FOD damage to 1st stage compressor."/>
        <s v="Security for CSA- Accidental discharge cabin floor"/>
        <s v="Overweight Landing"/>
        <s v="Lightning Strike Damage"/>
        <s v="Windscreen -C/P windscreen cracked in flight"/>
        <s v="Engine Removal Required - Repair at Depot"/>
        <s v="Ldg Gear would not retract on take off"/>
        <s v="Rt. Windshield leaking and tire pressure low"/>
        <s v="#1 Engine with no torque reading and low main tire"/>
        <s v="Wing Tip Pod, LH. FWD and AFT bulkheads buckled"/>
        <s v="Hyd Sys Fail, L/H INBD MLG actuator aft plug leak"/>
        <s v="R/H windshield cracked during flight"/>
        <s v="#1 Engine Torque Exceedence"/>
        <s v="AC towed into other AC  Tail Cone and Wing Tip "/>
        <s v="Entry Door, Cracks on door frame"/>
        <s v="Engine, #1(LH), Torque Exceedance 56psig at Np=439"/>
        <s v="Engine, #2, Crack in trailing edge of CT blade"/>
        <s v="Engine, #2, Chip light illuminated"/>
        <s v="Landing Gear-NG, Failed to Extend"/>
        <s v="Lightning Strike.  R/H Aileron  A/C RTB "/>
        <s v="Pressure Regulator, Fwd and Aft, R&amp;R"/>
        <s v="Engine-LH, Inlet Cracks"/>
        <s v="RH MLG Actuator Shaft Broken"/>
        <s v="Tail contact with runway on landing"/>
        <s v="R/H Windscreen Outer Pane Shattered During Flight"/>
        <s v="Aft Weld Assembly Found Missing on Post Flight"/>
        <s v="#2 Engine Exceedance - Shadin Error"/>
        <s v="#1 Engine Exceedance - Shadin Error"/>
        <s v="#1 Engine Overtemped on Go Around"/>
        <s v="Birdstrike on Radome"/>
        <s v="#4 Main Tire Flat Spotted"/>
        <s v="Unsafe NLG Indication"/>
        <s v="#2 Engine Torque Exceedance"/>
        <s v="Landing Gear Would Not Cycle on Take-Off"/>
        <s v="Ldg Gear Mirror departed A/C and Dented R/H H/S"/>
        <s v="Aileron-LH, Trailing Edge creased by maint stand"/>
        <s v="Airspeed Exceedance"/>
        <s v="Fuel Line Leaking at Flow Divider"/>
        <s v="#4 Main Tire found to be Flat Spotted"/>
        <s v="#1 Engine Overtorqued"/>
        <s v="Aircraft Hard Landing"/>
        <s v="Aircraft Landed above Gross Weight"/>
        <s v="#1 Engine Found to have FOD damage"/>
        <s v="Inner Pane of Pilots Windshield Shattered"/>
        <s v="Hydraulic Reservoir Overpressurized"/>
        <s v=" #2 Engine N1 Exceedance "/>
        <s v="Engine Starter Interval Time Exceeded"/>
        <s v="L/H Stub Wing Bulkhead Web Cracked"/>
        <s v="Entry Door Frame Cracked"/>
        <s v="Dual engine exceedance noted 102.2 for 49 secs"/>
        <s v="MLG made noise on retraction EMER Ldg made"/>
        <s v="LH Engine Nacelle Inlet damaged during Shipping"/>
        <s v="Dual Engine Exceedance 102 for 35 seconds"/>
        <s v="NLG, Nose Tire Rolled of Wheel"/>
        <s v="LH Nacelle Inlet Cracked"/>
        <s v="MLG Tire R OB Flat Spotted on Landing"/>
        <s v="L/H Aileron Push/Pull Tube Rod End Broke"/>
        <s v="Co-Pilot's Windshield Cracked"/>
        <s v="Elevator Tip damaged during towing Ops"/>
        <s v="Airframe Airspeed Exceedance"/>
        <s v="Rt. Hand Brake Spongy and will not hold"/>
        <s v="#2 Engine Oil Pressure Dropped"/>
        <s v="#4 Brake Leaking"/>
        <s v="Rt. Windshield Cracked "/>
        <s v="#2 Engine Chip Light"/>
        <s v="#2 Engine hard to restart in flight"/>
        <s v="On postflight damage found on RH inbd flap"/>
        <s v="Nose Gear Bottoming upon Hard Braking"/>
        <s v="#1 tire found to be flat spotted on post flight"/>
        <s v="Crazing of Pilots and Co-Pilots Windscreens"/>
        <s v="#1 Engine Over-torqued"/>
        <s v="#2 Engine Over-torqued"/>
        <s v="#2 Engine Leaking Oil from Accessory Gear Box"/>
        <s v="Oil Pressure Fluctuations on #1 Engine."/>
        <s v="Ground Power Door Hinge and Skin Damage"/>
        <s v="#1 Propeller Damaged during Installation"/>
        <s v="#2 Propeller Blade Seal Failure"/>
        <s v="Bleed Air Fail Light - Rt"/>
        <s v="Co-Pilot's windshield cracked during flight."/>
        <s v="Engine Over Torqued, #2"/>
        <s v="Engine, #2, high oil consumption on rental engine"/>
        <s v="Prop heat, #1 left, on during ground ops."/>
        <s v="MLG Tire Flatspotted L?H Outboard Main "/>
        <s v="Windshield cracked, Co-Pilots side in flight"/>
        <s v="Windshield Cracked, Pilots after takeoff"/>
        <s v="Engine Loss of Oil on #1 Eng"/>
        <s v="Engine, Fuel Leak #2"/>
        <s v="MLG Left OB Tire damaged during landing"/>
        <s v=" #1 prop, #1 blade has damage out of limits"/>
        <s v="Aircraft taxied off prepared surface and got stuck"/>
        <s v="Aircraft encountered severe turbulence at 6000 ft."/>
        <s v="Windshield Cracked - at altitude"/>
        <s v="Instrumentation-DC Voltage Indicator-Smoke/Fumes"/>
        <s v="AC/DC PowerCabinet-Overheated Wiring on start"/>
        <s v="Wing Tip Light Lens damaged during towing "/>
        <s v="Landing Gear-failed to retract at T-Off. CB Popped"/>
        <s v="FMS 1 Failed in Flight.  Puff of smoke from CDU."/>
        <s v="Engine overtorque #1 Eng 103.8 @ 19.5 secs"/>
        <s v="Engine Oil Pressure Fluctuating, #2"/>
        <s v="Bottom Cabin Door step broke upon egress"/>
        <s v="Engine exceedance, #1 N1"/>
        <s v="Engine exceedance, #2 N2"/>
        <s v="#1 Engine Compressor Stall during Flight"/>
        <s v="Brakes failed on landing- Emer Brakes used to stop"/>
        <s v="Right MLG down indicator not illuminated  RTB"/>
        <s v="Damaged RH Aileron while moving GPU"/>
        <s v="Cabin Depressurization w/ Cargo Door Skin Failure"/>
        <s v="MLG, Tire, Flat Spotted Found on post flight"/>
        <s v="Experiencing Compressor Stalls on Power Up"/>
        <s v="Cabin Door Caution Light Illuminated in Flight"/>
        <s v="NLG went flat on landing.  AC towed off runway"/>
        <s v="#1 Engine Hot Section found damaged CT Disk"/>
        <s v="Crew secured engine after shear shaft failure RTB"/>
        <s v="Eng experienced Comp Stall at high power, #1"/>
        <s v="LDG CB Popped, reset, repopped, man ext performed"/>
        <s v="Dipole Antenna Static Wick bent during ground ops."/>
        <s v="CP Windshield cracked on climbout AC RTB."/>
        <s v="Ldg Gear Handle could not be moved to up position."/>
        <s v="Brake failed on landing.  Rt pedal went to floor"/>
        <s v="Engine, Exceedance, Oil Temp - hit 130, AC landed"/>
        <s v="Smoke in Cabin."/>
        <s v="Elevator trim sticks at zero degree setting."/>
        <s v="Delamination found on right upper inbd. wing"/>
        <s v="Accidently discharged #1 engine fire bottle"/>
        <s v="During HSI found Pwr Turb Vane Ring cracked"/>
        <s v="Slow Start on #2 Engine"/>
        <s v="Uncommanded left yaw at touchdown, hard landing"/>
        <s v="During Inspection found Stringer 9 LH cracked"/>
        <s v="Bird Strike #2 Engine Inlet"/>
        <s v="Leading Edge Corrosion"/>
        <s v="#2 Engine N1 Exceedence"/>
        <s v="#1 Engine N1 Exceedence"/>
        <s v="Ldg Gear would not retract in flight"/>
        <s v="Druing MTF, #1 eng failed to restart RTB S-Eng"/>
        <s v="Oxygen Mask Face Plate Broken"/>
        <s v="#2 Engine Fire Indication Light Illuminated"/>
        <s v="LH Storm Window Pressurization Leak"/>
        <s v="Airspeed Exceedence"/>
        <s v="AC Compressor Mount Failure"/>
        <s v="Engine, Propeller, Out of Balance"/>
        <s v="Transponder Mode S failed, ATC reported no Mode C"/>
        <s v="Tail Cone broke off during ground operations"/>
        <s v="During Landing, NLG Tire separated from wheel "/>
        <s v="A/C Compressor failed in flight/Eng Emer Shutdown"/>
        <s v="No2 Engine making rubbing sound after disc install"/>
        <s v="Airspeed exceedence found on Shadin 263 KIAS"/>
        <s v="Corrosion Found on #2 Engine Compressor"/>
        <s v="Left MLG Tire Fuse Plug Blow wheel assmbly hot"/>
        <s v="Post Flight Inspection revealed bird strike damage"/>
        <s v="Burning smell in cockpit"/>
        <s v="#1 Engine Overtemped"/>
        <s v="#2 Engine Overtemped"/>
        <s v="#1 Eng does not make power TGT limited"/>
        <s v="#1 and #2 Fuel Flow Indication Failed in Flight"/>
        <s v="Flap motor emitting smoke and fumes"/>
        <s v="Flight Crew damaged RH Flap Nacelle Fairing "/>
        <s v="#1 MLG tire blown on landing"/>
        <s v="Main Tire found to have a bulge upon landing"/>
        <s v="Pilot landed w brakes applied LT/RT MLG Tires blew"/>
        <s v="#1 Engine makes grinding sound when rotated"/>
        <s v="Wind blew rack into aircraft"/>
        <s v="Aircraft struck dog on T-off roll RH MLG near V1"/>
        <s v="Lightning strike to radome, PME damaged"/>
        <s v="Battle damage from incoming rocket attack"/>
        <s v="Main Hydraulic Reservoir damaged during maint."/>
        <s v="Hard Braking w/excessive heat to wheels and brakes"/>
        <s v="Turbine Damaged"/>
        <s v="L-Band UHF Antenna damaged"/>
        <s v="Bird Strike on approach"/>
        <s v="AC crashed into trees during single pilot training"/>
        <s v="RH lower wing extension gouged during towing"/>
        <s v="Lighning Strike Damage"/>
        <s v="In cruise flight landing gear self extended "/>
        <s v="Lightning Strikes"/>
        <s v="MLG would not extend Emer Ext performed"/>
        <s v="Bird Strike on Landing"/>
        <s v="Multiple Bird Strike"/>
        <s v="Strong Electrical Smell in Cockpit"/>
        <s v="Aircraft towed into maint stand by Kenyan National"/>
        <s v="#2 Generator Failure"/>
        <s v="RH Lower Body Strake damaged during towing."/>
        <s v="Pilot's altimeter glass cracked"/>
        <s v="Left Lower Vertical Stab Punctured."/>
        <s v="Unknown history of wing bolts "/>
        <s v="#1 Engine leaking oil from breather tube."/>
        <s v="Lt. Wing Fuel Leak with DE and subsequent PL."/>
        <s v="Aircraft experienced icing with loss of control"/>
        <s v="FOD damage as a result of tornado debris"/>
        <s v="#2 Engine Overtorqued "/>
        <s v="Liferaft Housing Damaged "/>
        <s v="Left Wing Tip Pod Bird Strike"/>
        <s v="#2 Engine Overspeed"/>
        <s v="Bird Strike on Climb Out"/>
        <s v="Bird Strike on RH Inbd. wing."/>
        <s v="Airframe Airspeed Exceedance."/>
        <s v="At cruise, inner windshield pane shattered"/>
        <s v="#1 Engine damaged from prop strike"/>
        <s v="#1 Propeller found to be damaged on pre-flight"/>
        <s v="Cargo Headliner Damaged during Loading"/>
        <s v="AC departed runway on lndg rollout damaged RT gear"/>
        <s v="Bird Strike on Left Horizontal Stab"/>
        <s v="During Insp. found crack on #2 engine Inlet Ring. "/>
        <s v="RMLG Tire flat spotted on landing"/>
        <s v="#1 Engine FODed out by broken ice vane parts."/>
        <s v="EROS Oxygen mask storage rails broken"/>
        <s v="Aircraft moved while chocked by storm"/>
        <s v="Nicks on inside Lt. windscreen near AOA indexer. "/>
        <s v="#1 Engine Bird Ingestion"/>
        <s v="#1 &amp; #2 Outbd. MLG tires flat spotted on landing."/>
        <s v="Hail Damage to aircraft"/>
        <s v="Engine Exceedance, RH Eng, Reported by Shadin"/>
        <s v="Intermittent voltage and amp spike"/>
        <s v="Nicks on inside Lt. windscreen near AOA indexer."/>
        <s v="Scratch on interior surface of pilots windshield"/>
        <s v="#2 Engine not making cruise power"/>
        <s v="#2 Engine overspeed for 1 sec. at 101.4"/>
        <s v="NLG Downlock Light did not illuminate upon ext."/>
        <s v="Radome Blower Failed Fumes in Cockpit Lnd Overwt"/>
        <s v="RTB due to NLG locking mechanism being left out"/>
        <s v="#2 Engine Torque exceedance during ground run"/>
        <s v="RH Nav Light Cracked while towing"/>
        <s v="During Flight Control Checks broke yoke cap assy."/>
        <s v="On eng. install found corrosion out of limits"/>
        <s v="During Eng.install found upper left mount stripped"/>
        <s v="#2 &amp; #3 MLG Tires found flat w/valve cores missing"/>
        <s v="#1 Thrust Reverser deployed on engine shutdown."/>
        <s v="Exterior crazing discovered on both windshields."/>
        <s v="L/H Main Landing Gear Tire Blown on landing"/>
        <s v="#2 Engine failed to start"/>
        <s v="Aircraft flown through hail with subsequent damage"/>
        <s v="AC departed rwy during T-Off Roll FMV Damaged"/>
        <s v="Upon taxi, crew found nose gear to bottom out."/>
        <s v="#2 Engine slow to accelerate"/>
        <s v="#1 Eng inadvertantly reduced to idle cutoff"/>
        <s v="Fuel Cap jammed during reinstallation"/>
        <s v="#1 Compressor Blades damaged by FOD"/>
        <s v="Enroute oxygen bottles were reading zero"/>
        <s v="With #1 power reduction, torque increased"/>
        <s v="TGT on #1 60 degrees hotter than #2"/>
        <s v="During insp. compressor blades found damaged "/>
        <s v="Upon takeoff experienced multiple avionic failures"/>
        <s v="Postflight noted no oil on #2 dipstick"/>
        <s v="Fuel Quantity System Malfunction"/>
        <s v="Corrosion found on #1 Engine Gearbox Flange"/>
        <s v="Aircraft towed into each other by maintenance"/>
        <s v="NLG collapsed during maint procedure in hangar"/>
        <s v="R/H MLG Door Actuator Mechanism Failure"/>
        <s v="Corrosion found on RH Wing Lower Attach Fitting"/>
        <s v="Excessive Oil Leak"/>
        <s v="Dual Engine over torque during tng missed approach"/>
        <s v="Gear failed to retract after takeoff. AC RTB safe"/>
        <s v="Hung Starter on #4 engine in flight w/elec issues"/>
        <s v="During start, TGT failed to rise and engine smoked"/>
        <s v="On post flight found DME antenna cracked."/>
        <s v="Aircraft aborted takeoff for burning odor"/>
        <s v="Generator Overheat annun lt illum during taxi"/>
        <s v="Windshield crazing due to de-ice operation error"/>
        <s v=" Bleed Air Warning Light illuminated on takeoff."/>
        <s v="Upon landing aircraft had no right brakes."/>
        <s v="On go around, #2 Engine N1 at 106% for 1 sec."/>
        <s v="#2 Engine N1 reached 103.6% for 5 sec."/>
        <s v="Shadin reading revealed eng overspeed 19 sec 100.4"/>
        <s v="Cowling damage occurred during routine maintenance"/>
        <s v="#1 Engine oversped for 27 sec at 100.3% N1."/>
        <s v="Dropped #2 Engine Lower cowling"/>
        <s v="L/H MLG would not come down"/>
        <s v="Found Right Wing Stall Strip missing on postflight"/>
        <s v="Ldg. Gear would not retract after manual lowering."/>
        <s v="#1 Engine experienced overtorque."/>
        <s v="Starter Gen failed due to duty cycle exceedance"/>
        <s v="AC departed runway on rollout damaged gear &amp; props"/>
        <s v="GPU unit ran into AC significantly damaging tail"/>
        <s v="#2 Engine Compressor Stall on Decent"/>
        <s v="#1 DG failed in flight enroute to Incerlick,Turkey"/>
        <s v="Hard landing caused damage to AC Nacelle Structure"/>
        <s v="R/H Otbd Tire found flat with damage on postflight"/>
        <s v="ACFT experienced an airframe overspeed 275kts-7sec"/>
        <s v="#1 Engine torque surge with power advance"/>
        <s v="Comp stall suspected concurrent w/flames &amp; noise"/>
        <s v="Eng Oil Press dropped below 59psi @ FL410 #2 Eng"/>
        <s v="Nose wheel tire found flat after landing"/>
        <s v="#1 Gen Failure in Flight. GCU replaced and RTS"/>
        <s v="Aircraft lowered into tail stand by mechanic"/>
        <s v="#1 Prop #3 Blade bent beyond repair limits"/>
        <s v="Aircraft struck deer on landing.  LH Prop damaged."/>
        <s v="Hydraulic pump failure #1 Engine"/>
        <s v="Overtorque # 1 Engine, recorded by Trend Data"/>
        <s v="FOD damage to RH inboard flap surface."/>
        <s v="Aircraft exp. loud noise during fuel transfer"/>
        <s v="A/C made overweight ldg due to bleed air issue"/>
        <s v="Bird strike RH OB Wing, De-Ice Boot Damaged"/>
        <s v="Aircraft rudder damaged while being towed"/>
        <s v="Mechanic left GPU connected to AC during TUG Ops  "/>
        <s v="Mechanic adj prop incorrectly damaging beta colla "/>
        <s v="NLG wheel bearings failed/seized on takeoff"/>
        <s v="Right Main Gear Brake failed upon landing."/>
        <s v="Landing Gear Power Pack Motor Failed"/>
        <s v="Overtorque on # 2 Engine.  103% for 9 seconds"/>
        <s v="Aircraft Struck by Lightning."/>
        <s v="Rudder Pedal broke while adjusting"/>
        <s v="Engine Flamout # 2 during descent. Reignited "/>
        <s v="AC lost brakes upon landing.  No damage/injuries."/>
        <s v="Crack found on #2 Engine Inlet Anti-Ice Ring"/>
        <s v="# 1 FMS CDU screen cracked."/>
        <s v="Two fuel cells damaged during inspection"/>
        <s v="N1 Exceedance of 100.5% for 17 seconds"/>
        <s v="Torque exceedance on #2 engine."/>
        <s v="Torque exceedance on #1 Engine"/>
        <s v="Co-Pilot's Horizon Gyro Indicator glass broke"/>
        <s v="#1 Engine Torque Exceedance"/>
        <s v="#2 Engine Flameout"/>
        <s v="Nose Wheel Tire deflated upon landing."/>
        <s v=" #2 Engine Compressor Stalls when advancing power"/>
        <s v="#1 Engine Compressor Stalls when advancing power."/>
        <s v="During Ldg # 1 Tire Flat Spotted"/>
        <s v="#2 Eng First Stage Compressor Damage"/>
        <s v="Left side MLG collapsed on rollout after emer ext."/>
        <s v="Post flight insp revealed 4&quot; cut L/H De-ice boot"/>
        <s v="RH Engine oil temp went to 107C after shutdown"/>
        <s v="Anti Skid and Brake Low Press Light on final."/>
        <s v="Crack in upper aft corner of airstair door frame"/>
        <s v="Bird Strike on Co-Pilots Window"/>
        <s v="MLG indication showed unsafe at time of landing"/>
        <s v="Hard Landing with Significant Damage"/>
        <s v="Aircraft damaged while being towed."/>
        <s v="#2 Engine torque and oil pressure fluctuation."/>
        <s v="Postflight Insp. revealed cracks in door frame"/>
        <s v="#1 MG Tire Flat Spotted on Landing."/>
        <s v="Chemical Smell in Cockpit"/>
        <s v="Nose Gear damaged on landing."/>
        <s v="Aircraft flew close to active volcano."/>
        <s v="L/E damage due to Prop Wash from another A/C."/>
        <s v="Hard Landing by student pilot damaged NLG Fork"/>
        <s v="HF Antenna Wire separated from A/C during flight."/>
        <s v="LMG had gear unsafe indication on ldg.  "/>
        <s v="NG Actuator internal gear position switch failure"/>
        <s v="USMC CH-53 damaged VADER while hovering too close"/>
        <s v="RH Outbd Wing found damaged by bird strike."/>
        <s v="No. 2 Engine N1 Exceedance. "/>
        <s v="#2 Engine slow to accelerate on T.O. "/>
        <s v="#1 Engine Failed Performance Check"/>
        <s v="ITT and Oil Overtemp exceedance on #2 Engine."/>
        <s v="A/C inflight overspeed of 266 KIAS for 7 sec."/>
        <s v="Right MLG Tire punctured by FOD on taxi."/>
        <s v="Three of Four MLG Tires Flat Spotted on Landing."/>
        <s v="Bird Strike RH Horiz Stab."/>
        <s v="Right Main Tire punctured during taxi by FOD"/>
        <s v="MLG failed to retract after takeoff.  AC RTB "/>
        <s v="MLG Indication Unsafe during Emer Ldg."/>
        <s v="AC failed to meet pressurization schedule &amp; RTB"/>
        <s v="Compressor Stall with internal damage found"/>
        <s v="Overtorques reported via ETM 9Aug, 14Aug"/>
        <s v="RMG would not lock down. Manual Ext. performed."/>
        <s v="Bird Strike and Bird Ingestion #2 Engine."/>
        <s v="During towing L/H aileron trim tab was hit "/>
        <s v="Damaged L/H aileron trim tab during ground ops. "/>
        <s v="Eng Trend Analysis revealed torque exceedance"/>
        <s v="#1 Engine had inflight compressor stalls"/>
        <s v="#2 engine compressor stall during ground run."/>
        <s v="Corrosion and Tooling Markings on Leading Edge"/>
        <s v="LMG Tire Blown on Ldg. Brake and Wheel Ht damage."/>
        <s v="AC experienced inflight overspeed of 281 KIAS"/>
        <s v="Engine cowling separated from A/C at takeoff "/>
        <s v="Prop Blade Damaged beyond repair limits-Gouges"/>
        <s v="Aircraft struck by lightning enroute to New Orlean"/>
        <s v="AC  taxied into hangar doors by Maint Contractor"/>
        <s v="Lightning Strike found during post flight inspect"/>
        <s v="Engine OverTorque  (Multiple Overtorques)"/>
        <s v="Aircraft struck by lightning on training flight."/>
        <s v="Landing Gear would not extend.  Manual Ext accomp."/>
        <s v="Rt Fire Bottle Annunciator Illuminated in flt."/>
        <s v="#2 Engine Temperature Limited"/>
        <s v="RH Eng Overtorque revealed via trend analysis rpt."/>
        <s v="Improper MLG annuciation. Manual Ext. Performed."/>
        <s v="Bird Strike LH Wing Leading Edge"/>
        <s v="During PMD, maint discovered compressor fan damage"/>
        <s v="No 2 Engine Exceedence"/>
        <s v="Engine will not pass acceptance check during MTF"/>
        <s v="Prop did not responsd to inputs on take-off"/>
        <s v="Aileron improperly rigged"/>
        <s v="Fuel vent check valve failed, vented fuel"/>
        <s v="No 1 engine partial power during climb out"/>
        <s v="Co-pilot windshield chipped"/>
        <s v="Left MLG tire flat spotted on landing"/>
        <s v="Bird Strike LE RH Horiz Stabilizer"/>
        <s v="Aborted takeoff, fire detect light illuminated"/>
        <s v="Parts rack dented right wing tip cap"/>
        <s v="Number 1 engine internal damage"/>
        <s v="RH Eng ITT Exceedance"/>
        <s v="RH Eng ITT Exceedance during go around"/>
        <s v="Engine torque and fuel flow dropped"/>
        <s v="Smoke and fumes in cockpit, failed PME"/>
        <s v="Eng overtemp and oversped during MTF"/>
        <s v="Hail Damage"/>
        <s v="Number 2 Engine Exceedence"/>
        <s v="Blown Tire during takeoff damaged aircraft"/>
        <s v="Both Engines oversped during emergency"/>
        <s v="Right Main Landing Gear low after landing"/>
        <s v="LH Engine Overtorque"/>
        <s v="On landing, flap motor failed"/>
        <s v="RH Wing tip pod struck GSE during tow"/>
        <s v="On run up, flap motor failed"/>
        <s v="Crack discovered in lower aft corner of door frame"/>
        <s v="No. 1 Engine power would not reduce"/>
        <s v="Un-commanded yaw prior to landing"/>
        <s v="Lower di-pole antenna struck barrier during tow"/>
        <s v="Damage to R/H Nacelle while defueling."/>
        <s v="Aborted mission due to oil leak from no. 2 engine"/>
        <s v="During tow, LH Wing tip pod struck power cart"/>
        <s v="RTB WOW switch on NLG cannon plug assmbly loose"/>
        <s v="#2 engine accelerated uncontrollably during TO"/>
        <s v="#1 Engine Failed Performance Checks"/>
        <s v="Aircraft struck forklift during tow"/>
        <s v="On run up flap motor overheated and failed"/>
        <s v="Aircraft yawed left, engine torque surges."/>
        <s v="RH Engine N1 Exceedence"/>
        <s v="Airspeed Exceedence for 3 seconds"/>
        <s v="Engine shutdown after losing oil pressure, torque"/>
        <s v="Aborted Takeoff, engine ingested snow"/>
        <s v="During aircraft jacking, circuit breaker popped"/>
        <s v="During taxi No. 2 Engine oil pressure dropped"/>
        <s v="Bird Strike Nose Landing Gear"/>
        <s v="L Engine could not restart due to bad flow divider"/>
        <s v="RH Outbd MLG Tire flat from excessive braking"/>
        <s v="Bird Ingestion Number 2 Engine"/>
        <s v="Nose gearbox failure number 1 engine"/>
        <s v="Gear up landing"/>
        <s v="Copilot windshield inner pane broke"/>
        <s v="Number 2 Engine Exhaust Fire"/>
        <s v="Right MLG tire blew out on landing"/>
        <s v="Flat tire on landing"/>
        <s v="Left Engine FOD Damage"/>
        <s v="Hydraulic line cracked, system failed"/>
        <s v="RH wing hit scissor lift as Air Force ctr towed"/>
        <s v="Pilots Windscreen Spider-webbed Cracks"/>
        <s v="Engine Shutdown would not relight"/>
        <s v="RH MLG Tire Damaged on Landing"/>
        <s v="Rag left in engine cowl"/>
        <s v="Number 2 prop RPM indicator failed"/>
        <s v="NLG Steering Damage"/>
        <s v="60% Torque delta with power levers even. Bad FCU"/>
        <s v="Number 2 Engine torque surge"/>
        <s v="CoPilot Windshield cracked inflight"/>
        <s v="NLG Steering Spigot Failure"/>
        <s v="Nose Gear Tire lost on takeoff"/>
        <s v="Bird Strike RH Leading Edge"/>
        <s v="RH MLG Tire blew out on landing"/>
        <s v="Bird Strike LH Inbd Wing Leading Edge"/>
        <s v="Oil leak from Number 1 Prop"/>
        <s v="L MLG Lower torque knee mount excessive play"/>
        <s v="Tail stand struck rudder"/>
        <s v="Both Engines Over-torque"/>
        <s v="Bird Strike RH Wing Leading Edge"/>
        <s v="Left MLG tire blown out from sidewall"/>
        <s v="Bird Strike RH Wing Inbd Leading Edge"/>
        <s v="Bird Strike"/>
        <s v="Right MLG tire blown due to stuck brake"/>
        <s v="Internal Engine Oil Leak"/>
        <s v="Engine overtorque "/>
        <s v="Bird Ingestion Left Engine"/>
        <s v="Hydraulic Line Failed"/>
        <s v="Pilots Windshield cracked in flight"/>
        <s v="Possible lightning strike cabin burning smell"/>
        <s v="Propeller improperly installed"/>
        <s v="Bird Strike Leading Edge Indb LH Flap"/>
        <s v="Bird Strike Left wing leading edge"/>
        <s v="Prop Blade Damaged"/>
        <s v="#2 engine oil temperature indicated above 110C"/>
        <s v="Transient over torque of L-R engines"/>
        <s v="Bird Strike Left Outbd Wing Leading Edge"/>
        <s v="RH MLG Tire blown out on landing"/>
        <s v="Bird Strike LH Inbd Flap"/>
        <s v="A/C Unit backed into aircraft"/>
        <s v="MLG tires blown out during landing"/>
        <s v="shut down engine due to prop RPM control failure"/>
        <s v="LH Aileron damaged when acft backed into shelter"/>
        <s v="RTB No 2 T5 indication fault.  Loose connector"/>
        <s v="Incorrect wing bolt hardware installation"/>
        <s v="Landing Gear would not extend electrically"/>
        <s v="Aircraft towed into a parked aircraft"/>
        <s v="Hard Landing"/>
        <s v="Right inboard flap FOD damage"/>
        <s v="NLG would not retract"/>
        <s v="Bird strike on LH wing"/>
        <s v="Bird strike RH Engine Intake"/>
        <s v="RH Engine shutdown in-flight"/>
        <s v="Aircraft lowered onto tail support stand"/>
        <s v="Brake fire after engine shutdown on approach"/>
        <s v="Brakes Overheated, MLG flat tires"/>
        <s v="RH Engine lost oil pressure, shutdown"/>
        <s v="Smoke in Cockpit.  Oil overpressure switch failed"/>
        <s v="Bird strike Right MLG drag strut"/>
        <s v="Bird strike RH Outboard flap"/>
        <s v="Left MLG Strut collapsed on landing"/>
        <s v="RH Aileron struck man lift while being towed"/>
        <s v="LH Prop Strike Fire Extinguisher"/>
        <s v="Hydraulic ramp door lever panel broke"/>
        <s v="#1 Engine torque dropped and shutdown inflight"/>
        <s v="All 4 Engines Oil Overtemp"/>
        <s v="LH Engine N1 exceedance"/>
        <s v="Birdstrike right wing inbd leading edge"/>
        <s v="#2 Engine power control cable broke"/>
        <s v="Flat tire on landing due to crosswind"/>
        <s v="Aircraft landed above 12,500 lbs"/>
        <s v="Aircraft lowered onto jack, tear in wing skin"/>
        <s v="RH Engine failed in-flight"/>
        <s v="Birdstrike during landing"/>
        <s v="Aircraft rolls right during low speed flight"/>
        <s v="LH brake pressure would not release"/>
        <s v="Portion of prop spinner bulkhead separated"/>
        <s v="Propeller tip bent"/>
        <s v="Left upper dipole antenna mount broke at base"/>
        <s v="Engine overtemp due to TCAS avoidance"/>
        <s v="Flap fell to floor during installation"/>
        <s v="#2 Engine High ITT"/>
        <s v="Tires Flat Spotted on Landing"/>
        <s v="Pilot Windshield Cracked In-flight"/>
        <s v="#1 Engine over torque and over temp"/>
        <s v="Dual engine flameout during ground check"/>
        <s v="Aileron fell to ground during phase inspection"/>
        <s v="Mechanic fell from aircraft"/>
        <s v="Co-pilot windshield heating element shorted"/>
        <s v="LH Engine shutdown in-flight"/>
        <s v="Tractor collided with tail of aircraft"/>
        <s v="Bird Strike Co-pilot windshield fairing"/>
        <s v="#1 Engine shutdown High Oil Pressure"/>
        <s v="#1 Engine Shut Down in Flight"/>
        <s v="Co-pilot windshield shattered in-flight"/>
        <s v="Bird Strike RH Inbd Leading Edge"/>
        <s v="Tire flat spotted"/>
        <s v="INS Blower Motor Failed"/>
        <s v="RH MLG Tire Flat Spotted"/>
        <s v="#1 Engine FOD"/>
        <s v="Electrical smoke in cockpit"/>
        <s v="Anti-Collision Tail Light Hit Hanger Sprinkler"/>
        <s v="FOD Damage to #1 Engine"/>
        <s v="Snow on horiz stab pitched acft up damaged radome"/>
        <s v="Starter Generator improperly set and failed"/>
        <s v="Flat tire due to brake locking up"/>
        <s v="RH Elevator tip cap struck hanger structure"/>
        <s v="Forklift dented trailing edge"/>
        <s v="Co-Pilot Windshield cracked"/>
        <s v="Nose tire blowout on landing"/>
        <s v="Bird Strike Right Wing LE"/>
        <s v="Copilot Windshield shattered in flight"/>
        <s v="#1 engine shutdown inflight"/>
        <s v="Nav light lens scraped hanger door"/>
        <s v="Right engine compressor stall - engine shut down"/>
        <s v="Prop RPM indicator failed in-flight"/>
        <s v="Right Engine failed on approach"/>
        <s v="Flat tire with hole worn thru"/>
        <s v="Tug drove off while connected to GPU"/>
        <s v="Air start system failed in flight"/>
        <s v="Upon landing, left wingtip contacted the runway"/>
        <s v="Bird Strike damaged #1 Prop Spinner"/>
        <s v="Bird Strike LH Horiz Stab"/>
        <s v="MLG tire failure, acft skidded off runway"/>
        <s v="Hangar door contacted airplane"/>
        <s v="Deer strike during taxi, engine damage."/>
        <s v="Smoke &amp; Fumes ATC transponder, WX radar failed"/>
        <s v="Aircraft struck hanger while being towed"/>
        <s v="Engine Oil Cooler Failure "/>
        <s v="Manlift struck Wing LE"/>
        <s v="#3 Eng FOD'ed due washer left inside inlet screen"/>
        <s v="Left engine shut down in-flight"/>
        <s v="Hydraulic Pressure Loss"/>
        <s v="Flat spotted rt outbd main tire high speed landing"/>
        <s v="Mechanic dropped door on maintenance stand"/>
        <s v="Birdstrike LH wing lift transducer"/>
        <s v="High speed landing blew left outbd main tire"/>
        <s v="In flight engine shutdown due to loss of eng oil"/>
        <s v="In-flight engine shutdown"/>
        <s v="High Speed landing blew right outbd main tire"/>
        <s v="LH engine failure - fuel control shaft broke"/>
        <s v="Bird Strike both wings"/>
        <s v="Engine cowling dropped during maintenance"/>
        <s v="Blown MLG tire"/>
        <s v="Starter Generators improperly set in-flight"/>
        <s v="Power unit drove away while plugged into acft"/>
        <s v="N1 exceedance on #1 Engine"/>
        <s v="2 Blown tires from braking too hard"/>
        <s v="Loss of aileron control due to cut control cable"/>
        <s v="RH Wing tip damaged by unsecured gate"/>
        <s v="Crash landed in field at end of runway"/>
        <s v="LH Oil Pressure Drop Off"/>
        <s v="Both MLG tires blown on landing"/>
        <s v="#1 Oil Pressure dropped during climb out"/>
        <s v="Damage to LH rudder skin exceeds repair limits "/>
        <s v="Metallic debris on #2 engine chip detector"/>
        <s v="Blown LH outboard main tire"/>
        <s v="Tug drove onto tow bar attached to aircraft"/>
        <s v="Left outboard tire flat spotted"/>
        <s v="Bird Strike LH engine"/>
        <s v="Take off aborted, eng overtemp and no t/o power"/>
        <s v="RH FWD upper engine cowl came loose in flight"/>
        <s v="Suspected bird strike found on pre-flight"/>
        <s v="#3 engine fire warning light in flight"/>
        <s v="Smoke and sparks in the cockpit"/>
        <s v="LH wing struck light pole while taxiing"/>
        <s v="Both LH tires flat spotted"/>
        <s v="Bird Strike on Radome"/>
        <s v="During takeoff #1 Eng Cowling came off &amp; hit wing"/>
        <s v="Cabin door opened on take off"/>
        <s v="Flat spot tire on post flight inspection"/>
        <s v="Small puncture hole in RH stabilizer"/>
        <s v="Engine #1 overtemp during inflight restart"/>
        <s v="Prop departed aircraft in flight"/>
        <s v="Prop governor failure during descent"/>
        <s v="Bird strike to data link radome"/>
        <s v="Engine #1 cutoff inflight. Hot end damage"/>
        <s v="Ramp door damaged by forklift"/>
        <s v="Mechanic slipped off ladder and cowling was bent"/>
        <s v="Aircraft tail hit forklift while towing"/>
        <s v="Bird strike engine cowling"/>
        <s v="Landing gear would not extend, emergency extended"/>
        <s v="RH top fwd engine cowling opened in flight"/>
        <s v="CAWI assisted takeoff, LH/RH 115% torque"/>
        <s v="During climb out #1 eng oil pres. dropped 79 psi "/>
        <s v="Anti collision beacon damaged by FOD"/>
        <s v="Engine #2 shutdown during flight"/>
        <s v="Landing gear would not retract in flight"/>
        <s v="bird strike to leading edge"/>
        <s v="C-23 LH Vert Stab hit C-27 prop during tow"/>
        <s v="Flaps inop inflight, Flap follow up cable broken"/>
        <s v="LH main tire blow out"/>
        <s v="Tire dolly ejected causing structural damage"/>
        <s v="Flat spotted tire"/>
        <s v="Blown RH MLG Tire"/>
        <s v="Damaged marker beacon antenna(pilot hit with back)"/>
        <s v="One blade on #1 prop damaged"/>
        <s v="Pilot pulled props to feather dur. gov. chk."/>
        <s v="UAV taxied into running A/C prop"/>
        <s v="Propeller rotated 18-24 RPM during feather check"/>
        <s v="Wingtip scratched paint off nose of other AC towin"/>
        <s v="Paint remover used for engine wash"/>
        <s v="Engine failure (suspected fuel control unit)"/>
        <s v="Smoke in cockpit and #1 engine failure"/>
        <s v="Windshield wiper blade departed and damaged L Prop"/>
        <s v="Sparks and smoke in pedestal under power levers"/>
        <s v="RH cowl cable broke, damaged sheet metal of cowl"/>
        <s v="Cracked oxygen mask"/>
        <s v="FOD to #1 propeller found during preflight"/>
        <s v="Hydraulic failure"/>
        <s v="#2 Engine Fire, blew fire bottles"/>
        <s v="Both Engine Fire bottles discharged"/>
        <s v="Sparks from engine during decent, damaged blades "/>
        <s v="Hole in top of wing, possible bullet or shrapnel"/>
        <s v="Tire flat, fuse plug melted after parking"/>
        <s v="Ramp door dented during maint. check"/>
        <s v="Gear 60 Amp breaker popped, gear manual ext. req."/>
        <s v=" #1 propeller struck an airfield taxiway light "/>
        <s v="Smoke and fumes in cockppit"/>
        <s v="Right propeller un-commanded feather"/>
        <s v="Birdstrike to radome"/>
        <s v="Pilots windshield cracked during decent thru FL140"/>
        <s v="Gouged prop and RH fuselage damage"/>
        <s v="Coffee Spill, Weather radar controller shorting"/>
        <s v="torque climb rpm fall"/>
        <s v="Trailing edge of elevator dented by forklift"/>
        <s v="Birdstrike right leading edge flap"/>
        <s v="Left outboard tire flat on post flight inspection."/>
        <s v="Ramp door T-handel assembly missing plug end"/>
        <s v="Right main tire blew on landing"/>
        <s v="Aircraft struck by water truck"/>
        <s v="Electrical Fire"/>
        <s v="Trail Flap Damage"/>
        <s v="Smoke and fumes during run-up"/>
        <s v="Engine Exceedance  (Actual Date not recorded)"/>
        <s v="propeller leaking grease around blades"/>
        <s v="Melted fuse plug, flat main tire"/>
        <s v="Escape hatch exterior skin delaminating"/>
        <s v="Pilot windshield cracked at 26K"/>
        <s v="Bird Strike on datalink radome"/>
        <s v="1 blown main 3 flat spot tires"/>
        <s v="Rt main Tire Blew"/>
        <s v="towed aircraft into hangar door"/>
        <s v="Blown main tires"/>
        <s v="#2 Engine fire during run-up"/>
        <s v="Hangar Fire Supression Foam"/>
        <s v="RH cockpit window seperated from AC struck RH stab"/>
        <s v="Compressor stall"/>
        <s v="Lightning strike RH propeller"/>
        <s v="Window lwft open and rained on displays, MFD"/>
        <s v="Hangar light fell on wing"/>
        <s v="Bird Strike Right wing"/>
        <s v="Flat spot Tire"/>
        <s v="Oil drip propeller cylinder"/>
        <s v="Mechanic inadvetantly discharged firebottle"/>
        <s v="Engine high TGT, fuel flow, low torque"/>
        <s v="Ruptured hydraulic line"/>
        <s v="Acft. Nosewheel struck small deer on landing roll"/>
        <s v="Lightning strike on #2 propeller"/>
        <s v="RH Main Landing Gear Worn"/>
        <s v="Bird strike prop spinner"/>
        <s v="Engine high magneseum content"/>
        <s v="Birdstrike left engine inlet"/>
        <s v="Left Wing Delamination"/>
        <s v="Tore knee ligiments exiting A/C"/>
        <s v="Pitot Tube hit by manlift"/>
        <s v="Engine Howing Noise"/>
        <s v="Lightning strike #2 Propeller"/>
        <s v="Unsecured oil cap"/>
        <s v="Prop damaged during shipment"/>
        <s v="#2 Engine fluid leak"/>
        <s v="RH main gear tire failed on landing"/>
        <s v="Engine FOD"/>
        <s v="First stage compressor blade bent"/>
        <s v="Blown left main gear tire on landing"/>
        <s v="Blown right main gear tire on landing"/>
        <s v="Fork lift contacted ramp"/>
        <s v="Service door opened in flight"/>
        <s v="FOD Engine"/>
        <s v="Un-safe LH main gear.  Washer improperly installed"/>
        <s v="second stage compressor blades niched"/>
        <s v="Roll spoiler not extending properly"/>
        <s v="Flap extension speed exceeded"/>
        <s v="Flap motor relay failure"/>
        <s v="failed bearing"/>
        <s v="RH main gear left taxiway"/>
        <s v="#2 Propeller excessive play"/>
        <s v="Landing gear failed to retract"/>
        <s v="#2 Engine torque surging 10%"/>
        <s v="Rt engine fuel control failure"/>
        <s v="Left battery overheat"/>
        <s v="#1 Engine fire on start"/>
        <s v="#1 Engine starter / generator failure during start"/>
        <s v="Pilot left pitot tube heat on, MX  burned hand"/>
        <s v="At FL270 RH inner windshield shattered"/>
        <s v="Total electrical failure"/>
        <s v="Ldg. gear CB popped during gear retraction"/>
        <s v="Battery overhear due to bleed air leak"/>
        <s v="Dual engine overtemp"/>
        <s v="Engine Exceedance  (Actual Date not known)"/>
        <s v="Acft yawed on landing, prop contacted runway"/>
        <s v="Engine Exceedance"/>
        <s v="Tire, wheel and brake damage during brake test"/>
        <s v="Dual Engine Overspeed"/>
        <s v="Engine Overspeed"/>
        <s v="Hail Damage and Lightning Strike"/>
        <s v="MLG tire deflated on takeoff"/>
        <s v="Aborted Takeoff, MLG deflated"/>
        <s v="Rt Wing Tip Contacted runway during landing"/>
      </sharedItems>
    </cacheField>
    <cacheField name="S/N" numFmtId="49">
      <sharedItems containsBlank="1"/>
    </cacheField>
    <cacheField name="BDB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d v="1976-04-01T00:00:00"/>
    <s v="C-12A"/>
    <s v="73-22250"/>
    <s v="C"/>
    <x v="0"/>
    <s v="CA"/>
    <n v="9000"/>
    <s v="Unexpected locked brakes during test on unimproved fields"/>
    <x v="0"/>
  </r>
  <r>
    <d v="1976-11-08T00:00:00"/>
    <s v="C-12A"/>
    <s v="73-22250"/>
    <s v="C"/>
    <x v="0"/>
    <s v="VA"/>
    <n v="2375"/>
    <s v="Windshield cracked"/>
    <x v="1"/>
  </r>
  <r>
    <d v="1977-10-20T00:00:00"/>
    <s v="C-12A"/>
    <s v="73-22253"/>
    <s v="C"/>
    <x v="0"/>
    <s v="Greece"/>
    <n v="1200"/>
    <s v="Brake locked"/>
    <x v="0"/>
  </r>
  <r>
    <d v="1978-07-11T00:00:00"/>
    <s v="C-12A"/>
    <s v="73-22252"/>
    <s v="C"/>
    <x v="1"/>
    <s v="Saudi Arabia"/>
    <n v="300"/>
    <s v="Inboard flap damaged by ladder"/>
    <x v="2"/>
  </r>
  <r>
    <d v="1978-11-14T00:00:00"/>
    <s v="C-12A"/>
    <s v="77-22936"/>
    <s v="B"/>
    <x v="2"/>
    <s v="MD"/>
    <n v="35000"/>
    <s v="Deer strike"/>
    <x v="3"/>
  </r>
  <r>
    <d v="1979-01-18T00:00:00"/>
    <s v="C-12A"/>
    <s v="73-22261"/>
    <s v="C"/>
    <x v="1"/>
    <s v="Germany"/>
    <n v="5000"/>
    <s v="Fod damaged propellers"/>
    <x v="4"/>
  </r>
  <r>
    <d v="1979-01-30T00:00:00"/>
    <s v="C-12A"/>
    <s v="76-22559"/>
    <s v="C"/>
    <x v="0"/>
    <s v="KS"/>
    <n v="5000"/>
    <s v="Brakes were frozen and locked"/>
    <x v="0"/>
  </r>
  <r>
    <d v="1979-04-05T00:00:00"/>
    <s v="C-12A"/>
    <s v="77-22942"/>
    <s v="C"/>
    <x v="1"/>
    <s v="CA"/>
    <n v="35000"/>
    <s v="Fire during engine compressor washing"/>
    <x v="4"/>
  </r>
  <r>
    <d v="1979-06-19T00:00:00"/>
    <s v="C-12A"/>
    <s v="76-22562"/>
    <s v="B"/>
    <x v="3"/>
    <s v="Saudi Arabia"/>
    <n v="60000"/>
    <s v="Overtemp condition for #2 engine"/>
    <x v="4"/>
  </r>
  <r>
    <d v="1979-09-13T00:00:00"/>
    <s v="C-12A"/>
    <s v="77-22934"/>
    <s v="C"/>
    <x v="0"/>
    <s v="WA"/>
    <n v="500"/>
    <s v="Cabin door hit CE "/>
    <x v="1"/>
  </r>
  <r>
    <d v="1979-09-26T00:00:00"/>
    <s v="C-12A"/>
    <s v="76-22552"/>
    <s v="C"/>
    <x v="1"/>
    <s v="TX"/>
    <n v="1508"/>
    <s v="Air conditioning condensor exploded"/>
    <x v="1"/>
  </r>
  <r>
    <d v="1980-03-11T00:00:00"/>
    <s v="C-12A"/>
    <s v="76-22546"/>
    <s v="C"/>
    <x v="2"/>
    <s v="VA"/>
    <n v="800"/>
    <s v="Bird strike"/>
    <x v="1"/>
  </r>
  <r>
    <d v="1980-05-19T00:00:00"/>
    <s v="C-12A"/>
    <s v="77-22935"/>
    <s v="C"/>
    <x v="2"/>
    <s v="MD"/>
    <n v="4640"/>
    <s v="Lightning"/>
    <x v="5"/>
  </r>
  <r>
    <d v="1980-05-22T00:00:00"/>
    <s v="C-12A"/>
    <s v="76-22551"/>
    <s v="C"/>
    <x v="2"/>
    <s v="FL"/>
    <n v="2400"/>
    <s v="Lightning"/>
    <x v="5"/>
  </r>
  <r>
    <d v="1980-05-29T00:00:00"/>
    <s v="C-12C"/>
    <s v="78-23130"/>
    <s v="C"/>
    <x v="2"/>
    <s v="VA"/>
    <n v="40000"/>
    <s v="Lightning"/>
    <x v="5"/>
  </r>
  <r>
    <d v="1980-06-13T00:00:00"/>
    <s v="C-12U"/>
    <s v="78-23133"/>
    <s v="C"/>
    <x v="2"/>
    <s v="AL"/>
    <n v="2059"/>
    <s v="FOD damaged windshield"/>
    <x v="3"/>
  </r>
  <r>
    <d v="1980-07-21T00:00:00"/>
    <s v="C-12A"/>
    <s v="77-22936"/>
    <s v="C"/>
    <x v="2"/>
    <s v="NJ"/>
    <n v="39177"/>
    <s v="Lightning"/>
    <x v="5"/>
  </r>
  <r>
    <d v="1980-07-24T00:00:00"/>
    <s v="C-12A"/>
    <s v="77-22939"/>
    <s v="C"/>
    <x v="2"/>
    <s v="PA"/>
    <n v="2316"/>
    <s v="Fod damage, rock pulled into propeller"/>
    <x v="3"/>
  </r>
  <r>
    <d v="1981-01-23T00:00:00"/>
    <s v="C-12A"/>
    <s v="77-22950"/>
    <s v="C"/>
    <x v="3"/>
    <s v="Germany"/>
    <n v="1876"/>
    <s v="Liquid spilled and shorted Mode Selector Panel"/>
    <x v="6"/>
  </r>
  <r>
    <d v="1981-03-12T00:00:00"/>
    <s v="C-12A"/>
    <s v="73-22268"/>
    <s v="C"/>
    <x v="3"/>
    <s v="VA"/>
    <n v="5700"/>
    <s v="Touched down short of runway"/>
    <x v="7"/>
  </r>
  <r>
    <d v="1981-04-26T00:00:00"/>
    <s v="C-12C"/>
    <s v="78-23130"/>
    <s v="C"/>
    <x v="3"/>
    <s v="MO"/>
    <n v="190"/>
    <s v="Wing tip hit civilian acft while taxiing"/>
    <x v="3"/>
  </r>
  <r>
    <d v="1981-08-11T00:00:00"/>
    <s v="RC-12D"/>
    <s v="78-23141"/>
    <s v="B"/>
    <x v="3"/>
    <s v="CO"/>
    <n v="190925"/>
    <s v="The #-2 prop made contact with fire extinguisher on ramp"/>
    <x v="3"/>
  </r>
  <r>
    <d v="1981-08-27T00:00:00"/>
    <s v="C-12A"/>
    <s v="76-22551"/>
    <s v="C"/>
    <x v="2"/>
    <s v="FL"/>
    <n v="3329"/>
    <s v="Lightning"/>
    <x v="5"/>
  </r>
  <r>
    <d v="1981-10-01T00:00:00"/>
    <s v="C-12A"/>
    <s v="76-22561"/>
    <s v="C"/>
    <x v="2"/>
    <s v="KS"/>
    <n v="738"/>
    <s v="Bird strike"/>
    <x v="1"/>
  </r>
  <r>
    <d v="1981-10-22T00:00:00"/>
    <s v="C-12C"/>
    <s v="78-23126"/>
    <s v="C"/>
    <x v="3"/>
    <s v="Germany"/>
    <n v="1624"/>
    <s v="#1 engine access door locks were not fastened"/>
    <x v="3"/>
  </r>
  <r>
    <d v="1982-01-16T00:00:00"/>
    <s v="C-12C"/>
    <s v="78-23131"/>
    <s v="C"/>
    <x v="3"/>
    <s v="VA"/>
    <n v="7483"/>
    <s v="Flaps damaged due to full down flap at 65 knots"/>
    <x v="8"/>
  </r>
  <r>
    <d v="1982-02-12T00:00:00"/>
    <s v="RC-12D"/>
    <s v="80-23374"/>
    <s v="C"/>
    <x v="0"/>
    <s v="VA"/>
    <n v="2000"/>
    <s v="Explosion of Air Cond Condensor"/>
    <x v="1"/>
  </r>
  <r>
    <d v="1982-03-29T00:00:00"/>
    <s v="C-12A"/>
    <s v="73-22262"/>
    <s v="C"/>
    <x v="0"/>
    <s v="Germany"/>
    <n v="25284"/>
    <s v="Internal failure of Engine B"/>
    <x v="4"/>
  </r>
  <r>
    <d v="1982-06-11T00:00:00"/>
    <s v="C-12A"/>
    <s v="76-22559"/>
    <s v="C"/>
    <x v="2"/>
    <s v="KS"/>
    <n v="25000"/>
    <s v="Lightning"/>
    <x v="5"/>
  </r>
  <r>
    <d v="1982-07-19T00:00:00"/>
    <s v="C-12A"/>
    <s v="76-22561"/>
    <s v="C"/>
    <x v="2"/>
    <s v="KY"/>
    <n v="28924"/>
    <s v="Lightning"/>
    <x v="5"/>
  </r>
  <r>
    <d v="1982-07-22T00:00:00"/>
    <s v="C-12C"/>
    <s v="78-23128"/>
    <s v="C"/>
    <x v="2"/>
    <s v="Netherlands"/>
    <n v="4088"/>
    <s v="Lightning"/>
    <x v="5"/>
  </r>
  <r>
    <d v="1982-07-30T00:00:00"/>
    <s v="C-12U"/>
    <s v="78-23133"/>
    <s v="C"/>
    <x v="3"/>
    <s v="AZ"/>
    <n v="8664"/>
    <s v="No. 2 engine reached 840 deg C for ten seconds"/>
    <x v="3"/>
  </r>
  <r>
    <d v="1982-08-03T00:00:00"/>
    <s v="C-12A"/>
    <s v="77-22949"/>
    <s v="C"/>
    <x v="1"/>
    <s v="GA"/>
    <n v="4707"/>
    <s v="Inboard right hand engine cowling came open"/>
    <x v="4"/>
  </r>
  <r>
    <d v="1982-09-02T00:00:00"/>
    <s v="C-12C"/>
    <s v="78-23139"/>
    <s v="C"/>
    <x v="2"/>
    <s v="IL"/>
    <n v="25165"/>
    <s v="Lightning"/>
    <x v="5"/>
  </r>
  <r>
    <d v="1982-10-01T00:00:00"/>
    <s v="RC-12D"/>
    <s v="78-23141"/>
    <s v="B"/>
    <x v="1"/>
    <s v="SD"/>
    <n v="128000"/>
    <s v="Failure of landing gear components due to improper assembly of retract actuators"/>
    <x v="0"/>
  </r>
  <r>
    <d v="1982-11-04T00:00:00"/>
    <s v="C-12C"/>
    <s v="78-23130"/>
    <s v="C"/>
    <x v="2"/>
    <s v="PA"/>
    <n v="33500"/>
    <s v="Lightning"/>
    <x v="5"/>
  </r>
  <r>
    <d v="1983-01-17T00:00:00"/>
    <s v="C-12A"/>
    <s v="73-22262"/>
    <s v="C"/>
    <x v="0"/>
    <s v="Germany"/>
    <n v="48486"/>
    <s v="Gear-up landing."/>
    <x v="0"/>
  </r>
  <r>
    <d v="1983-03-25T00:00:00"/>
    <s v="C-12D"/>
    <s v="81-23541"/>
    <s v="C"/>
    <x v="3"/>
    <s v="NC"/>
    <n v="900"/>
    <s v="Flaps damaged due to snow, ice and slush packed in flap area"/>
    <x v="7"/>
  </r>
  <r>
    <d v="1983-03-28T00:00:00"/>
    <s v="C-12A"/>
    <s v="76-22563"/>
    <s v="C"/>
    <x v="3"/>
    <s v="GA"/>
    <n v="780"/>
    <s v="Propeller damage (acft propeller hit a taxi light)"/>
    <x v="3"/>
  </r>
  <r>
    <d v="1983-08-31T00:00:00"/>
    <s v="C-12C"/>
    <s v="76-22555"/>
    <s v="C"/>
    <x v="2"/>
    <s v="FL"/>
    <n v="26120"/>
    <s v="Lightning"/>
    <x v="5"/>
  </r>
  <r>
    <d v="1983-10-12T00:00:00"/>
    <s v="C-12C"/>
    <s v="78-23128"/>
    <s v="C"/>
    <x v="2"/>
    <s v="Germany"/>
    <n v="13286"/>
    <s v="Bird strike"/>
    <x v="1"/>
  </r>
  <r>
    <d v="1983-10-20T00:00:00"/>
    <s v="C-12A"/>
    <s v="73-22264"/>
    <s v="C"/>
    <x v="2"/>
    <s v="IL"/>
    <n v="19297"/>
    <s v="Bird strike"/>
    <x v="1"/>
  </r>
  <r>
    <d v="1984-03-05T00:00:00"/>
    <s v="C-12C"/>
    <s v="77-22949"/>
    <s v="C"/>
    <x v="2"/>
    <s v="GA"/>
    <n v="13565"/>
    <s v="Lightning"/>
    <x v="5"/>
  </r>
  <r>
    <d v="1984-07-17T00:00:00"/>
    <s v="C-12C"/>
    <s v="78-23130"/>
    <s v="C"/>
    <x v="3"/>
    <s v="VA"/>
    <n v="17540"/>
    <s v="Propeller damage (acft propeller hit a taxi light)"/>
    <x v="3"/>
  </r>
  <r>
    <d v="1984-11-29T00:00:00"/>
    <s v="C-12A"/>
    <s v="77-22946"/>
    <s v="C"/>
    <x v="1"/>
    <s v="Korea-South"/>
    <n v="22252"/>
    <s v="Engine failure"/>
    <x v="4"/>
  </r>
  <r>
    <d v="1985-07-29T00:00:00"/>
    <s v="C-12C"/>
    <s v="77-22933"/>
    <s v="C"/>
    <x v="2"/>
    <s v="TX"/>
    <n v="21836"/>
    <s v="Lightning"/>
    <x v="5"/>
  </r>
  <r>
    <d v="1985-11-30T00:00:00"/>
    <s v="C-12C"/>
    <s v="77-22932"/>
    <s v="B"/>
    <x v="1"/>
    <s v="Germany"/>
    <n v="271551"/>
    <s v="Acft hit snow pile left on runway by snow removal personnel"/>
    <x v="1"/>
  </r>
  <r>
    <d v="1986-02-01T00:00:00"/>
    <s v="C-12C"/>
    <s v="73-22260"/>
    <s v="C"/>
    <x v="1"/>
    <s v="Germany"/>
    <n v="10000"/>
    <s v="Fod on runway"/>
    <x v="9"/>
  </r>
  <r>
    <d v="1986-08-23T00:00:00"/>
    <s v="C-12C"/>
    <s v="77-22940"/>
    <s v="C"/>
    <x v="2"/>
    <s v="Honduras"/>
    <n v="17240"/>
    <s v="Lightning"/>
    <x v="5"/>
  </r>
  <r>
    <d v="1986-08-31T00:00:00"/>
    <s v="C-12C"/>
    <s v="76-22548"/>
    <s v="C"/>
    <x v="2"/>
    <s v="Korea-South"/>
    <n v="80000"/>
    <s v="Lightning"/>
    <x v="5"/>
  </r>
  <r>
    <d v="1986-09-12T00:00:00"/>
    <s v="RC-12G"/>
    <s v="80-23379"/>
    <s v="C"/>
    <x v="2"/>
    <s v="Panama"/>
    <n v="40000"/>
    <s v="Lightning Strike"/>
    <x v="5"/>
  </r>
  <r>
    <d v="1986-10-23T00:00:00"/>
    <s v="C-12C"/>
    <s v="73-22259"/>
    <s v="C"/>
    <x v="1"/>
    <s v="Korea-South"/>
    <n v="14104"/>
    <s v="Fod damage to engine"/>
    <x v="9"/>
  </r>
  <r>
    <d v="1986-12-05T00:00:00"/>
    <s v="C-12C"/>
    <s v="76-22549"/>
    <s v="C"/>
    <x v="2"/>
    <s v="Belgium"/>
    <n v="55194"/>
    <s v="Bird strike"/>
    <x v="1"/>
  </r>
  <r>
    <d v="1987-06-12T00:00:00"/>
    <s v="C-12C"/>
    <s v="76-22550"/>
    <s v="C"/>
    <x v="2"/>
    <s v="Germany"/>
    <n v="39904"/>
    <s v="Lightning"/>
    <x v="5"/>
  </r>
  <r>
    <d v="1987-12-11T00:00:00"/>
    <s v="C-12C"/>
    <s v="73-22255"/>
    <s v="C"/>
    <x v="3"/>
    <s v="Italy"/>
    <n v="83314"/>
    <s v="Gear-up landing."/>
    <x v="7"/>
  </r>
  <r>
    <d v="1989-07-29T00:00:00"/>
    <s v="C-12C"/>
    <s v="77-22946"/>
    <s v="B"/>
    <x v="3"/>
    <s v="Korea-South"/>
    <n v="200000"/>
    <s v="Tree strike"/>
    <x v="8"/>
  </r>
  <r>
    <d v="1989-08-22T00:00:00"/>
    <s v="C-12U"/>
    <s v="86-60084"/>
    <s v="C"/>
    <x v="2"/>
    <s v="VA"/>
    <n v="48295"/>
    <s v="Lightning"/>
    <x v="5"/>
  </r>
  <r>
    <d v="1990-05-03T00:00:00"/>
    <s v="C-12U"/>
    <s v="85-51265"/>
    <s v="C"/>
    <x v="2"/>
    <s v="Panama"/>
    <n v="91291"/>
    <s v="Lightning"/>
    <x v="5"/>
  </r>
  <r>
    <d v="1990-07-25T00:00:00"/>
    <s v="C-12C"/>
    <s v="78-23128"/>
    <s v="C"/>
    <x v="3"/>
    <s v="Germany"/>
    <n v="150000"/>
    <s v="Acft landed with landing gear up"/>
    <x v="7"/>
  </r>
  <r>
    <d v="1990-08-16T00:00:00"/>
    <s v="C-12C"/>
    <s v="77-22933"/>
    <s v="C"/>
    <x v="2"/>
    <s v="NC"/>
    <n v="53271"/>
    <s v="Lightning"/>
    <x v="5"/>
  </r>
  <r>
    <d v="1990-09-01T00:00:00"/>
    <s v="RC-12H"/>
    <s v="83-24316"/>
    <s v="C"/>
    <x v="2"/>
    <s v="Korea"/>
    <n v="20134"/>
    <s v="Lightning Strike"/>
    <x v="5"/>
  </r>
  <r>
    <d v="1990-10-26T00:00:00"/>
    <s v="C-12C"/>
    <s v="73-22259"/>
    <s v="C"/>
    <x v="2"/>
    <s v="Japan"/>
    <n v="43670"/>
    <s v="Lightning"/>
    <x v="5"/>
  </r>
  <r>
    <d v="1991-02-12T00:00:00"/>
    <s v="C-12C"/>
    <s v="77-22939"/>
    <s v="C"/>
    <x v="3"/>
    <s v="MO"/>
    <n v="16071"/>
    <s v="Propeller contacted runway"/>
    <x v="7"/>
  </r>
  <r>
    <d v="1991-03-07T00:00:00"/>
    <s v="C-12C"/>
    <s v="77-22941"/>
    <s v="C"/>
    <x v="3"/>
    <s v="Saudi Arabia"/>
    <n v="55770"/>
    <s v="Both propellers struck maintenance stand"/>
    <x v="3"/>
  </r>
  <r>
    <d v="1991-05-17T00:00:00"/>
    <s v="RC-12D"/>
    <s v="78-23145"/>
    <s v="C"/>
    <x v="0"/>
    <s v="Honduras"/>
    <n v="34569"/>
    <s v="Aft Nose Gear Chain Broken. Acft landed nose gear up."/>
    <x v="0"/>
  </r>
  <r>
    <d v="1991-07-14T00:00:00"/>
    <s v="C-12F"/>
    <s v="85-51269"/>
    <s v="C"/>
    <x v="2"/>
    <s v="Panama"/>
    <n v="23958"/>
    <s v="Lightning"/>
    <x v="5"/>
  </r>
  <r>
    <d v="1991-08-25T00:00:00"/>
    <s v="C-12U"/>
    <s v="86-60084"/>
    <s v="C"/>
    <x v="2"/>
    <s v="MS"/>
    <n v="97718"/>
    <s v="Lightning"/>
    <x v="5"/>
  </r>
  <r>
    <d v="1991-09-04T00:00:00"/>
    <s v="RC-12H"/>
    <s v="83-24317"/>
    <s v="C"/>
    <x v="2"/>
    <s v="Korea"/>
    <n v="27243"/>
    <s v="Lightning Strike"/>
    <x v="5"/>
  </r>
  <r>
    <d v="1991-10-11T00:00:00"/>
    <s v="RC-12H"/>
    <s v="83-24316"/>
    <s v="B"/>
    <x v="3"/>
    <s v="Korea"/>
    <n v="274608"/>
    <s v="Acft landed with landing gear up"/>
    <x v="7"/>
  </r>
  <r>
    <d v="1992-01-11T00:00:00"/>
    <s v="C-12F"/>
    <s v="85-51269"/>
    <s v="A"/>
    <x v="3"/>
    <s v="Brazil"/>
    <n v="2139451"/>
    <s v="Fuel exhaustion"/>
    <x v="1"/>
  </r>
  <r>
    <d v="1992-01-14T00:00:00"/>
    <s v="C-12C"/>
    <s v="76-22553"/>
    <s v="B"/>
    <x v="3"/>
    <s v="WY"/>
    <n v="472200"/>
    <s v="Landing attempt in hazardous weather conditions"/>
    <x v="7"/>
  </r>
  <r>
    <d v="1992-07-24T00:00:00"/>
    <s v="RC-12D"/>
    <s v="78-23142"/>
    <s v="C"/>
    <x v="2"/>
    <s v="LA"/>
    <n v="17694"/>
    <s v="Lightning Strike"/>
    <x v="5"/>
  </r>
  <r>
    <d v="1992-07-24T00:00:00"/>
    <s v="C-12C"/>
    <s v="76-22552"/>
    <s v="C"/>
    <x v="0"/>
    <s v="TX"/>
    <n v="55292"/>
    <s v="Landing Gear Collapse/Retraction"/>
    <x v="0"/>
  </r>
  <r>
    <d v="1992-08-07T00:00:00"/>
    <s v="C-12C"/>
    <s v="73-22252"/>
    <s v="C"/>
    <x v="0"/>
    <s v="TX"/>
    <n v="20572"/>
    <s v="Gear-up landing."/>
    <x v="0"/>
  </r>
  <r>
    <d v="1992-11-12T00:00:00"/>
    <s v="C-12F"/>
    <s v="85-51261"/>
    <s v="A"/>
    <x v="3"/>
    <s v="AK"/>
    <n v="5192539"/>
    <s v="Collision With Ground"/>
    <x v="8"/>
  </r>
  <r>
    <d v="1993-01-13T00:00:00"/>
    <s v="C-12D"/>
    <s v="81-23546"/>
    <s v="C"/>
    <x v="3"/>
    <s v="AK"/>
    <n v="129126"/>
    <s v="Propellers struck snow berms"/>
    <x v="3"/>
  </r>
  <r>
    <d v="1993-02-23T00:00:00"/>
    <s v="C-12U"/>
    <s v="86-60087"/>
    <s v="B"/>
    <x v="3"/>
    <s v="PA"/>
    <n v="404698"/>
    <s v="Plane left runway and contacted packed snow berm"/>
    <x v="7"/>
  </r>
  <r>
    <d v="1993-07-15T00:00:00"/>
    <s v="C-12C"/>
    <s v="78-23136"/>
    <s v="C"/>
    <x v="3"/>
    <s v="LA"/>
    <n v="128491"/>
    <s v="Landing Gear Collapse"/>
    <x v="7"/>
  </r>
  <r>
    <d v="1993-07-18T00:00:00"/>
    <s v="C-12D"/>
    <s v="83-24150"/>
    <s v="C"/>
    <x v="2"/>
    <s v="OH"/>
    <n v="116115"/>
    <s v="Lightning"/>
    <x v="5"/>
  </r>
  <r>
    <d v="1993-07-19T00:00:00"/>
    <s v="C-12D"/>
    <s v="77-22935"/>
    <s v="C"/>
    <x v="2"/>
    <s v="GA"/>
    <n v="121744"/>
    <s v="Lightning"/>
    <x v="5"/>
  </r>
  <r>
    <d v="1993-07-28T00:00:00"/>
    <s v="RC-12D"/>
    <s v="78-23145"/>
    <s v="C"/>
    <x v="2"/>
    <s v="Honduras"/>
    <n v="55392"/>
    <s v="Lightning Strike"/>
    <x v="5"/>
  </r>
  <r>
    <d v="1994-03-21T00:00:00"/>
    <s v="C-12C"/>
    <s v="78-23134"/>
    <s v="C"/>
    <x v="3"/>
    <s v="Korea-South"/>
    <n v="187237"/>
    <s v="Landing Gear Collapse/collision with taxi light"/>
    <x v="7"/>
  </r>
  <r>
    <d v="1994-04-23T00:00:00"/>
    <s v="RC-12H"/>
    <s v="83-24314"/>
    <s v="C"/>
    <x v="3"/>
    <s v="Korea"/>
    <n v="171623"/>
    <s v="Acft veered to the right, nose gear collapsed"/>
    <x v="7"/>
  </r>
  <r>
    <d v="1994-05-24T00:00:00"/>
    <s v="C-12U"/>
    <s v="85-51265"/>
    <s v="C"/>
    <x v="2"/>
    <s v="Panama"/>
    <n v="10000"/>
    <s v="Lightning"/>
    <x v="5"/>
  </r>
  <r>
    <d v="1994-07-12T00:00:00"/>
    <s v="C-12L"/>
    <s v="71-21060"/>
    <s v="C"/>
    <x v="2"/>
    <s v="not listed in rpt"/>
    <n v="10000"/>
    <s v="Lightning"/>
    <x v="5"/>
  </r>
  <r>
    <d v="1994-10-01T00:00:00"/>
    <s v="C-12U"/>
    <s v="84-00487"/>
    <s v="C"/>
    <x v="2"/>
    <s v="WY"/>
    <n v="85000"/>
    <s v="Lightning"/>
    <x v="5"/>
  </r>
  <r>
    <d v="1995-01-22T00:00:00"/>
    <s v="RC-12D"/>
    <s v="80-23373"/>
    <s v="C"/>
    <x v="0"/>
    <s v="Panama"/>
    <n v="54000"/>
    <s v="Hot Start"/>
    <x v="4"/>
  </r>
  <r>
    <d v="1995-03-02T00:00:00"/>
    <s v="C-12U"/>
    <s v="84-00489"/>
    <s v="C"/>
    <x v="0"/>
    <s v="NV"/>
    <n v="54976"/>
    <s v="Suspect failure of Propeller Governor, cross monitoring of instumentation by flight crew could prevent exceeding limitations in event of material failure"/>
    <x v="4"/>
  </r>
  <r>
    <d v="1995-04-03T00:00:00"/>
    <s v="C-12C"/>
    <s v="76-22564"/>
    <s v="C"/>
    <x v="1"/>
    <s v="NC"/>
    <n v="13807"/>
    <s v="Airstair door opened in flight"/>
    <x v="1"/>
  </r>
  <r>
    <d v="1995-05-14T00:00:00"/>
    <s v="C-12C"/>
    <s v="78-23139"/>
    <s v="C"/>
    <x v="2"/>
    <s v="NC"/>
    <n v="99732"/>
    <s v="Lightning"/>
    <x v="5"/>
  </r>
  <r>
    <d v="1995-05-22T00:00:00"/>
    <s v="C-12U"/>
    <s v="85-51272"/>
    <s v="C"/>
    <x v="2"/>
    <s v="ID"/>
    <n v="71000"/>
    <s v="Lightning"/>
    <x v="5"/>
  </r>
  <r>
    <d v="1995-07-23T00:00:00"/>
    <s v="C-12C"/>
    <s v="73-01209"/>
    <s v="C"/>
    <x v="2"/>
    <s v="MD"/>
    <n v="163319"/>
    <s v="Deer strike"/>
    <x v="3"/>
  </r>
  <r>
    <d v="1995-12-28T00:00:00"/>
    <s v="C-12C"/>
    <s v="78-23130"/>
    <s v="C"/>
    <x v="2"/>
    <s v="VA"/>
    <n v="53394"/>
    <s v="Lightning"/>
    <x v="5"/>
  </r>
  <r>
    <d v="1996-02-08T00:00:00"/>
    <s v="C-12C"/>
    <s v="77-22935"/>
    <s v="C"/>
    <x v="2"/>
    <s v="TN"/>
    <n v="43561"/>
    <s v="Lightning"/>
    <x v="5"/>
  </r>
  <r>
    <d v="1996-06-26T00:00:00"/>
    <s v="RC-12G"/>
    <s v="80-23372"/>
    <s v="C"/>
    <x v="2"/>
    <s v="FL"/>
    <n v="22399"/>
    <s v="Lightning Strike"/>
    <x v="5"/>
  </r>
  <r>
    <d v="1996-07-20T00:00:00"/>
    <s v="C-12D"/>
    <s v="82-23783"/>
    <s v="C"/>
    <x v="3"/>
    <s v="WA"/>
    <n v="16226"/>
    <s v="Right nose avionics door seperated from aircraft fuselage"/>
    <x v="8"/>
  </r>
  <r>
    <d v="1996-08-11T00:00:00"/>
    <s v="RC-12G"/>
    <s v="80-23380"/>
    <s v="C"/>
    <x v="2"/>
    <s v="Orlando, FL"/>
    <n v="62376"/>
    <s v="Lightning Strike"/>
    <x v="5"/>
  </r>
  <r>
    <d v="1996-12-06T00:00:00"/>
    <s v="C-12V"/>
    <s v="94-00320"/>
    <s v="C"/>
    <x v="3"/>
    <s v="WI"/>
    <n v="85825"/>
    <s v="Hard landing"/>
    <x v="7"/>
  </r>
  <r>
    <d v="1997-02-28T00:00:00"/>
    <s v="C-12U"/>
    <s v="84-24377"/>
    <s v="C"/>
    <x v="2"/>
    <s v="AL"/>
    <n v="50575"/>
    <s v="Lightning"/>
    <x v="5"/>
  </r>
  <r>
    <d v="1997-04-10T00:00:00"/>
    <s v="C-12C"/>
    <s v="77-22937"/>
    <s v="C"/>
    <x v="3"/>
    <s v="CO"/>
    <n v="73474"/>
    <s v="Structural Icing / Hard Landing"/>
    <x v="7"/>
  </r>
  <r>
    <d v="1997-04-16T00:00:00"/>
    <s v="RC-12N"/>
    <s v="89-00272"/>
    <s v="A"/>
    <x v="3"/>
    <s v="GA"/>
    <n v="19210160"/>
    <s v="Acft descended out of control to ground impact."/>
    <x v="6"/>
  </r>
  <r>
    <d v="1997-04-22T00:00:00"/>
    <s v="C-12C"/>
    <s v="78-23132"/>
    <s v="C"/>
    <x v="3"/>
    <s v="WV"/>
    <n v="30192"/>
    <s v="Attempted to taxi acft with prop in feather resulting in engine overtorque"/>
    <x v="3"/>
  </r>
  <r>
    <d v="1997-05-07T00:00:00"/>
    <s v="RC-12H"/>
    <s v="83-24316"/>
    <s v="C"/>
    <x v="2"/>
    <s v="Korea"/>
    <n v="59942"/>
    <s v="Lightning Strike"/>
    <x v="5"/>
  </r>
  <r>
    <d v="1997-07-23T00:00:00"/>
    <s v="C-12U"/>
    <s v="84-00485"/>
    <s v="C"/>
    <x v="2"/>
    <s v="NC"/>
    <n v="69751"/>
    <s v="Lightning"/>
    <x v="5"/>
  </r>
  <r>
    <d v="1997-08-10T00:00:00"/>
    <s v="C-12V"/>
    <s v="95-00088"/>
    <s v="C"/>
    <x v="2"/>
    <s v="Yugoslavia"/>
    <n v="10000"/>
    <s v="Lightning"/>
    <x v="5"/>
  </r>
  <r>
    <d v="1997-10-06T00:00:00"/>
    <s v="C-12C"/>
    <s v="73-22265"/>
    <s v="C"/>
    <x v="0"/>
    <s v="AL"/>
    <n v="115304"/>
    <s v="Landing Gear Collapse"/>
    <x v="0"/>
  </r>
  <r>
    <d v="1997-12-24T00:00:00"/>
    <s v="C-12U"/>
    <s v="84-00170"/>
    <s v="C"/>
    <x v="3"/>
    <s v="Korea-South"/>
    <n v="177081"/>
    <s v="During taxi the right side prop struck wheeled fire extinguisher"/>
    <x v="3"/>
  </r>
  <r>
    <d v="1998-03-23T00:00:00"/>
    <s v="C-12U"/>
    <s v="85-51263"/>
    <s v="C"/>
    <x v="2"/>
    <s v="Bahama Islands"/>
    <n v="175992"/>
    <s v="Lightning"/>
    <x v="5"/>
  </r>
  <r>
    <d v="1998-03-27T00:00:00"/>
    <s v="C-12U"/>
    <s v="84-24377"/>
    <s v="C"/>
    <x v="3"/>
    <s v="NC"/>
    <n v="15000"/>
    <s v="Left wing of the acft clipped a tree"/>
    <x v="10"/>
  </r>
  <r>
    <d v="1998-06-30T00:00:00"/>
    <s v="C-12U"/>
    <s v="84-00154"/>
    <s v="C"/>
    <x v="2"/>
    <s v="Italy"/>
    <n v="38166"/>
    <s v="Hail damage"/>
    <x v="5"/>
  </r>
  <r>
    <d v="1998-07-23T00:00:00"/>
    <s v="C-12C"/>
    <s v="78-23126"/>
    <s v="C"/>
    <x v="2"/>
    <s v="RI"/>
    <n v="35650"/>
    <s v="Lightning"/>
    <x v="5"/>
  </r>
  <r>
    <d v="1998-08-02T00:00:00"/>
    <s v="RC-12H"/>
    <s v="83-24318"/>
    <s v="C"/>
    <x v="2"/>
    <s v="Korea"/>
    <n v="33084"/>
    <s v="Lightning Strike"/>
    <x v="5"/>
  </r>
  <r>
    <d v="1998-08-05T00:00:00"/>
    <s v="C-12U"/>
    <s v="84-00163"/>
    <s v="C"/>
    <x v="2"/>
    <s v="Panama"/>
    <n v="55838"/>
    <s v="Lightning"/>
    <x v="5"/>
  </r>
  <r>
    <d v="1998-09-02T00:00:00"/>
    <s v="RC-12N"/>
    <s v="89-00271"/>
    <s v="C"/>
    <x v="2"/>
    <s v="Hunter AAF, GA"/>
    <n v="10000"/>
    <s v="Lightning Strike"/>
    <x v="5"/>
  </r>
  <r>
    <d v="1998-10-06T00:00:00"/>
    <s v="C-12U"/>
    <s v="84-00484"/>
    <s v="C"/>
    <x v="2"/>
    <s v="SD"/>
    <n v="129325"/>
    <s v="Acft struck deer during take-off roll"/>
    <x v="10"/>
  </r>
  <r>
    <d v="1998-10-06T00:00:00"/>
    <s v="C-12U"/>
    <s v="85-51266"/>
    <s v="C"/>
    <x v="2"/>
    <s v="VA"/>
    <n v="79216"/>
    <s v="Bird strike"/>
    <x v="1"/>
  </r>
  <r>
    <d v="1998-11-06T00:00:00"/>
    <s v="RC-12K"/>
    <s v="85-50151"/>
    <s v="A"/>
    <x v="3"/>
    <s v="Germany"/>
    <n v="14494168"/>
    <s v="Acft crashed during training flight"/>
    <x v="6"/>
  </r>
  <r>
    <d v="1998-12-23T00:00:00"/>
    <s v="C-12R"/>
    <s v="94-00318"/>
    <s v="C"/>
    <x v="3"/>
    <s v="Germany"/>
    <n v="105760"/>
    <s v="During takeoff acft proceeded off the runway and struck runway lights"/>
    <x v="3"/>
  </r>
  <r>
    <d v="1999-03-28T00:00:00"/>
    <s v="RC-12D"/>
    <s v="80-23371"/>
    <s v="C"/>
    <x v="2"/>
    <s v="Korea"/>
    <n v="148900"/>
    <s v="Bird Strike"/>
    <x v="1"/>
  </r>
  <r>
    <d v="1999-06-22T00:00:00"/>
    <s v="C-12U"/>
    <s v="86-60088"/>
    <s v="C"/>
    <x v="2"/>
    <s v="MS"/>
    <n v="33400"/>
    <s v="Lightning"/>
    <x v="5"/>
  </r>
  <r>
    <d v="1999-08-23T00:00:00"/>
    <s v="C-12V"/>
    <s v="94-00320"/>
    <s v="C"/>
    <x v="2"/>
    <s v="WI"/>
    <n v="98249"/>
    <s v="Lightning"/>
    <x v="5"/>
  </r>
  <r>
    <d v="1999-10-12T00:00:00"/>
    <s v="RC-12N"/>
    <s v="89-00274"/>
    <s v="C"/>
    <x v="3"/>
    <s v="AZ"/>
    <n v="100143"/>
    <s v="Acft skidded off runway during landing"/>
    <x v="7"/>
  </r>
  <r>
    <d v="1999-12-30T00:00:00"/>
    <s v="C-12U"/>
    <s v="85-51270"/>
    <s v="C"/>
    <x v="3"/>
    <s v="FL"/>
    <n v="24773"/>
    <s v="#1 engine had an over temp and N1 overspeed"/>
    <x v="6"/>
  </r>
  <r>
    <d v="2000-02-13T00:00:00"/>
    <s v="C-12U"/>
    <s v="84-24375"/>
    <s v="C"/>
    <x v="3"/>
    <s v="AL"/>
    <n v="10879"/>
    <s v="Ice vane actuators and override cable assy damaged during ice vane check."/>
    <x v="6"/>
  </r>
  <r>
    <d v="2000-07-17T00:00:00"/>
    <s v="C-12U"/>
    <s v="84-00143"/>
    <s v="C"/>
    <x v="3"/>
    <s v="CO"/>
    <n v="37400"/>
    <s v="Engine exceeded temperature during climb following takeoff"/>
    <x v="10"/>
  </r>
  <r>
    <d v="2000-07-22T00:00:00"/>
    <s v="RC-12H"/>
    <s v="83-24316"/>
    <s v="C"/>
    <x v="2"/>
    <s v="Korea"/>
    <n v="16031"/>
    <s v="Lightning Strike"/>
    <x v="5"/>
  </r>
  <r>
    <d v="2000-07-28T00:00:00"/>
    <s v="C-12U"/>
    <s v="86-60087"/>
    <s v="C"/>
    <x v="0"/>
    <s v="SC"/>
    <n v="130066"/>
    <s v="On takeoff, chip detector failed causing loss of engine oil"/>
    <x v="11"/>
  </r>
  <r>
    <d v="2000-08-13T00:00:00"/>
    <s v="C-12U"/>
    <s v="84-00174"/>
    <s v="C"/>
    <x v="3"/>
    <s v="MO"/>
    <n v="166200"/>
    <s v="the #2 engine temp indicated a TGT reading of 813 Deg C for 28 sec"/>
    <x v="10"/>
  </r>
  <r>
    <d v="2000-11-02T00:00:00"/>
    <s v="C-12U"/>
    <s v="84-00150"/>
    <s v="C"/>
    <x v="2"/>
    <s v="ND"/>
    <n v="14476"/>
    <s v="Acft struck birds (geese)"/>
    <x v="1"/>
  </r>
  <r>
    <d v="2001-03-26T00:00:00"/>
    <s v="RC-12K"/>
    <s v="85-00154"/>
    <s v="A"/>
    <x v="3"/>
    <s v="Germany"/>
    <n v="14554168"/>
    <s v="While on approach acft dropped off approach radar.  Acft was found crashed"/>
    <x v="8"/>
  </r>
  <r>
    <d v="2001-05-01T00:00:00"/>
    <s v="C-12D"/>
    <s v="81-23541"/>
    <s v="C"/>
    <x v="3"/>
    <s v="AL"/>
    <n v="20874"/>
    <s v="Acft sustained a blown tire and prop damage"/>
    <x v="7"/>
  </r>
  <r>
    <d v="2001-05-09T00:00:00"/>
    <s v="C-12U"/>
    <s v="84-00487"/>
    <s v="C"/>
    <x v="3"/>
    <s v="WY"/>
    <n v="92113"/>
    <s v="Eng #1 ITT limits were exceeded"/>
    <x v="10"/>
  </r>
  <r>
    <d v="2001-05-31T00:00:00"/>
    <s v="RC-12D"/>
    <s v="78-23142"/>
    <s v="C"/>
    <x v="2"/>
    <s v="TX"/>
    <n v="90177"/>
    <s v="Lightning Strike"/>
    <x v="5"/>
  </r>
  <r>
    <d v="2001-07-01T00:00:00"/>
    <s v="C-12U"/>
    <s v="85-51270"/>
    <s v="C"/>
    <x v="3"/>
    <s v="AL"/>
    <n v="95864"/>
    <s v="Engine experienced an over temperature."/>
    <x v="10"/>
  </r>
  <r>
    <d v="2001-08-22T00:00:00"/>
    <s v="C-12U"/>
    <s v="84-00159"/>
    <s v="C"/>
    <x v="2"/>
    <s v="NE"/>
    <n v="135516"/>
    <s v="Lightning"/>
    <x v="5"/>
  </r>
  <r>
    <d v="2001-10-01T00:00:00"/>
    <s v="RC-12H"/>
    <s v="83-24314"/>
    <s v="C"/>
    <x v="2"/>
    <s v="Korea"/>
    <n v="28168"/>
    <s v="Lightning Strike"/>
    <x v="5"/>
  </r>
  <r>
    <d v="2002-01-29T00:00:00"/>
    <s v="C-12C"/>
    <s v="78-23130"/>
    <s v="B"/>
    <x v="1"/>
    <s v="CA"/>
    <n v="421400"/>
    <s v="gear-up landing."/>
    <x v="0"/>
  </r>
  <r>
    <d v="2002-07-21T00:00:00"/>
    <s v="C-12U"/>
    <s v="84-00145"/>
    <s v="C"/>
    <x v="2"/>
    <s v="FL"/>
    <n v="36797"/>
    <s v="Lightning"/>
    <x v="5"/>
  </r>
  <r>
    <d v="2003-02-11T00:00:00"/>
    <s v="C-12U"/>
    <s v="84-24377"/>
    <s v="B"/>
    <x v="3"/>
    <s v="KY"/>
    <n v="239000"/>
    <s v="Propeller blades struck runway during aborted gear-up landing"/>
    <x v="7"/>
  </r>
  <r>
    <d v="2003-05-30T00:00:00"/>
    <s v="C-12U"/>
    <s v="84-00149"/>
    <s v="C"/>
    <x v="3"/>
    <s v="CO"/>
    <n v="111800"/>
    <s v="engine overtemp occurred"/>
    <x v="10"/>
  </r>
  <r>
    <d v="2003-06-30T00:00:00"/>
    <s v="C-12U"/>
    <s v="84-00172"/>
    <s v="C"/>
    <x v="3"/>
    <s v="HI"/>
    <n v="111256"/>
    <s v="Engine ITT exceedance reported during simulated engine failure operation"/>
    <x v="6"/>
  </r>
  <r>
    <d v="2003-08-12T00:00:00"/>
    <s v="C-12U"/>
    <s v="84-00169"/>
    <s v="A"/>
    <x v="3"/>
    <s v="Korea-South"/>
    <n v="6024995"/>
    <s v="Stall procedure"/>
    <x v="1"/>
  </r>
  <r>
    <d v="2003-08-22T00:00:00"/>
    <s v="C-12U"/>
    <s v="85-51271"/>
    <s v="C"/>
    <x v="3"/>
    <s v="CO"/>
    <n v="110000"/>
    <s v="ITT exceeded limits due to idle detent failed"/>
    <x v="1"/>
  </r>
  <r>
    <d v="2004-01-05T00:00:00"/>
    <s v="C-12U"/>
    <s v="84-00485"/>
    <s v="B"/>
    <x v="2"/>
    <s v="AL"/>
    <n v="289230"/>
    <s v="Lightning"/>
    <x v="5"/>
  </r>
  <r>
    <d v="2004-05-02T00:00:00"/>
    <s v="C-12U"/>
    <s v="86-60086"/>
    <s v="C"/>
    <x v="3"/>
    <s v="CA"/>
    <n v="127500"/>
    <s v="A2 ITT and N1 gauges displayed overspeed reading"/>
    <x v="10"/>
  </r>
  <r>
    <d v="2004-05-11T00:00:00"/>
    <s v="RC-12D"/>
    <s v="81-23542"/>
    <s v="C"/>
    <x v="2"/>
    <s v="NJ"/>
    <n v="20000"/>
    <s v="Deer Strike"/>
    <x v="3"/>
  </r>
  <r>
    <d v="2004-06-17T00:00:00"/>
    <s v="C-12U"/>
    <s v="84-00143"/>
    <s v="C"/>
    <x v="3"/>
    <s v="CO"/>
    <n v="164362"/>
    <s v="dual-engine ITT exceedance"/>
    <x v="10"/>
  </r>
  <r>
    <d v="2004-08-30T00:00:00"/>
    <s v="C-12U"/>
    <s v="84-24376"/>
    <s v="C"/>
    <x v="2"/>
    <s v="AL"/>
    <n v="76842"/>
    <s v="Lightning"/>
    <x v="5"/>
  </r>
  <r>
    <d v="2004-10-25T00:00:00"/>
    <s v="C-12R"/>
    <s v="95-00099"/>
    <s v="C"/>
    <x v="3"/>
    <s v="AL"/>
    <n v="100000"/>
    <s v="Right main landing gear veered off the side of the runway and right propeller contacted a runway light"/>
    <x v="10"/>
  </r>
  <r>
    <d v="2005-01-03T00:00:00"/>
    <s v="C-12U"/>
    <s v="85-51270"/>
    <s v="C"/>
    <x v="3"/>
    <s v="WV"/>
    <n v="88024"/>
    <s v="exceeded limitations on # 1 and #2 engine &amp; Event Msg. on Litton guages"/>
    <x v="6"/>
  </r>
  <r>
    <d v="2005-01-27T00:00:00"/>
    <s v="C-12D"/>
    <s v="83-24147"/>
    <s v="B"/>
    <x v="0"/>
    <s v="WV"/>
    <n v="300000"/>
    <s v="Landing gear failure"/>
    <x v="0"/>
  </r>
  <r>
    <d v="2005-03-08T00:00:00"/>
    <s v="C-12U"/>
    <s v="84-00153"/>
    <s v="C"/>
    <x v="1"/>
    <s v="AK"/>
    <n v="105950"/>
    <s v="#2 engine surged out of the 'reverse' position during landing roll-out"/>
    <x v="4"/>
  </r>
  <r>
    <d v="2005-04-10T00:00:00"/>
    <s v="C-12U"/>
    <s v="84-00178"/>
    <s v="B"/>
    <x v="2"/>
    <s v="IA"/>
    <n v="355893"/>
    <s v="Lightning"/>
    <x v="5"/>
  </r>
  <r>
    <d v="2005-08-07T00:00:00"/>
    <s v="C-12U"/>
    <s v="84-00487"/>
    <s v="C"/>
    <x v="2"/>
    <s v="IN"/>
    <n v="35000"/>
    <s v="Lightning"/>
    <x v="5"/>
  </r>
  <r>
    <d v="2005-08-26T00:00:00"/>
    <s v="RC-12D"/>
    <s v="80-23375"/>
    <s v="C"/>
    <x v="2"/>
    <s v="Korea"/>
    <n v="104260"/>
    <s v="Propeller damaged by unknown FOD"/>
    <x v="3"/>
  </r>
  <r>
    <d v="2005-12-02T00:00:00"/>
    <s v="C-12U"/>
    <s v="84-00151"/>
    <s v="C"/>
    <x v="1"/>
    <s v="TX"/>
    <n v="170640"/>
    <s v="Acft experienced cummulative over-torque conditions"/>
    <x v="4"/>
  </r>
  <r>
    <d v="2005-12-12T00:00:00"/>
    <s v="C-12U"/>
    <s v="84-00486"/>
    <s v="C"/>
    <x v="2"/>
    <s v="CA"/>
    <n v="161485"/>
    <s v="Hail damage"/>
    <x v="5"/>
  </r>
  <r>
    <d v="2006-02-20T00:00:00"/>
    <s v="C-12D"/>
    <s v="86-60085"/>
    <s v="B"/>
    <x v="0"/>
    <s v="CA"/>
    <n v="236319"/>
    <s v="left main gear collapsed during landing"/>
    <x v="0"/>
  </r>
  <r>
    <d v="2006-08-10T00:00:00"/>
    <s v="RC-12D"/>
    <s v="78-23144"/>
    <s v="C"/>
    <x v="2"/>
    <s v="Korea"/>
    <n v="84226"/>
    <s v="Bird Strike"/>
    <x v="1"/>
  </r>
  <r>
    <d v="2006-08-25T00:00:00"/>
    <s v="C-12U"/>
    <s v="85-51262"/>
    <s v="B"/>
    <x v="0"/>
    <s v="SC"/>
    <n v="210088"/>
    <s v="Crewmember sustained a left-hand ring finger injury while attempting to open the cabin air-stair"/>
    <x v="1"/>
  </r>
  <r>
    <d v="2006-11-14T00:00:00"/>
    <s v="RC-12N"/>
    <s v="89-00273"/>
    <s v="C"/>
    <x v="2"/>
    <s v="AZ"/>
    <n v="145648"/>
    <s v="Deer Strike"/>
    <x v="3"/>
  </r>
  <r>
    <d v="2006-11-16T00:00:00"/>
    <s v="C-12U"/>
    <s v="84-00144"/>
    <s v="C"/>
    <x v="2"/>
    <s v="MS"/>
    <n v="166570"/>
    <s v="Lightning"/>
    <x v="5"/>
  </r>
  <r>
    <d v="2007-01-26T00:00:00"/>
    <s v="RC-12D"/>
    <s v="80-23371"/>
    <s v="B"/>
    <x v="0"/>
    <s v="Korea"/>
    <n v="509968"/>
    <s v="Right MLG collapsed after landing"/>
    <x v="0"/>
  </r>
  <r>
    <d v="2007-02-01T00:00:00"/>
    <s v="RC-12H"/>
    <s v="83-24313"/>
    <s v="C"/>
    <x v="0"/>
    <s v="Korea"/>
    <n v="25790"/>
    <s v="Acft experienced smoke in cockpit"/>
    <x v="1"/>
  </r>
  <r>
    <d v="2007-09-20T00:00:00"/>
    <s v="C-12U"/>
    <s v="84-00166"/>
    <s v="C"/>
    <x v="2"/>
    <s v="NM"/>
    <n v="54366"/>
    <s v="Lightning"/>
    <x v="5"/>
  </r>
  <r>
    <d v="2007-11-27T00:00:00"/>
    <s v="C-12U"/>
    <s v="84-00159"/>
    <s v="A"/>
    <x v="0"/>
    <s v="NE"/>
    <n v="1500000"/>
    <s v="Propeller contacted the runway"/>
    <x v="4"/>
  </r>
  <r>
    <d v="2008-08-05T00:00:00"/>
    <s v="C-12U"/>
    <s v="84-00158"/>
    <s v="C"/>
    <x v="2"/>
    <s v="Germany"/>
    <n v="25248"/>
    <s v="Bird strike"/>
    <x v="1"/>
  </r>
  <r>
    <d v="2008-09-25T00:00:00"/>
    <s v="C-12U"/>
    <s v="84-24379"/>
    <s v="C"/>
    <x v="3"/>
    <s v="AL"/>
    <n v="172337"/>
    <s v="Aircraft engines experienced overtemp"/>
    <x v="8"/>
  </r>
  <r>
    <d v="2008-09-26T00:00:00"/>
    <s v="RC-12K"/>
    <s v="85-00153"/>
    <s v="C"/>
    <x v="3"/>
    <s v="Afghanistan"/>
    <n v="135000"/>
    <s v="PF exceeded N1 max limit"/>
    <x v="10"/>
  </r>
  <r>
    <d v="2009-02-10T00:00:00"/>
    <s v="RC-12D"/>
    <s v="80-23375"/>
    <s v="C"/>
    <x v="0"/>
    <s v="Korea"/>
    <n v="82062"/>
    <s v="During cruise #1 engine torque increased to 106%"/>
    <x v="4"/>
  </r>
  <r>
    <d v="2009-03-11T00:00:00"/>
    <s v="RC-12"/>
    <m/>
    <s v="C"/>
    <x v="2"/>
    <s v="Ft Hood, Texas"/>
    <n v="50583.07"/>
    <s v="second stage compressor blades niched"/>
    <x v="3"/>
  </r>
  <r>
    <d v="2009-03-31T00:00:00"/>
    <s v="C-12U"/>
    <s v="84-00172"/>
    <s v="C"/>
    <x v="2"/>
    <s v="CT"/>
    <n v="51179"/>
    <s v="Bird strike"/>
    <x v="1"/>
  </r>
  <r>
    <d v="2009-04-02T00:00:00"/>
    <s v="C-12U"/>
    <s v="84-00166"/>
    <s v="C"/>
    <x v="2"/>
    <s v="CA"/>
    <n v="29625"/>
    <s v="Bird strike"/>
    <x v="1"/>
  </r>
  <r>
    <d v="2009-04-10T00:00:00"/>
    <s v="C-12"/>
    <m/>
    <s v="C"/>
    <x v="0"/>
    <s v="Tikrit, Iraq"/>
    <n v="47603.65"/>
    <s v="First stage compressor blade bent"/>
    <x v="4"/>
  </r>
  <r>
    <d v="2009-04-14T00:00:00"/>
    <s v="C-12"/>
    <m/>
    <s v="C"/>
    <x v="2"/>
    <s v="Ft. Rucker, AL"/>
    <n v="22571.42"/>
    <s v="Lightning Strike"/>
    <x v="5"/>
  </r>
  <r>
    <d v="2009-04-14T00:00:00"/>
    <s v="C-12D"/>
    <s v="81-23541"/>
    <s v="C"/>
    <x v="2"/>
    <s v="SC"/>
    <n v="108000"/>
    <s v="Lightning"/>
    <x v="5"/>
  </r>
  <r>
    <d v="2009-04-27T00:00:00"/>
    <s v="C-12"/>
    <m/>
    <s v="C"/>
    <x v="2"/>
    <s v="Afganistan"/>
    <n v="102258.95"/>
    <s v="Lightning strike #2 Propeller"/>
    <x v="5"/>
  </r>
  <r>
    <d v="2009-05-10T00:00:00"/>
    <s v="C-12"/>
    <m/>
    <s v="C"/>
    <x v="0"/>
    <s v="NTFW JRB Fort Worth"/>
    <m/>
    <s v="Engine Howling Noise"/>
    <x v="4"/>
  </r>
  <r>
    <d v="2009-05-15T00:00:00"/>
    <s v="C-12"/>
    <m/>
    <s v="C"/>
    <x v="2"/>
    <s v="Forbes Field Kansas"/>
    <n v="118579.09"/>
    <s v="Hail Damage"/>
    <x v="5"/>
  </r>
  <r>
    <d v="2009-05-29T00:00:00"/>
    <s v="C-12"/>
    <m/>
    <s v="C"/>
    <x v="0"/>
    <s v="St. Augustine, Florida"/>
    <n v="34910.46"/>
    <s v="Left Wing Delamination"/>
    <x v="2"/>
  </r>
  <r>
    <d v="2009-06-10T00:00:00"/>
    <s v="C-12"/>
    <m/>
    <s v="C"/>
    <x v="2"/>
    <s v="JRB NAS, Fort Worth, TX"/>
    <n v="20107.45"/>
    <s v="Lightning strike on #2 propeller"/>
    <x v="5"/>
  </r>
  <r>
    <d v="2009-06-29T00:00:00"/>
    <s v="RC-12"/>
    <m/>
    <s v="C"/>
    <x v="0"/>
    <s v="Wiesbaden AB, Germany"/>
    <n v="88575"/>
    <s v="Engine high TGT, fuel flow, low torque"/>
    <x v="4"/>
  </r>
  <r>
    <d v="2009-07-17T00:00:00"/>
    <s v="C-12U"/>
    <s v="84-00168"/>
    <s v="C"/>
    <x v="2"/>
    <s v="Korea-South"/>
    <n v="90444"/>
    <s v="Lightning"/>
    <x v="5"/>
  </r>
  <r>
    <d v="2009-07-23T00:00:00"/>
    <s v="RC-12"/>
    <m/>
    <s v="B"/>
    <x v="0"/>
    <s v="Balad, Iraq"/>
    <n v="284700.95"/>
    <s v="Compressor stall"/>
    <x v="4"/>
  </r>
  <r>
    <d v="2009-08-04T00:00:00"/>
    <s v="RC-12N"/>
    <s v="89-00276"/>
    <s v="C"/>
    <x v="0"/>
    <s v="Ft. Huachuca, AZ"/>
    <n v="102928"/>
    <s v="#2 Engine fire during run-up"/>
    <x v="4"/>
  </r>
  <r>
    <d v="2009-10-13T00:00:00"/>
    <s v="C-12C"/>
    <s v="78-23135"/>
    <s v="A"/>
    <x v="0"/>
    <s v="Afghanistan"/>
    <n v="3764109"/>
    <s v="Collision With Ground"/>
    <x v="1"/>
  </r>
  <r>
    <d v="2009-12-03T00:00:00"/>
    <s v="C-12D"/>
    <s v="82-23783"/>
    <s v="C"/>
    <x v="3"/>
    <s v="RI"/>
    <n v="118536"/>
    <s v="While taxiing aircraft struck runway light resulting in damage"/>
    <x v="3"/>
  </r>
  <r>
    <d v="2009-12-16T00:00:00"/>
    <s v="RC-12"/>
    <m/>
    <s v="C"/>
    <x v="0"/>
    <s v="Balad, Iraq"/>
    <n v="112380.35"/>
    <s v="Sparks from engine during decent, damaged blades "/>
    <x v="4"/>
  </r>
  <r>
    <d v="2009-12-20T00:00:00"/>
    <s v="RC-12"/>
    <m/>
    <s v="C"/>
    <x v="0"/>
    <s v="Balad, Iraq"/>
    <n v="101981.98"/>
    <s v="#2 Engine Fire, blew fire bottles"/>
    <x v="4"/>
  </r>
  <r>
    <d v="2010-01-26T00:00:00"/>
    <s v="RC-12"/>
    <m/>
    <s v="C"/>
    <x v="0"/>
    <s v="Wiesbaden AB, Germany"/>
    <n v="100579.65"/>
    <s v="Smoke in cockpit and #1 engine failure"/>
    <x v="4"/>
  </r>
  <r>
    <d v="2010-02-04T00:00:00"/>
    <s v="RC-12N"/>
    <s v="89-00275"/>
    <s v="C"/>
    <x v="3"/>
    <s v="Ft. Huachuca, AZ"/>
    <n v="13238"/>
    <s v="UAV taxied into running prop"/>
    <x v="3"/>
  </r>
  <r>
    <d v="2010-02-15T00:00:00"/>
    <s v="RC-12K"/>
    <s v="85-50147"/>
    <s v="C"/>
    <x v="0"/>
    <s v="Germany"/>
    <n v="50000"/>
    <s v="Smoke in cockpit and loss of engine torque to due engine oil leak."/>
    <x v="11"/>
  </r>
  <r>
    <d v="2010-03-06T00:00:00"/>
    <s v="C-12R"/>
    <s v="95-00097"/>
    <s v="A"/>
    <x v="3"/>
    <s v="Iraq"/>
    <n v="3592599"/>
    <s v="Hard landing"/>
    <x v="7"/>
  </r>
  <r>
    <d v="2010-03-18T00:00:00"/>
    <s v="C-12"/>
    <m/>
    <s v="C"/>
    <x v="0"/>
    <s v="Balad, Iraq"/>
    <n v="73047.22"/>
    <s v="During climb out #1 eng oil pres. dropped 79 psi "/>
    <x v="11"/>
  </r>
  <r>
    <d v="2010-04-04T00:00:00"/>
    <s v="RC-12"/>
    <m/>
    <s v="C"/>
    <x v="0"/>
    <s v="Kandahar, Afghanistan"/>
    <n v="80924.98"/>
    <s v="Engine #1 cutoff inflight. Hot end damage"/>
    <x v="4"/>
  </r>
  <r>
    <d v="2010-04-06T00:00:00"/>
    <s v="C-12U"/>
    <s v="84-00156"/>
    <s v="B"/>
    <x v="0"/>
    <s v="Kosovo"/>
    <n v="500000"/>
    <s v="Separation of left engine propellor"/>
    <x v="4"/>
  </r>
  <r>
    <d v="2010-04-14T00:00:00"/>
    <s v="RC-12"/>
    <m/>
    <s v="C"/>
    <x v="0"/>
    <s v="Bagram, Afghanistan"/>
    <n v="78721.429999999993"/>
    <s v="Engine #1 overtemp during inflight restart"/>
    <x v="4"/>
  </r>
  <r>
    <d v="2010-04-28T00:00:00"/>
    <s v="RC-12"/>
    <m/>
    <s v="C"/>
    <x v="3"/>
    <s v="Hunter Army Airfield, Georgia"/>
    <n v="198524.61"/>
    <s v="During takeoff #1 Eng Cowling came off &amp; hit wing"/>
    <x v="10"/>
  </r>
  <r>
    <d v="2010-05-24T00:00:00"/>
    <s v="RC-12"/>
    <m/>
    <s v="C"/>
    <x v="3"/>
    <s v="Bagram, Afghanistan"/>
    <n v="88575"/>
    <s v="Take off aborted, eng overtemp and no t/o power"/>
    <x v="10"/>
  </r>
  <r>
    <d v="2010-06-09T00:00:00"/>
    <s v="C-12"/>
    <m/>
    <s v="C"/>
    <x v="0"/>
    <s v="Albany, New York"/>
    <n v="88575"/>
    <s v="Metallic debris on #2 engine chip detector"/>
    <x v="4"/>
  </r>
  <r>
    <d v="2010-06-18T00:00:00"/>
    <s v="C-12"/>
    <m/>
    <s v="C"/>
    <x v="0"/>
    <s v="Balad, Iraq"/>
    <n v="86873.87"/>
    <s v="#1 Oil Pressure dropped during climb out"/>
    <x v="11"/>
  </r>
  <r>
    <d v="2010-06-30T00:00:00"/>
    <s v="RC-12K"/>
    <s v="85-00155"/>
    <s v="A"/>
    <x v="3"/>
    <s v="Germany"/>
    <n v="2000000"/>
    <s v="Loss of engine power during go-around.  Aircraft impacted ground"/>
    <x v="8"/>
  </r>
  <r>
    <d v="2010-08-02T00:00:00"/>
    <s v="C-12"/>
    <m/>
    <s v="C"/>
    <x v="1"/>
    <s v="Camp Lemonier, Djibouti"/>
    <n v="56529.57"/>
    <s v="#1 Engine FOD"/>
    <x v="9"/>
  </r>
  <r>
    <d v="2010-08-06T00:00:00"/>
    <s v="C-12U"/>
    <s v="85-57167"/>
    <s v="C"/>
    <x v="2"/>
    <s v="NC"/>
    <n v="50000"/>
    <s v="Lightning"/>
    <x v="5"/>
  </r>
  <r>
    <d v="2010-10-27T00:00:00"/>
    <s v="RC-12"/>
    <m/>
    <s v="C"/>
    <x v="2"/>
    <s v="Desiderio AAF, Korea"/>
    <n v="202484.72"/>
    <s v="Deer strike during taxi, engine damage."/>
    <x v="3"/>
  </r>
  <r>
    <d v="2010-11-16T00:00:00"/>
    <s v="C-12"/>
    <m/>
    <s v="C"/>
    <x v="3"/>
    <s v="Great Falls, MT"/>
    <m/>
    <s v="Upon landing, left wingtip contacted the runway"/>
    <x v="7"/>
  </r>
  <r>
    <m/>
    <m/>
    <m/>
    <m/>
    <x v="4"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d v="1976-04-01T00:00:00"/>
    <s v="C-12A"/>
    <s v="73-22250"/>
    <x v="0"/>
    <x v="0"/>
    <s v="CA"/>
    <n v="9000"/>
    <s v="Unexpected locked brakes during test on unimproved fields"/>
    <s v="Landing Gear/Brakes"/>
  </r>
  <r>
    <d v="1976-11-08T00:00:00"/>
    <s v="C-12A"/>
    <s v="73-22250"/>
    <x v="0"/>
    <x v="0"/>
    <s v="VA"/>
    <n v="2375"/>
    <s v="Windshield cracked"/>
    <s v="Other"/>
  </r>
  <r>
    <d v="1977-10-20T00:00:00"/>
    <s v="C-12A"/>
    <s v="73-22253"/>
    <x v="0"/>
    <x v="0"/>
    <s v="Greece"/>
    <n v="1200"/>
    <s v="Brake locked"/>
    <s v="Landing Gear/Brakes"/>
  </r>
  <r>
    <d v="1978-07-11T00:00:00"/>
    <s v="C-12A"/>
    <s v="73-22252"/>
    <x v="0"/>
    <x v="1"/>
    <s v="Saudi Arabia"/>
    <n v="300"/>
    <s v="Inboard flap damaged by ladder"/>
    <s v="Controls/Airframe"/>
  </r>
  <r>
    <d v="1978-11-14T00:00:00"/>
    <s v="C-12A"/>
    <s v="77-22936"/>
    <x v="1"/>
    <x v="2"/>
    <s v="MD"/>
    <n v="35000"/>
    <s v="Deer strike"/>
    <s v="Preflight/Taxi"/>
  </r>
  <r>
    <d v="1979-01-18T00:00:00"/>
    <s v="C-12A"/>
    <s v="73-22261"/>
    <x v="0"/>
    <x v="1"/>
    <s v="Germany"/>
    <n v="5000"/>
    <s v="Fod damaged propellers"/>
    <s v="Engine/Prop"/>
  </r>
  <r>
    <d v="1979-01-30T00:00:00"/>
    <s v="C-12A"/>
    <s v="76-22559"/>
    <x v="0"/>
    <x v="0"/>
    <s v="KS"/>
    <n v="5000"/>
    <s v="Brakes were frozen and locked"/>
    <s v="Landing Gear/Brakes"/>
  </r>
  <r>
    <d v="1979-04-05T00:00:00"/>
    <s v="C-12A"/>
    <s v="77-22942"/>
    <x v="0"/>
    <x v="1"/>
    <s v="CA"/>
    <n v="35000"/>
    <s v="Fire during engine compressor washing"/>
    <s v="Engine/Prop"/>
  </r>
  <r>
    <d v="1979-06-19T00:00:00"/>
    <s v="C-12A"/>
    <s v="76-22562"/>
    <x v="1"/>
    <x v="3"/>
    <s v="Saudi Arabia"/>
    <n v="60000"/>
    <s v="Overtemp condition for #2 engine"/>
    <s v="Engine/Prop"/>
  </r>
  <r>
    <d v="1979-09-13T00:00:00"/>
    <s v="C-12A"/>
    <s v="77-22934"/>
    <x v="0"/>
    <x v="0"/>
    <s v="WA"/>
    <n v="500"/>
    <s v="Cabin door hit CE "/>
    <s v="Other"/>
  </r>
  <r>
    <d v="1979-09-26T00:00:00"/>
    <s v="C-12A"/>
    <s v="76-22552"/>
    <x v="0"/>
    <x v="1"/>
    <s v="TX"/>
    <n v="1508"/>
    <s v="Air conditioning condensor exploded"/>
    <s v="Other"/>
  </r>
  <r>
    <d v="1980-03-11T00:00:00"/>
    <s v="C-12A"/>
    <s v="76-22546"/>
    <x v="0"/>
    <x v="2"/>
    <s v="VA"/>
    <n v="800"/>
    <s v="Bird strike"/>
    <s v="Other"/>
  </r>
  <r>
    <d v="1980-05-19T00:00:00"/>
    <s v="C-12A"/>
    <s v="77-22935"/>
    <x v="0"/>
    <x v="2"/>
    <s v="MD"/>
    <n v="4640"/>
    <s v="Lightning"/>
    <s v="Weather"/>
  </r>
  <r>
    <d v="1980-05-22T00:00:00"/>
    <s v="C-12A"/>
    <s v="76-22551"/>
    <x v="0"/>
    <x v="2"/>
    <s v="FL"/>
    <n v="2400"/>
    <s v="Lightning"/>
    <s v="Weather"/>
  </r>
  <r>
    <d v="1980-05-29T00:00:00"/>
    <s v="C-12C"/>
    <s v="78-23130"/>
    <x v="0"/>
    <x v="2"/>
    <s v="VA"/>
    <n v="40000"/>
    <s v="Lightning"/>
    <s v="Weather"/>
  </r>
  <r>
    <d v="1980-06-13T00:00:00"/>
    <s v="C-12U"/>
    <s v="78-23133"/>
    <x v="0"/>
    <x v="2"/>
    <s v="AL"/>
    <n v="2059"/>
    <s v="FOD damaged windshield"/>
    <s v="Preflight/Taxi"/>
  </r>
  <r>
    <d v="1980-07-21T00:00:00"/>
    <s v="C-12A"/>
    <s v="77-22936"/>
    <x v="0"/>
    <x v="2"/>
    <s v="NJ"/>
    <n v="39177"/>
    <s v="Lightning"/>
    <s v="Weather"/>
  </r>
  <r>
    <d v="1980-07-24T00:00:00"/>
    <s v="C-12A"/>
    <s v="77-22939"/>
    <x v="0"/>
    <x v="2"/>
    <s v="PA"/>
    <n v="2316"/>
    <s v="Fod damage, rock pulled into propeller"/>
    <s v="Preflight/Taxi"/>
  </r>
  <r>
    <d v="1981-01-23T00:00:00"/>
    <s v="C-12A"/>
    <s v="77-22950"/>
    <x v="0"/>
    <x v="3"/>
    <s v="Germany"/>
    <n v="1876"/>
    <s v="Liquid spilled and shorted Mode Selector Panel"/>
    <s v="Cruise"/>
  </r>
  <r>
    <d v="1981-03-12T00:00:00"/>
    <s v="C-12A"/>
    <s v="73-22268"/>
    <x v="0"/>
    <x v="3"/>
    <s v="VA"/>
    <n v="5700"/>
    <s v="Touched down short of runway"/>
    <s v="Landing"/>
  </r>
  <r>
    <d v="1981-04-26T00:00:00"/>
    <s v="C-12C"/>
    <s v="78-23130"/>
    <x v="0"/>
    <x v="3"/>
    <s v="MO"/>
    <n v="190"/>
    <s v="Wing tip hit civilian acft while taxiing"/>
    <s v="Preflight/Taxi"/>
  </r>
  <r>
    <d v="1981-08-11T00:00:00"/>
    <s v="RC-12D"/>
    <s v="78-23141"/>
    <x v="1"/>
    <x v="3"/>
    <s v="CO"/>
    <n v="190925"/>
    <s v="The #-2 prop made contact with fire extinguisher on ramp"/>
    <s v="Preflight/Taxi"/>
  </r>
  <r>
    <d v="1981-08-27T00:00:00"/>
    <s v="C-12A"/>
    <s v="76-22551"/>
    <x v="0"/>
    <x v="2"/>
    <s v="FL"/>
    <n v="3329"/>
    <s v="Lightning"/>
    <s v="Weather"/>
  </r>
  <r>
    <d v="1981-10-01T00:00:00"/>
    <s v="C-12A"/>
    <s v="76-22561"/>
    <x v="0"/>
    <x v="2"/>
    <s v="KS"/>
    <n v="738"/>
    <s v="Bird strike"/>
    <s v="Other"/>
  </r>
  <r>
    <d v="1981-10-22T00:00:00"/>
    <s v="C-12C"/>
    <s v="78-23126"/>
    <x v="0"/>
    <x v="3"/>
    <s v="Germany"/>
    <n v="1624"/>
    <s v="#1 engine access door locks were not fastened"/>
    <s v="Preflight/Taxi"/>
  </r>
  <r>
    <d v="1982-01-16T00:00:00"/>
    <s v="C-12C"/>
    <s v="78-23131"/>
    <x v="0"/>
    <x v="3"/>
    <s v="VA"/>
    <n v="7483"/>
    <s v="Flaps damaged due to full down flap at 65 knots"/>
    <s v="Descent/Approach"/>
  </r>
  <r>
    <d v="1982-02-12T00:00:00"/>
    <s v="RC-12D"/>
    <s v="80-23374"/>
    <x v="0"/>
    <x v="0"/>
    <s v="VA"/>
    <n v="2000"/>
    <s v="Explosion of Air Cond Condensor"/>
    <s v="Other"/>
  </r>
  <r>
    <d v="1982-03-29T00:00:00"/>
    <s v="C-12A"/>
    <s v="73-22262"/>
    <x v="0"/>
    <x v="0"/>
    <s v="Germany"/>
    <n v="25284"/>
    <s v="Internal failure of Engine B"/>
    <s v="Engine/Prop"/>
  </r>
  <r>
    <d v="1982-06-11T00:00:00"/>
    <s v="C-12A"/>
    <s v="76-22559"/>
    <x v="0"/>
    <x v="2"/>
    <s v="KS"/>
    <n v="25000"/>
    <s v="Lightning"/>
    <s v="Weather"/>
  </r>
  <r>
    <d v="1982-07-19T00:00:00"/>
    <s v="C-12A"/>
    <s v="76-22561"/>
    <x v="0"/>
    <x v="2"/>
    <s v="KY"/>
    <n v="28924"/>
    <s v="Lightning"/>
    <s v="Weather"/>
  </r>
  <r>
    <d v="1982-07-22T00:00:00"/>
    <s v="C-12C"/>
    <s v="78-23128"/>
    <x v="0"/>
    <x v="2"/>
    <s v="Netherlands"/>
    <n v="4088"/>
    <s v="Lightning"/>
    <s v="Weather"/>
  </r>
  <r>
    <d v="1982-07-30T00:00:00"/>
    <s v="C-12U"/>
    <s v="78-23133"/>
    <x v="0"/>
    <x v="3"/>
    <s v="AZ"/>
    <n v="8664"/>
    <s v="No. 2 engine reached 840 deg C for ten seconds"/>
    <s v="Preflight/Taxi"/>
  </r>
  <r>
    <d v="1982-08-03T00:00:00"/>
    <s v="C-12A"/>
    <s v="77-22949"/>
    <x v="0"/>
    <x v="1"/>
    <s v="GA"/>
    <n v="4707"/>
    <s v="Inboard right hand engine cowling came open"/>
    <s v="Engine/Prop"/>
  </r>
  <r>
    <d v="1982-09-02T00:00:00"/>
    <s v="C-12C"/>
    <s v="78-23139"/>
    <x v="0"/>
    <x v="2"/>
    <s v="IL"/>
    <n v="25165"/>
    <s v="Lightning"/>
    <s v="Weather"/>
  </r>
  <r>
    <d v="1982-10-01T00:00:00"/>
    <s v="RC-12D"/>
    <s v="78-23141"/>
    <x v="1"/>
    <x v="1"/>
    <s v="SD"/>
    <n v="128000"/>
    <s v="Failure of landing gear components due to improper assembly of retract actuators"/>
    <s v="Landing Gear/Brakes"/>
  </r>
  <r>
    <d v="1982-11-04T00:00:00"/>
    <s v="C-12C"/>
    <s v="78-23130"/>
    <x v="0"/>
    <x v="2"/>
    <s v="PA"/>
    <n v="33500"/>
    <s v="Lightning"/>
    <s v="Weather"/>
  </r>
  <r>
    <d v="1983-01-17T00:00:00"/>
    <s v="C-12A"/>
    <s v="73-22262"/>
    <x v="0"/>
    <x v="0"/>
    <s v="Germany"/>
    <n v="48486"/>
    <s v="Gear-up landing."/>
    <s v="Landing Gear/Brakes"/>
  </r>
  <r>
    <d v="1983-03-25T00:00:00"/>
    <s v="C-12D"/>
    <s v="81-23541"/>
    <x v="0"/>
    <x v="3"/>
    <s v="NC"/>
    <n v="900"/>
    <s v="Flaps damaged due to snow, ice and slush packed in flap area"/>
    <s v="Landing"/>
  </r>
  <r>
    <d v="1983-03-28T00:00:00"/>
    <s v="C-12A"/>
    <s v="76-22563"/>
    <x v="0"/>
    <x v="3"/>
    <s v="GA"/>
    <n v="780"/>
    <s v="Propeller damage (acft propeller hit a taxi light)"/>
    <s v="Preflight/Taxi"/>
  </r>
  <r>
    <d v="1983-08-31T00:00:00"/>
    <s v="C-12C"/>
    <s v="76-22555"/>
    <x v="0"/>
    <x v="2"/>
    <s v="FL"/>
    <n v="26120"/>
    <s v="Lightning"/>
    <s v="Weather"/>
  </r>
  <r>
    <d v="1983-10-12T00:00:00"/>
    <s v="C-12C"/>
    <s v="78-23128"/>
    <x v="0"/>
    <x v="2"/>
    <s v="Germany"/>
    <n v="13286"/>
    <s v="Bird strike"/>
    <s v="Other"/>
  </r>
  <r>
    <d v="1983-10-20T00:00:00"/>
    <s v="C-12A"/>
    <s v="73-22264"/>
    <x v="0"/>
    <x v="2"/>
    <s v="IL"/>
    <n v="19297"/>
    <s v="Bird strike"/>
    <s v="Other"/>
  </r>
  <r>
    <d v="1984-03-05T00:00:00"/>
    <s v="C-12C"/>
    <s v="77-22949"/>
    <x v="0"/>
    <x v="2"/>
    <s v="GA"/>
    <n v="13565"/>
    <s v="Lightning"/>
    <s v="Weather"/>
  </r>
  <r>
    <d v="1984-07-17T00:00:00"/>
    <s v="C-12C"/>
    <s v="78-23130"/>
    <x v="0"/>
    <x v="3"/>
    <s v="VA"/>
    <n v="17540"/>
    <s v="Propeller damage (acft propeller hit a taxi light)"/>
    <s v="Preflight/Taxi"/>
  </r>
  <r>
    <d v="1984-11-29T00:00:00"/>
    <s v="C-12A"/>
    <s v="77-22946"/>
    <x v="0"/>
    <x v="1"/>
    <s v="Korea-South"/>
    <n v="22252"/>
    <s v="Engine failure"/>
    <s v="Engine/Prop"/>
  </r>
  <r>
    <d v="1985-07-29T00:00:00"/>
    <s v="C-12C"/>
    <s v="77-22933"/>
    <x v="0"/>
    <x v="2"/>
    <s v="TX"/>
    <n v="21836"/>
    <s v="Lightning"/>
    <s v="Weather"/>
  </r>
  <r>
    <d v="1985-11-30T00:00:00"/>
    <s v="C-12C"/>
    <s v="77-22932"/>
    <x v="1"/>
    <x v="1"/>
    <s v="Germany"/>
    <n v="271551"/>
    <s v="Acft hit snow pile left on runway by snow removal personnel"/>
    <s v="Other"/>
  </r>
  <r>
    <d v="1986-02-01T00:00:00"/>
    <s v="C-12C"/>
    <s v="73-22260"/>
    <x v="0"/>
    <x v="1"/>
    <s v="Germany"/>
    <n v="10000"/>
    <s v="Fod on runway"/>
    <s v="FOD"/>
  </r>
  <r>
    <d v="1986-08-23T00:00:00"/>
    <s v="C-12C"/>
    <s v="77-22940"/>
    <x v="0"/>
    <x v="2"/>
    <s v="Honduras"/>
    <n v="17240"/>
    <s v="Lightning"/>
    <s v="Weather"/>
  </r>
  <r>
    <d v="1986-08-31T00:00:00"/>
    <s v="C-12C"/>
    <s v="76-22548"/>
    <x v="0"/>
    <x v="2"/>
    <s v="Korea-South"/>
    <n v="80000"/>
    <s v="Lightning"/>
    <s v="Weather"/>
  </r>
  <r>
    <d v="1986-09-12T00:00:00"/>
    <s v="RC-12G"/>
    <s v="80-23379"/>
    <x v="0"/>
    <x v="2"/>
    <s v="Panama"/>
    <n v="40000"/>
    <s v="Lightning Strike"/>
    <s v="Weather"/>
  </r>
  <r>
    <d v="1986-10-23T00:00:00"/>
    <s v="C-12C"/>
    <s v="73-22259"/>
    <x v="0"/>
    <x v="1"/>
    <s v="Korea-South"/>
    <n v="14104"/>
    <s v="Fod damage to engine"/>
    <s v="FOD"/>
  </r>
  <r>
    <d v="1986-12-05T00:00:00"/>
    <s v="C-12C"/>
    <s v="76-22549"/>
    <x v="0"/>
    <x v="2"/>
    <s v="Belgium"/>
    <n v="55194"/>
    <s v="Bird strike"/>
    <s v="Other"/>
  </r>
  <r>
    <d v="1987-06-12T00:00:00"/>
    <s v="C-12C"/>
    <s v="76-22550"/>
    <x v="0"/>
    <x v="2"/>
    <s v="Germany"/>
    <n v="39904"/>
    <s v="Lightning"/>
    <s v="Weather"/>
  </r>
  <r>
    <d v="1987-12-11T00:00:00"/>
    <s v="C-12C"/>
    <s v="73-22255"/>
    <x v="0"/>
    <x v="3"/>
    <s v="Italy"/>
    <n v="83314"/>
    <s v="Gear-up landing."/>
    <s v="Landing"/>
  </r>
  <r>
    <d v="1989-07-29T00:00:00"/>
    <s v="C-12C"/>
    <s v="77-22946"/>
    <x v="1"/>
    <x v="3"/>
    <s v="Korea-South"/>
    <n v="200000"/>
    <s v="Tree strike"/>
    <s v="Descent/Approach"/>
  </r>
  <r>
    <d v="1989-08-22T00:00:00"/>
    <s v="C-12U"/>
    <s v="86-60084"/>
    <x v="0"/>
    <x v="2"/>
    <s v="VA"/>
    <n v="48295"/>
    <s v="Lightning"/>
    <s v="Weather"/>
  </r>
  <r>
    <d v="1990-05-03T00:00:00"/>
    <s v="C-12U"/>
    <s v="85-51265"/>
    <x v="0"/>
    <x v="2"/>
    <s v="Panama"/>
    <n v="91291"/>
    <s v="Lightning"/>
    <s v="Weather"/>
  </r>
  <r>
    <d v="1990-07-25T00:00:00"/>
    <s v="C-12C"/>
    <s v="78-23128"/>
    <x v="0"/>
    <x v="3"/>
    <s v="Germany"/>
    <n v="150000"/>
    <s v="Acft landed with landing gear up"/>
    <s v="Landing"/>
  </r>
  <r>
    <d v="1990-08-16T00:00:00"/>
    <s v="C-12C"/>
    <s v="77-22933"/>
    <x v="0"/>
    <x v="2"/>
    <s v="NC"/>
    <n v="53271"/>
    <s v="Lightning"/>
    <s v="Weather"/>
  </r>
  <r>
    <d v="1990-09-01T00:00:00"/>
    <s v="RC-12H"/>
    <s v="83-24316"/>
    <x v="0"/>
    <x v="2"/>
    <s v="Korea"/>
    <n v="20134"/>
    <s v="Lightning Strike"/>
    <s v="Weather"/>
  </r>
  <r>
    <d v="1990-10-26T00:00:00"/>
    <s v="C-12C"/>
    <s v="73-22259"/>
    <x v="0"/>
    <x v="2"/>
    <s v="Japan"/>
    <n v="43670"/>
    <s v="Lightning"/>
    <s v="Weather"/>
  </r>
  <r>
    <d v="1991-02-12T00:00:00"/>
    <s v="C-12C"/>
    <s v="77-22939"/>
    <x v="0"/>
    <x v="3"/>
    <s v="MO"/>
    <n v="16071"/>
    <s v="Propeller contacted runway"/>
    <s v="Landing"/>
  </r>
  <r>
    <d v="1991-03-07T00:00:00"/>
    <s v="C-12C"/>
    <s v="77-22941"/>
    <x v="0"/>
    <x v="3"/>
    <s v="Saudi Arabia"/>
    <n v="55770"/>
    <s v="Both propellers struck maintenance stand"/>
    <s v="Preflight/Taxi"/>
  </r>
  <r>
    <d v="1991-05-17T00:00:00"/>
    <s v="RC-12D"/>
    <s v="78-23145"/>
    <x v="0"/>
    <x v="0"/>
    <s v="Honduras"/>
    <n v="34569"/>
    <s v="Aft Nose Gear Chain Broken. Acft landed nose gear up."/>
    <s v="Landing Gear/Brakes"/>
  </r>
  <r>
    <d v="1991-07-14T00:00:00"/>
    <s v="C-12F"/>
    <s v="85-51269"/>
    <x v="0"/>
    <x v="2"/>
    <s v="Panama"/>
    <n v="23958"/>
    <s v="Lightning"/>
    <s v="Weather"/>
  </r>
  <r>
    <d v="1991-08-25T00:00:00"/>
    <s v="C-12U"/>
    <s v="86-60084"/>
    <x v="0"/>
    <x v="2"/>
    <s v="MS"/>
    <n v="97718"/>
    <s v="Lightning"/>
    <s v="Weather"/>
  </r>
  <r>
    <d v="1991-09-04T00:00:00"/>
    <s v="RC-12H"/>
    <s v="83-24317"/>
    <x v="0"/>
    <x v="2"/>
    <s v="Korea"/>
    <n v="27243"/>
    <s v="Lightning Strike"/>
    <s v="Weather"/>
  </r>
  <r>
    <d v="1991-10-11T00:00:00"/>
    <s v="RC-12H"/>
    <s v="83-24316"/>
    <x v="1"/>
    <x v="3"/>
    <s v="Korea"/>
    <n v="274608"/>
    <s v="Acft landed with landing gear up"/>
    <s v="Landing"/>
  </r>
  <r>
    <d v="1992-01-11T00:00:00"/>
    <s v="C-12F"/>
    <s v="85-51269"/>
    <x v="2"/>
    <x v="3"/>
    <s v="Brazil"/>
    <n v="2139451"/>
    <s v="Fuel exhaustion"/>
    <s v="Other"/>
  </r>
  <r>
    <d v="1992-01-14T00:00:00"/>
    <s v="C-12C"/>
    <s v="76-22553"/>
    <x v="1"/>
    <x v="3"/>
    <s v="WY"/>
    <n v="472200"/>
    <s v="Landing attempt in hazardous weather conditions"/>
    <s v="Landing"/>
  </r>
  <r>
    <d v="1992-07-24T00:00:00"/>
    <s v="RC-12D"/>
    <s v="78-23142"/>
    <x v="0"/>
    <x v="2"/>
    <s v="LA"/>
    <n v="17694"/>
    <s v="Lightning Strike"/>
    <s v="Weather"/>
  </r>
  <r>
    <d v="1992-07-24T00:00:00"/>
    <s v="C-12C"/>
    <s v="76-22552"/>
    <x v="0"/>
    <x v="0"/>
    <s v="TX"/>
    <n v="55292"/>
    <s v="Landing Gear Collapse/Retraction"/>
    <s v="Landing Gear/Brakes"/>
  </r>
  <r>
    <d v="1992-08-07T00:00:00"/>
    <s v="C-12C"/>
    <s v="73-22252"/>
    <x v="0"/>
    <x v="0"/>
    <s v="TX"/>
    <n v="20572"/>
    <s v="Gear-up landing."/>
    <s v="Landing Gear/Brakes"/>
  </r>
  <r>
    <d v="1992-11-12T00:00:00"/>
    <s v="C-12F"/>
    <s v="85-51261"/>
    <x v="2"/>
    <x v="3"/>
    <s v="AK"/>
    <n v="5192539"/>
    <s v="Collision With Ground"/>
    <s v="Descent/Approach"/>
  </r>
  <r>
    <d v="1993-01-13T00:00:00"/>
    <s v="C-12D"/>
    <s v="81-23546"/>
    <x v="0"/>
    <x v="3"/>
    <s v="AK"/>
    <n v="129126"/>
    <s v="Propellers struck snow berms"/>
    <s v="Preflight/Taxi"/>
  </r>
  <r>
    <d v="1993-02-23T00:00:00"/>
    <s v="C-12U"/>
    <s v="86-60087"/>
    <x v="1"/>
    <x v="3"/>
    <s v="PA"/>
    <n v="404698"/>
    <s v="Plane left runway and contacted packed snow berm"/>
    <s v="Landing"/>
  </r>
  <r>
    <d v="1993-07-15T00:00:00"/>
    <s v="C-12C"/>
    <s v="78-23136"/>
    <x v="0"/>
    <x v="3"/>
    <s v="LA"/>
    <n v="128491"/>
    <s v="Landing Gear Collapse"/>
    <s v="Landing"/>
  </r>
  <r>
    <d v="1993-07-18T00:00:00"/>
    <s v="C-12D"/>
    <s v="83-24150"/>
    <x v="0"/>
    <x v="2"/>
    <s v="OH"/>
    <n v="116115"/>
    <s v="Lightning"/>
    <s v="Weather"/>
  </r>
  <r>
    <d v="1993-07-19T00:00:00"/>
    <s v="C-12D"/>
    <s v="77-22935"/>
    <x v="0"/>
    <x v="2"/>
    <s v="GA"/>
    <n v="121744"/>
    <s v="Lightning"/>
    <s v="Weather"/>
  </r>
  <r>
    <d v="1993-07-28T00:00:00"/>
    <s v="RC-12D"/>
    <s v="78-23145"/>
    <x v="0"/>
    <x v="2"/>
    <s v="Honduras"/>
    <n v="55392"/>
    <s v="Lightning Strike"/>
    <s v="Weather"/>
  </r>
  <r>
    <d v="1994-03-21T00:00:00"/>
    <s v="C-12C"/>
    <s v="78-23134"/>
    <x v="0"/>
    <x v="3"/>
    <s v="Korea-South"/>
    <n v="187237"/>
    <s v="Landing Gear Collapse/collision with taxi light"/>
    <s v="Landing"/>
  </r>
  <r>
    <d v="1994-04-23T00:00:00"/>
    <s v="RC-12H"/>
    <s v="83-24314"/>
    <x v="0"/>
    <x v="3"/>
    <s v="Korea"/>
    <n v="171623"/>
    <s v="Acft veered to the right, nose gear collapsed"/>
    <s v="Landing"/>
  </r>
  <r>
    <d v="1994-05-24T00:00:00"/>
    <s v="C-12U"/>
    <s v="85-51265"/>
    <x v="0"/>
    <x v="2"/>
    <s v="Panama"/>
    <n v="10000"/>
    <s v="Lightning"/>
    <s v="Weather"/>
  </r>
  <r>
    <d v="1994-07-12T00:00:00"/>
    <s v="C-12L"/>
    <s v="71-21060"/>
    <x v="0"/>
    <x v="2"/>
    <s v="not listed in rpt"/>
    <n v="10000"/>
    <s v="Lightning"/>
    <s v="Weather"/>
  </r>
  <r>
    <d v="1994-10-01T00:00:00"/>
    <s v="C-12U"/>
    <s v="84-00487"/>
    <x v="0"/>
    <x v="2"/>
    <s v="WY"/>
    <n v="85000"/>
    <s v="Lightning"/>
    <s v="Weather"/>
  </r>
  <r>
    <d v="1995-01-22T00:00:00"/>
    <s v="RC-12D"/>
    <s v="80-23373"/>
    <x v="0"/>
    <x v="0"/>
    <s v="Panama"/>
    <n v="54000"/>
    <s v="Hot Start"/>
    <s v="Engine/Prop"/>
  </r>
  <r>
    <d v="1995-03-02T00:00:00"/>
    <s v="C-12U"/>
    <s v="84-00489"/>
    <x v="0"/>
    <x v="0"/>
    <s v="NV"/>
    <n v="54976"/>
    <s v="Suspect failure of Propeller Governor, cross monitoring of instumentation by flight crew could prevent exceeding limitations in event of material failure"/>
    <s v="Engine/Prop"/>
  </r>
  <r>
    <d v="1995-04-03T00:00:00"/>
    <s v="C-12C"/>
    <s v="76-22564"/>
    <x v="0"/>
    <x v="1"/>
    <s v="NC"/>
    <n v="13807"/>
    <s v="Airstair door opened in flight"/>
    <s v="Other"/>
  </r>
  <r>
    <d v="1995-05-14T00:00:00"/>
    <s v="C-12C"/>
    <s v="78-23139"/>
    <x v="0"/>
    <x v="2"/>
    <s v="NC"/>
    <n v="99732"/>
    <s v="Lightning"/>
    <s v="Weather"/>
  </r>
  <r>
    <d v="1995-05-22T00:00:00"/>
    <s v="C-12U"/>
    <s v="85-51272"/>
    <x v="0"/>
    <x v="2"/>
    <s v="ID"/>
    <n v="71000"/>
    <s v="Lightning"/>
    <s v="Weather"/>
  </r>
  <r>
    <d v="1995-07-23T00:00:00"/>
    <s v="C-12C"/>
    <s v="73-01209"/>
    <x v="0"/>
    <x v="2"/>
    <s v="MD"/>
    <n v="163319"/>
    <s v="Deer strike"/>
    <s v="Preflight/Taxi"/>
  </r>
  <r>
    <d v="1995-12-28T00:00:00"/>
    <s v="C-12C"/>
    <s v="78-23130"/>
    <x v="0"/>
    <x v="2"/>
    <s v="VA"/>
    <n v="53394"/>
    <s v="Lightning"/>
    <s v="Weather"/>
  </r>
  <r>
    <d v="1996-02-08T00:00:00"/>
    <s v="C-12C"/>
    <s v="77-22935"/>
    <x v="0"/>
    <x v="2"/>
    <s v="TN"/>
    <n v="43561"/>
    <s v="Lightning"/>
    <s v="Weather"/>
  </r>
  <r>
    <d v="1996-06-26T00:00:00"/>
    <s v="RC-12G"/>
    <s v="80-23372"/>
    <x v="0"/>
    <x v="2"/>
    <s v="FL"/>
    <n v="22399"/>
    <s v="Lightning Strike"/>
    <s v="Weather"/>
  </r>
  <r>
    <d v="1996-07-20T00:00:00"/>
    <s v="C-12D"/>
    <s v="82-23783"/>
    <x v="0"/>
    <x v="3"/>
    <s v="WA"/>
    <n v="16226"/>
    <s v="Right nose avionics door seperated from aircraft fuselage"/>
    <s v="Descent/Approach"/>
  </r>
  <r>
    <d v="1996-08-11T00:00:00"/>
    <s v="RC-12G"/>
    <s v="80-23380"/>
    <x v="0"/>
    <x v="2"/>
    <s v="Orlando, FL"/>
    <n v="62376"/>
    <s v="Lightning Strike"/>
    <s v="Weather"/>
  </r>
  <r>
    <d v="1996-12-06T00:00:00"/>
    <s v="C-12V"/>
    <s v="94-00320"/>
    <x v="0"/>
    <x v="3"/>
    <s v="WI"/>
    <n v="85825"/>
    <s v="Hard landing"/>
    <s v="Landing"/>
  </r>
  <r>
    <d v="1997-02-28T00:00:00"/>
    <s v="C-12U"/>
    <s v="84-24377"/>
    <x v="0"/>
    <x v="2"/>
    <s v="AL"/>
    <n v="50575"/>
    <s v="Lightning"/>
    <s v="Weather"/>
  </r>
  <r>
    <d v="1997-04-10T00:00:00"/>
    <s v="C-12C"/>
    <s v="77-22937"/>
    <x v="0"/>
    <x v="3"/>
    <s v="CO"/>
    <n v="73474"/>
    <s v="Structural Icing / Hard Landing"/>
    <s v="Landing"/>
  </r>
  <r>
    <d v="1997-04-16T00:00:00"/>
    <s v="RC-12N"/>
    <s v="89-00272"/>
    <x v="2"/>
    <x v="3"/>
    <s v="GA"/>
    <n v="19210160"/>
    <s v="Acft descended out of control to ground impact."/>
    <s v="Cruise"/>
  </r>
  <r>
    <d v="1997-04-22T00:00:00"/>
    <s v="C-12C"/>
    <s v="78-23132"/>
    <x v="0"/>
    <x v="3"/>
    <s v="WV"/>
    <n v="30192"/>
    <s v="Attempted to taxi acft with prop in feather resulting in engine overtorque"/>
    <s v="Preflight/Taxi"/>
  </r>
  <r>
    <d v="1997-05-07T00:00:00"/>
    <s v="RC-12H"/>
    <s v="83-24316"/>
    <x v="0"/>
    <x v="2"/>
    <s v="Korea"/>
    <n v="59942"/>
    <s v="Lightning Strike"/>
    <s v="Weather"/>
  </r>
  <r>
    <d v="1997-07-23T00:00:00"/>
    <s v="C-12U"/>
    <s v="84-00485"/>
    <x v="0"/>
    <x v="2"/>
    <s v="NC"/>
    <n v="69751"/>
    <s v="Lightning"/>
    <s v="Weather"/>
  </r>
  <r>
    <d v="1997-08-10T00:00:00"/>
    <s v="C-12V"/>
    <s v="95-00088"/>
    <x v="0"/>
    <x v="2"/>
    <s v="Yugoslavia"/>
    <n v="10000"/>
    <s v="Lightning"/>
    <s v="Weather"/>
  </r>
  <r>
    <d v="1997-10-06T00:00:00"/>
    <s v="C-12C"/>
    <s v="73-22265"/>
    <x v="0"/>
    <x v="0"/>
    <s v="AL"/>
    <n v="115304"/>
    <s v="Landing Gear Collapse"/>
    <s v="Landing Gear/Brakes"/>
  </r>
  <r>
    <d v="1997-12-24T00:00:00"/>
    <s v="C-12U"/>
    <s v="84-00170"/>
    <x v="0"/>
    <x v="3"/>
    <s v="Korea-South"/>
    <n v="177081"/>
    <s v="During taxi the right side prop struck wheeled fire extinguisher"/>
    <s v="Preflight/Taxi"/>
  </r>
  <r>
    <d v="1998-03-23T00:00:00"/>
    <s v="C-12U"/>
    <s v="85-51263"/>
    <x v="0"/>
    <x v="2"/>
    <s v="Bahama Islands"/>
    <n v="175992"/>
    <s v="Lightning"/>
    <s v="Weather"/>
  </r>
  <r>
    <d v="1998-03-27T00:00:00"/>
    <s v="C-12U"/>
    <s v="84-24377"/>
    <x v="0"/>
    <x v="3"/>
    <s v="NC"/>
    <n v="15000"/>
    <s v="Left wing of the acft clipped a tree"/>
    <s v="Takeoff/Climb"/>
  </r>
  <r>
    <d v="1998-06-30T00:00:00"/>
    <s v="C-12U"/>
    <s v="84-00154"/>
    <x v="0"/>
    <x v="2"/>
    <s v="Italy"/>
    <n v="38166"/>
    <s v="Hail damage"/>
    <s v="Weather"/>
  </r>
  <r>
    <d v="1998-07-23T00:00:00"/>
    <s v="C-12C"/>
    <s v="78-23126"/>
    <x v="0"/>
    <x v="2"/>
    <s v="RI"/>
    <n v="35650"/>
    <s v="Lightning"/>
    <s v="Weather"/>
  </r>
  <r>
    <d v="1998-08-02T00:00:00"/>
    <s v="RC-12H"/>
    <s v="83-24318"/>
    <x v="0"/>
    <x v="2"/>
    <s v="Korea"/>
    <n v="33084"/>
    <s v="Lightning Strike"/>
    <s v="Weather"/>
  </r>
  <r>
    <d v="1998-08-05T00:00:00"/>
    <s v="C-12U"/>
    <s v="84-00163"/>
    <x v="0"/>
    <x v="2"/>
    <s v="Panama"/>
    <n v="55838"/>
    <s v="Lightning"/>
    <s v="Weather"/>
  </r>
  <r>
    <d v="1998-09-02T00:00:00"/>
    <s v="RC-12N"/>
    <s v="89-00271"/>
    <x v="0"/>
    <x v="2"/>
    <s v="Hunter AAF, GA"/>
    <n v="10000"/>
    <s v="Lightning Strike"/>
    <s v="Weather"/>
  </r>
  <r>
    <d v="1998-10-06T00:00:00"/>
    <s v="C-12U"/>
    <s v="84-00484"/>
    <x v="0"/>
    <x v="2"/>
    <s v="SD"/>
    <n v="129325"/>
    <s v="Acft struck deer during take-off roll"/>
    <s v="Takeoff/Climb"/>
  </r>
  <r>
    <d v="1998-10-06T00:00:00"/>
    <s v="C-12U"/>
    <s v="85-51266"/>
    <x v="0"/>
    <x v="2"/>
    <s v="VA"/>
    <n v="79216"/>
    <s v="Bird strike"/>
    <s v="Other"/>
  </r>
  <r>
    <d v="1998-11-06T00:00:00"/>
    <s v="RC-12K"/>
    <s v="85-50151"/>
    <x v="2"/>
    <x v="3"/>
    <s v="Germany"/>
    <n v="14494168"/>
    <s v="Acft crashed during training flight"/>
    <s v="Cruise"/>
  </r>
  <r>
    <d v="1998-12-23T00:00:00"/>
    <s v="C-12R"/>
    <s v="94-00318"/>
    <x v="0"/>
    <x v="3"/>
    <s v="Germany"/>
    <n v="105760"/>
    <s v="During takeoff acft proceeded off the runway and struck runway lights"/>
    <s v="Preflight/Taxi"/>
  </r>
  <r>
    <d v="1999-03-28T00:00:00"/>
    <s v="RC-12D"/>
    <s v="80-23371"/>
    <x v="0"/>
    <x v="2"/>
    <s v="Korea"/>
    <n v="148900"/>
    <s v="Bird Strike"/>
    <s v="Other"/>
  </r>
  <r>
    <d v="1999-06-22T00:00:00"/>
    <s v="C-12U"/>
    <s v="86-60088"/>
    <x v="0"/>
    <x v="2"/>
    <s v="MS"/>
    <n v="33400"/>
    <s v="Lightning"/>
    <s v="Weather"/>
  </r>
  <r>
    <d v="1999-08-23T00:00:00"/>
    <s v="C-12V"/>
    <s v="94-00320"/>
    <x v="0"/>
    <x v="2"/>
    <s v="WI"/>
    <n v="98249"/>
    <s v="Lightning"/>
    <s v="Weather"/>
  </r>
  <r>
    <d v="1999-10-12T00:00:00"/>
    <s v="RC-12N"/>
    <s v="89-00274"/>
    <x v="0"/>
    <x v="3"/>
    <s v="AZ"/>
    <n v="100143"/>
    <s v="Acft skidded off runway during landing"/>
    <s v="Landing"/>
  </r>
  <r>
    <d v="1999-12-30T00:00:00"/>
    <s v="C-12U"/>
    <s v="85-51270"/>
    <x v="0"/>
    <x v="3"/>
    <s v="FL"/>
    <n v="24773"/>
    <s v="#1 engine had an over temp and N1 overspeed"/>
    <s v="Cruise"/>
  </r>
  <r>
    <d v="2000-02-13T00:00:00"/>
    <s v="C-12U"/>
    <s v="84-24375"/>
    <x v="0"/>
    <x v="3"/>
    <s v="AL"/>
    <n v="10879"/>
    <s v="Ice vane actuators and override cable assy damaged during ice vane check."/>
    <s v="Cruise"/>
  </r>
  <r>
    <d v="2000-07-17T00:00:00"/>
    <s v="C-12U"/>
    <s v="84-00143"/>
    <x v="0"/>
    <x v="3"/>
    <s v="CO"/>
    <n v="37400"/>
    <s v="Engine exceeded temperature during climb following takeoff"/>
    <s v="Takeoff/Climb"/>
  </r>
  <r>
    <d v="2000-07-22T00:00:00"/>
    <s v="RC-12H"/>
    <s v="83-24316"/>
    <x v="0"/>
    <x v="2"/>
    <s v="Korea"/>
    <n v="16031"/>
    <s v="Lightning Strike"/>
    <s v="Weather"/>
  </r>
  <r>
    <d v="2000-07-28T00:00:00"/>
    <s v="C-12U"/>
    <s v="86-60087"/>
    <x v="0"/>
    <x v="0"/>
    <s v="SC"/>
    <n v="130066"/>
    <s v="On takeoff, chip detector failed causing loss of engine oil"/>
    <s v="Oil System"/>
  </r>
  <r>
    <d v="2000-08-13T00:00:00"/>
    <s v="C-12U"/>
    <s v="84-00174"/>
    <x v="0"/>
    <x v="3"/>
    <s v="MO"/>
    <n v="166200"/>
    <s v="the #2 engine temp indicated a TGT reading of 813 Deg C for 28 sec"/>
    <s v="Takeoff/Climb"/>
  </r>
  <r>
    <d v="2000-11-02T00:00:00"/>
    <s v="C-12U"/>
    <s v="84-00150"/>
    <x v="0"/>
    <x v="2"/>
    <s v="ND"/>
    <n v="14476"/>
    <s v="Acft struck birds (geese)"/>
    <s v="Other"/>
  </r>
  <r>
    <d v="2001-03-26T00:00:00"/>
    <s v="RC-12K"/>
    <s v="85-00154"/>
    <x v="2"/>
    <x v="3"/>
    <s v="Germany"/>
    <n v="14554168"/>
    <s v="While on approach acft dropped off approach radar.  Acft was found crashed"/>
    <s v="Descent/Approach"/>
  </r>
  <r>
    <d v="2001-05-01T00:00:00"/>
    <s v="C-12D"/>
    <s v="81-23541"/>
    <x v="0"/>
    <x v="3"/>
    <s v="AL"/>
    <n v="20874"/>
    <s v="Acft sustained a blown tire and prop damage"/>
    <s v="Landing"/>
  </r>
  <r>
    <d v="2001-05-09T00:00:00"/>
    <s v="C-12U"/>
    <s v="84-00487"/>
    <x v="0"/>
    <x v="3"/>
    <s v="WY"/>
    <n v="92113"/>
    <s v="Eng #1 ITT limits were exceeded"/>
    <s v="Takeoff/Climb"/>
  </r>
  <r>
    <d v="2001-05-31T00:00:00"/>
    <s v="RC-12D"/>
    <s v="78-23142"/>
    <x v="0"/>
    <x v="2"/>
    <s v="TX"/>
    <n v="90177"/>
    <s v="Lightning Strike"/>
    <s v="Weather"/>
  </r>
  <r>
    <d v="2001-07-01T00:00:00"/>
    <s v="C-12U"/>
    <s v="85-51270"/>
    <x v="0"/>
    <x v="3"/>
    <s v="AL"/>
    <n v="95864"/>
    <s v="Engine experienced an over temperature."/>
    <s v="Takeoff/Climb"/>
  </r>
  <r>
    <d v="2001-08-22T00:00:00"/>
    <s v="C-12U"/>
    <s v="84-00159"/>
    <x v="0"/>
    <x v="2"/>
    <s v="NE"/>
    <n v="135516"/>
    <s v="Lightning"/>
    <s v="Weather"/>
  </r>
  <r>
    <d v="2001-10-01T00:00:00"/>
    <s v="RC-12H"/>
    <s v="83-24314"/>
    <x v="0"/>
    <x v="2"/>
    <s v="Korea"/>
    <n v="28168"/>
    <s v="Lightning Strike"/>
    <s v="Weather"/>
  </r>
  <r>
    <d v="2002-01-29T00:00:00"/>
    <s v="C-12C"/>
    <s v="78-23130"/>
    <x v="1"/>
    <x v="1"/>
    <s v="CA"/>
    <n v="421400"/>
    <s v="gear-up landing."/>
    <s v="Landing Gear/Brakes"/>
  </r>
  <r>
    <d v="2002-07-21T00:00:00"/>
    <s v="C-12U"/>
    <s v="84-00145"/>
    <x v="0"/>
    <x v="2"/>
    <s v="FL"/>
    <n v="36797"/>
    <s v="Lightning"/>
    <s v="Weather"/>
  </r>
  <r>
    <d v="2003-02-11T00:00:00"/>
    <s v="C-12U"/>
    <s v="84-24377"/>
    <x v="1"/>
    <x v="3"/>
    <s v="KY"/>
    <n v="239000"/>
    <s v="Propeller blades struck runway during aborted gear-up landing"/>
    <s v="Landing"/>
  </r>
  <r>
    <d v="2003-05-30T00:00:00"/>
    <s v="C-12U"/>
    <s v="84-00149"/>
    <x v="0"/>
    <x v="3"/>
    <s v="CO"/>
    <n v="111800"/>
    <s v="engine overtemp occurred"/>
    <s v="Takeoff/Climb"/>
  </r>
  <r>
    <d v="2003-06-30T00:00:00"/>
    <s v="C-12U"/>
    <s v="84-00172"/>
    <x v="0"/>
    <x v="3"/>
    <s v="HI"/>
    <n v="111256"/>
    <s v="Engine ITT exceedance reported during simulated engine failure operation"/>
    <s v="Cruise"/>
  </r>
  <r>
    <d v="2003-08-12T00:00:00"/>
    <s v="C-12U"/>
    <s v="84-00169"/>
    <x v="2"/>
    <x v="3"/>
    <s v="Korea-South"/>
    <n v="6024995"/>
    <s v="Stall procedure"/>
    <s v="Other"/>
  </r>
  <r>
    <d v="2003-08-22T00:00:00"/>
    <s v="C-12U"/>
    <s v="85-51271"/>
    <x v="0"/>
    <x v="3"/>
    <s v="CO"/>
    <n v="110000"/>
    <s v="ITT exceeded limits due to idle detent failed"/>
    <s v="Other"/>
  </r>
  <r>
    <d v="2004-01-05T00:00:00"/>
    <s v="C-12U"/>
    <s v="84-00485"/>
    <x v="1"/>
    <x v="2"/>
    <s v="AL"/>
    <n v="289230"/>
    <s v="Lightning"/>
    <s v="Weather"/>
  </r>
  <r>
    <d v="2004-05-02T00:00:00"/>
    <s v="C-12U"/>
    <s v="86-60086"/>
    <x v="0"/>
    <x v="3"/>
    <s v="CA"/>
    <n v="127500"/>
    <s v="A2 ITT and N1 gauges displayed overspeed reading"/>
    <s v="Takeoff/Climb"/>
  </r>
  <r>
    <d v="2004-05-11T00:00:00"/>
    <s v="RC-12D"/>
    <s v="81-23542"/>
    <x v="0"/>
    <x v="2"/>
    <s v="NJ"/>
    <n v="20000"/>
    <s v="Deer Strike"/>
    <s v="Preflight/Taxi"/>
  </r>
  <r>
    <d v="2004-06-17T00:00:00"/>
    <s v="C-12U"/>
    <s v="84-00143"/>
    <x v="0"/>
    <x v="3"/>
    <s v="CO"/>
    <n v="164362"/>
    <s v="dual-engine ITT exceedance"/>
    <s v="Takeoff/Climb"/>
  </r>
  <r>
    <d v="2004-08-30T00:00:00"/>
    <s v="C-12U"/>
    <s v="84-24376"/>
    <x v="0"/>
    <x v="2"/>
    <s v="AL"/>
    <n v="76842"/>
    <s v="Lightning"/>
    <s v="Weather"/>
  </r>
  <r>
    <d v="2004-10-25T00:00:00"/>
    <s v="C-12R"/>
    <s v="95-00099"/>
    <x v="0"/>
    <x v="3"/>
    <s v="AL"/>
    <n v="100000"/>
    <s v="Right main landing gear veered off the side of the runway and right propeller contacted a runway light"/>
    <s v="Takeoff/Climb"/>
  </r>
  <r>
    <d v="2005-01-03T00:00:00"/>
    <s v="C-12U"/>
    <s v="85-51270"/>
    <x v="0"/>
    <x v="3"/>
    <s v="WV"/>
    <n v="88024"/>
    <s v="exceeded limitations on # 1 and #2 engine &amp; Event Msg. on Litton guages"/>
    <s v="Cruise"/>
  </r>
  <r>
    <d v="2005-01-27T00:00:00"/>
    <s v="C-12D"/>
    <s v="83-24147"/>
    <x v="1"/>
    <x v="0"/>
    <s v="WV"/>
    <n v="300000"/>
    <s v="Landing gear failure"/>
    <s v="Landing Gear/Brakes"/>
  </r>
  <r>
    <d v="2005-03-08T00:00:00"/>
    <s v="C-12U"/>
    <s v="84-00153"/>
    <x v="0"/>
    <x v="1"/>
    <s v="AK"/>
    <n v="105950"/>
    <s v="#2 engine surged out of the 'reverse' position during landing roll-out"/>
    <s v="Engine/Prop"/>
  </r>
  <r>
    <d v="2005-04-10T00:00:00"/>
    <s v="C-12U"/>
    <s v="84-00178"/>
    <x v="1"/>
    <x v="2"/>
    <s v="IA"/>
    <n v="355893"/>
    <s v="Lightning"/>
    <s v="Weather"/>
  </r>
  <r>
    <d v="2005-08-07T00:00:00"/>
    <s v="C-12U"/>
    <s v="84-00487"/>
    <x v="0"/>
    <x v="2"/>
    <s v="IN"/>
    <n v="35000"/>
    <s v="Lightning"/>
    <s v="Weather"/>
  </r>
  <r>
    <d v="2005-08-26T00:00:00"/>
    <s v="RC-12D"/>
    <s v="80-23375"/>
    <x v="0"/>
    <x v="2"/>
    <s v="Korea"/>
    <n v="104260"/>
    <s v="Propeller damaged by unknown FOD"/>
    <s v="Preflight/Taxi"/>
  </r>
  <r>
    <d v="2005-12-02T00:00:00"/>
    <s v="C-12U"/>
    <s v="84-00151"/>
    <x v="0"/>
    <x v="1"/>
    <s v="TX"/>
    <n v="170640"/>
    <s v="Acft experienced cummulative over-torque conditions"/>
    <s v="Engine/Prop"/>
  </r>
  <r>
    <d v="2005-12-12T00:00:00"/>
    <s v="C-12U"/>
    <s v="84-00486"/>
    <x v="0"/>
    <x v="2"/>
    <s v="CA"/>
    <n v="161485"/>
    <s v="Hail damage"/>
    <s v="Weather"/>
  </r>
  <r>
    <d v="2006-02-20T00:00:00"/>
    <s v="C-12D"/>
    <s v="86-60085"/>
    <x v="1"/>
    <x v="0"/>
    <s v="CA"/>
    <n v="236319"/>
    <s v="left main gear collapsed during landing"/>
    <s v="Landing Gear/Brakes"/>
  </r>
  <r>
    <d v="2006-08-10T00:00:00"/>
    <s v="RC-12D"/>
    <s v="78-23144"/>
    <x v="0"/>
    <x v="2"/>
    <s v="Korea"/>
    <n v="84226"/>
    <s v="Bird Strike"/>
    <s v="Other"/>
  </r>
  <r>
    <d v="2006-08-25T00:00:00"/>
    <s v="C-12U"/>
    <s v="85-51262"/>
    <x v="1"/>
    <x v="0"/>
    <s v="SC"/>
    <n v="210088"/>
    <s v="Crewmember sustained a left-hand ring finger injury while attempting to open the cabin air-stair"/>
    <s v="Other"/>
  </r>
  <r>
    <d v="2006-11-14T00:00:00"/>
    <s v="RC-12N"/>
    <s v="89-00273"/>
    <x v="0"/>
    <x v="2"/>
    <s v="AZ"/>
    <n v="145648"/>
    <s v="Deer Strike"/>
    <s v="Preflight/Taxi"/>
  </r>
  <r>
    <d v="2006-11-16T00:00:00"/>
    <s v="C-12U"/>
    <s v="84-00144"/>
    <x v="0"/>
    <x v="2"/>
    <s v="MS"/>
    <n v="166570"/>
    <s v="Lightning"/>
    <s v="Weather"/>
  </r>
  <r>
    <d v="2007-01-26T00:00:00"/>
    <s v="RC-12D"/>
    <s v="80-23371"/>
    <x v="1"/>
    <x v="0"/>
    <s v="Korea"/>
    <n v="509968"/>
    <s v="Right MLG collapsed after landing"/>
    <s v="Landing Gear/Brakes"/>
  </r>
  <r>
    <d v="2007-02-01T00:00:00"/>
    <s v="RC-12H"/>
    <s v="83-24313"/>
    <x v="0"/>
    <x v="0"/>
    <s v="Korea"/>
    <n v="25790"/>
    <s v="Acft experienced smoke in cockpit"/>
    <s v="Other"/>
  </r>
  <r>
    <d v="2007-09-20T00:00:00"/>
    <s v="C-12U"/>
    <s v="84-00166"/>
    <x v="0"/>
    <x v="2"/>
    <s v="NM"/>
    <n v="54366"/>
    <s v="Lightning"/>
    <s v="Weather"/>
  </r>
  <r>
    <d v="2007-11-27T00:00:00"/>
    <s v="C-12U"/>
    <s v="84-00159"/>
    <x v="2"/>
    <x v="0"/>
    <s v="NE"/>
    <n v="1500000"/>
    <s v="Propeller contacted the runway"/>
    <s v="Engine/Prop"/>
  </r>
  <r>
    <d v="2008-08-05T00:00:00"/>
    <s v="C-12U"/>
    <s v="84-00158"/>
    <x v="0"/>
    <x v="2"/>
    <s v="Germany"/>
    <n v="25248"/>
    <s v="Bird strike"/>
    <s v="Other"/>
  </r>
  <r>
    <d v="2008-09-25T00:00:00"/>
    <s v="C-12U"/>
    <s v="84-24379"/>
    <x v="0"/>
    <x v="3"/>
    <s v="AL"/>
    <n v="172337"/>
    <s v="Aircraft engines experienced overtemp"/>
    <s v="Descent/Approach"/>
  </r>
  <r>
    <d v="2008-09-26T00:00:00"/>
    <s v="RC-12K"/>
    <s v="85-00153"/>
    <x v="0"/>
    <x v="3"/>
    <s v="Afghanistan"/>
    <n v="135000"/>
    <s v="PF exceeded N1 max limit"/>
    <s v="Takeoff/Climb"/>
  </r>
  <r>
    <d v="2009-02-10T00:00:00"/>
    <s v="RC-12D"/>
    <s v="80-23375"/>
    <x v="0"/>
    <x v="0"/>
    <s v="Korea"/>
    <n v="82062"/>
    <s v="During cruise #1 engine torque increased to 106%"/>
    <s v="Engine/Prop"/>
  </r>
  <r>
    <d v="2009-03-11T00:00:00"/>
    <s v="RC-12"/>
    <m/>
    <x v="0"/>
    <x v="2"/>
    <s v="Ft Hood, Texas"/>
    <n v="50583.07"/>
    <s v="second stage compressor blades niched"/>
    <s v="Preflight/Taxi"/>
  </r>
  <r>
    <d v="2009-03-31T00:00:00"/>
    <s v="C-12U"/>
    <s v="84-00172"/>
    <x v="0"/>
    <x v="2"/>
    <s v="CT"/>
    <n v="51179"/>
    <s v="Bird strike"/>
    <s v="Other"/>
  </r>
  <r>
    <d v="2009-04-02T00:00:00"/>
    <s v="C-12U"/>
    <s v="84-00166"/>
    <x v="0"/>
    <x v="2"/>
    <s v="CA"/>
    <n v="29625"/>
    <s v="Bird strike"/>
    <s v="Other"/>
  </r>
  <r>
    <d v="2009-04-10T00:00:00"/>
    <s v="C-12"/>
    <m/>
    <x v="0"/>
    <x v="0"/>
    <s v="Tikrit, Iraq"/>
    <n v="47603.65"/>
    <s v="First stage compressor blade bent"/>
    <s v="Engine/Prop"/>
  </r>
  <r>
    <d v="2009-04-14T00:00:00"/>
    <s v="C-12"/>
    <m/>
    <x v="0"/>
    <x v="2"/>
    <s v="Ft. Rucker, AL"/>
    <n v="22571.42"/>
    <s v="Lightning Strike"/>
    <s v="Weather"/>
  </r>
  <r>
    <d v="2009-04-14T00:00:00"/>
    <s v="C-12D"/>
    <s v="81-23541"/>
    <x v="0"/>
    <x v="2"/>
    <s v="SC"/>
    <n v="108000"/>
    <s v="Lightning"/>
    <s v="Weather"/>
  </r>
  <r>
    <d v="2009-04-27T00:00:00"/>
    <s v="C-12"/>
    <m/>
    <x v="0"/>
    <x v="2"/>
    <s v="Afganistan"/>
    <n v="102258.95"/>
    <s v="Lightning strike #2 Propeller"/>
    <s v="Weather"/>
  </r>
  <r>
    <d v="2009-05-10T00:00:00"/>
    <s v="C-12"/>
    <m/>
    <x v="0"/>
    <x v="0"/>
    <s v="NTFW JRB Fort Worth"/>
    <m/>
    <s v="Engine Howling Noise"/>
    <s v="Engine/Prop"/>
  </r>
  <r>
    <d v="2009-05-15T00:00:00"/>
    <s v="C-12"/>
    <m/>
    <x v="0"/>
    <x v="2"/>
    <s v="Forbes Field Kansas"/>
    <n v="118579.09"/>
    <s v="Hail Damage"/>
    <s v="Weather"/>
  </r>
  <r>
    <d v="2009-05-29T00:00:00"/>
    <s v="C-12"/>
    <m/>
    <x v="0"/>
    <x v="0"/>
    <s v="St. Augustine, Florida"/>
    <n v="34910.46"/>
    <s v="Left Wing Delamination"/>
    <s v="Controls/Airframe"/>
  </r>
  <r>
    <d v="2009-06-10T00:00:00"/>
    <s v="C-12"/>
    <m/>
    <x v="0"/>
    <x v="2"/>
    <s v="JRB NAS, Fort Worth, TX"/>
    <n v="20107.45"/>
    <s v="Lightning strike on #2 propeller"/>
    <s v="Weather"/>
  </r>
  <r>
    <d v="2009-06-29T00:00:00"/>
    <s v="RC-12"/>
    <m/>
    <x v="0"/>
    <x v="0"/>
    <s v="Wiesbaden AB, Germany"/>
    <n v="88575"/>
    <s v="Engine high TGT, fuel flow, low torque"/>
    <s v="Engine/Prop"/>
  </r>
  <r>
    <d v="2009-07-17T00:00:00"/>
    <s v="C-12U"/>
    <s v="84-00168"/>
    <x v="0"/>
    <x v="2"/>
    <s v="Korea-South"/>
    <n v="90444"/>
    <s v="Lightning"/>
    <s v="Weather"/>
  </r>
  <r>
    <d v="2009-07-23T00:00:00"/>
    <s v="RC-12"/>
    <m/>
    <x v="1"/>
    <x v="0"/>
    <s v="Balad, Iraq"/>
    <n v="284700.95"/>
    <s v="Compressor stall"/>
    <s v="Engine/Prop"/>
  </r>
  <r>
    <d v="2009-08-04T00:00:00"/>
    <s v="RC-12N"/>
    <s v="89-00276"/>
    <x v="0"/>
    <x v="0"/>
    <s v="Ft. Huachuca, AZ"/>
    <n v="102928"/>
    <s v="#2 Engine fire during run-up"/>
    <s v="Engine/Prop"/>
  </r>
  <r>
    <d v="2009-10-13T00:00:00"/>
    <s v="C-12C"/>
    <s v="78-23135"/>
    <x v="2"/>
    <x v="0"/>
    <s v="Afghanistan"/>
    <n v="3764109"/>
    <s v="Collision With Ground"/>
    <s v="Other"/>
  </r>
  <r>
    <d v="2009-12-03T00:00:00"/>
    <s v="C-12D"/>
    <s v="82-23783"/>
    <x v="0"/>
    <x v="3"/>
    <s v="RI"/>
    <n v="118536"/>
    <s v="While taxiing aircraft struck runway light resulting in damage"/>
    <s v="Preflight/Taxi"/>
  </r>
  <r>
    <d v="2009-12-16T00:00:00"/>
    <s v="RC-12"/>
    <m/>
    <x v="0"/>
    <x v="0"/>
    <s v="Balad, Iraq"/>
    <n v="112380.35"/>
    <s v="Sparks from engine during decent, damaged blades "/>
    <s v="Engine/Prop"/>
  </r>
  <r>
    <d v="2009-12-20T00:00:00"/>
    <s v="RC-12"/>
    <m/>
    <x v="0"/>
    <x v="0"/>
    <s v="Balad, Iraq"/>
    <n v="101981.98"/>
    <s v="#2 Engine Fire, blew fire bottles"/>
    <s v="Engine/Prop"/>
  </r>
  <r>
    <d v="2010-01-26T00:00:00"/>
    <s v="RC-12"/>
    <m/>
    <x v="0"/>
    <x v="0"/>
    <s v="Wiesbaden AB, Germany"/>
    <n v="100579.65"/>
    <s v="Smoke in cockpit and #1 engine failure"/>
    <s v="Engine/Prop"/>
  </r>
  <r>
    <d v="2010-02-04T00:00:00"/>
    <s v="RC-12N"/>
    <s v="89-00275"/>
    <x v="0"/>
    <x v="3"/>
    <s v="Ft. Huachuca, AZ"/>
    <n v="13238"/>
    <s v="UAV taxied into running prop"/>
    <s v="Preflight/Taxi"/>
  </r>
  <r>
    <d v="2010-02-15T00:00:00"/>
    <s v="RC-12K"/>
    <s v="85-50147"/>
    <x v="0"/>
    <x v="0"/>
    <s v="Germany"/>
    <n v="50000"/>
    <s v="Smoke in cockpit and loss of engine torque to due engine oil leak."/>
    <s v="Oil System"/>
  </r>
  <r>
    <d v="2010-03-06T00:00:00"/>
    <s v="C-12R"/>
    <s v="95-00097"/>
    <x v="2"/>
    <x v="3"/>
    <s v="Iraq"/>
    <n v="3592599"/>
    <s v="Hard landing"/>
    <s v="Landing"/>
  </r>
  <r>
    <d v="2010-03-18T00:00:00"/>
    <s v="C-12"/>
    <m/>
    <x v="0"/>
    <x v="0"/>
    <s v="Balad, Iraq"/>
    <n v="73047.22"/>
    <s v="During climb out #1 eng oil pres. dropped 79 psi "/>
    <s v="Oil System"/>
  </r>
  <r>
    <d v="2010-04-04T00:00:00"/>
    <s v="RC-12"/>
    <m/>
    <x v="0"/>
    <x v="0"/>
    <s v="Kandahar, Afghanistan"/>
    <n v="80924.98"/>
    <s v="Engine #1 cutoff inflight. Hot end damage"/>
    <s v="Engine/Prop"/>
  </r>
  <r>
    <d v="2010-04-06T00:00:00"/>
    <s v="C-12U"/>
    <s v="84-00156"/>
    <x v="1"/>
    <x v="0"/>
    <s v="Kosovo"/>
    <n v="500000"/>
    <s v="Separation of left engine propellor"/>
    <s v="Engine/Prop"/>
  </r>
  <r>
    <d v="2010-04-14T00:00:00"/>
    <s v="RC-12"/>
    <m/>
    <x v="0"/>
    <x v="0"/>
    <s v="Bagram, Afghanistan"/>
    <n v="78721.429999999993"/>
    <s v="Engine #1 overtemp during inflight restart"/>
    <s v="Engine/Prop"/>
  </r>
  <r>
    <d v="2010-04-28T00:00:00"/>
    <s v="RC-12"/>
    <m/>
    <x v="0"/>
    <x v="3"/>
    <s v="Hunter Army Airfield, Georgia"/>
    <n v="198524.61"/>
    <s v="During takeoff #1 Eng Cowling came off &amp; hit wing"/>
    <s v="Takeoff/Climb"/>
  </r>
  <r>
    <d v="2010-05-24T00:00:00"/>
    <s v="RC-12"/>
    <m/>
    <x v="0"/>
    <x v="3"/>
    <s v="Bagram, Afghanistan"/>
    <n v="88575"/>
    <s v="Take off aborted, eng overtemp and no t/o power"/>
    <s v="Takeoff/Climb"/>
  </r>
  <r>
    <d v="2010-06-09T00:00:00"/>
    <s v="C-12"/>
    <m/>
    <x v="0"/>
    <x v="0"/>
    <s v="Albany, New York"/>
    <n v="88575"/>
    <s v="Metallic debris on #2 engine chip detector"/>
    <s v="Engine/Prop"/>
  </r>
  <r>
    <d v="2010-06-18T00:00:00"/>
    <s v="C-12"/>
    <m/>
    <x v="0"/>
    <x v="0"/>
    <s v="Balad, Iraq"/>
    <n v="86873.87"/>
    <s v="#1 Oil Pressure dropped during climb out"/>
    <s v="Oil System"/>
  </r>
  <r>
    <d v="2010-06-30T00:00:00"/>
    <s v="RC-12K"/>
    <s v="85-00155"/>
    <x v="2"/>
    <x v="3"/>
    <s v="Germany"/>
    <n v="2000000"/>
    <s v="Loss of engine power during go-around.  Aircraft impacted ground"/>
    <s v="Descent/Approach"/>
  </r>
  <r>
    <d v="2010-08-02T00:00:00"/>
    <s v="C-12"/>
    <m/>
    <x v="0"/>
    <x v="1"/>
    <s v="Camp Lemonier, Djibouti"/>
    <n v="56529.57"/>
    <s v="#1 Engine FOD"/>
    <s v="FOD"/>
  </r>
  <r>
    <d v="2010-08-06T00:00:00"/>
    <s v="C-12U"/>
    <s v="85-57167"/>
    <x v="0"/>
    <x v="2"/>
    <s v="NC"/>
    <n v="50000"/>
    <s v="Lightning"/>
    <s v="Weather"/>
  </r>
  <r>
    <d v="2010-10-27T00:00:00"/>
    <s v="RC-12"/>
    <m/>
    <x v="0"/>
    <x v="2"/>
    <s v="Desiderio AAF, Korea"/>
    <n v="202484.72"/>
    <s v="Deer strike during taxi, engine damage."/>
    <s v="Preflight/Taxi"/>
  </r>
  <r>
    <d v="2010-11-16T00:00:00"/>
    <s v="C-12"/>
    <m/>
    <x v="0"/>
    <x v="3"/>
    <s v="Great Falls, MT"/>
    <m/>
    <s v="Upon landing, left wingtip contacted the runway"/>
    <s v="Landi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d v="2001-05-01T00:00:00"/>
    <s v="C-12D"/>
    <s v="81-23541"/>
    <x v="0"/>
    <x v="0"/>
    <s v="AL"/>
    <n v="20874"/>
    <x v="0"/>
    <x v="0"/>
  </r>
  <r>
    <d v="2001-05-09T00:00:00"/>
    <s v="C-12U"/>
    <s v="84-00487"/>
    <x v="0"/>
    <x v="0"/>
    <s v="WY"/>
    <n v="92113"/>
    <x v="1"/>
    <x v="1"/>
  </r>
  <r>
    <d v="2001-05-31T00:00:00"/>
    <s v="RC-12D"/>
    <s v="78-23142"/>
    <x v="0"/>
    <x v="1"/>
    <s v="TX"/>
    <n v="90177"/>
    <x v="2"/>
    <x v="2"/>
  </r>
  <r>
    <d v="2001-07-01T00:00:00"/>
    <s v="C-12U"/>
    <s v="85-51270"/>
    <x v="0"/>
    <x v="0"/>
    <s v="AL"/>
    <n v="95864"/>
    <x v="3"/>
    <x v="1"/>
  </r>
  <r>
    <d v="2001-08-22T00:00:00"/>
    <s v="C-12U"/>
    <s v="84-00159"/>
    <x v="0"/>
    <x v="1"/>
    <s v="NE"/>
    <n v="135516"/>
    <x v="4"/>
    <x v="2"/>
  </r>
  <r>
    <d v="2001-10-01T00:00:00"/>
    <s v="RC-12H"/>
    <s v="83-24314"/>
    <x v="0"/>
    <x v="1"/>
    <s v="Korea"/>
    <n v="28168"/>
    <x v="2"/>
    <x v="2"/>
  </r>
  <r>
    <d v="2002-01-29T00:00:00"/>
    <s v="C-12C"/>
    <s v="78-23130"/>
    <x v="1"/>
    <x v="2"/>
    <s v="CA"/>
    <n v="421400"/>
    <x v="5"/>
    <x v="3"/>
  </r>
  <r>
    <d v="2002-07-21T00:00:00"/>
    <s v="C-12U"/>
    <s v="84-00145"/>
    <x v="0"/>
    <x v="1"/>
    <s v="FL"/>
    <n v="36797"/>
    <x v="4"/>
    <x v="2"/>
  </r>
  <r>
    <d v="2003-02-11T00:00:00"/>
    <s v="C-12U"/>
    <s v="84-24377"/>
    <x v="1"/>
    <x v="0"/>
    <s v="KY"/>
    <n v="239000"/>
    <x v="6"/>
    <x v="0"/>
  </r>
  <r>
    <d v="2003-05-30T00:00:00"/>
    <s v="C-12U"/>
    <s v="84-00149"/>
    <x v="0"/>
    <x v="0"/>
    <s v="CO"/>
    <n v="111800"/>
    <x v="7"/>
    <x v="1"/>
  </r>
  <r>
    <d v="2003-06-30T00:00:00"/>
    <s v="C-12U"/>
    <s v="84-00172"/>
    <x v="0"/>
    <x v="0"/>
    <s v="HI"/>
    <n v="111256"/>
    <x v="8"/>
    <x v="4"/>
  </r>
  <r>
    <d v="2003-08-12T00:00:00"/>
    <s v="C-12U"/>
    <s v="84-00169"/>
    <x v="2"/>
    <x v="0"/>
    <s v="Korea-South"/>
    <n v="6024995"/>
    <x v="9"/>
    <x v="5"/>
  </r>
  <r>
    <d v="2003-08-22T00:00:00"/>
    <s v="C-12U"/>
    <s v="85-51271"/>
    <x v="0"/>
    <x v="0"/>
    <s v="CO"/>
    <n v="110000"/>
    <x v="10"/>
    <x v="5"/>
  </r>
  <r>
    <d v="2004-01-05T00:00:00"/>
    <s v="C-12U"/>
    <s v="84-00485"/>
    <x v="1"/>
    <x v="1"/>
    <s v="AL"/>
    <n v="289230"/>
    <x v="4"/>
    <x v="2"/>
  </r>
  <r>
    <d v="2004-05-02T00:00:00"/>
    <s v="C-12U"/>
    <s v="86-60086"/>
    <x v="0"/>
    <x v="0"/>
    <s v="CA"/>
    <n v="127500"/>
    <x v="11"/>
    <x v="1"/>
  </r>
  <r>
    <d v="2004-05-11T00:00:00"/>
    <s v="RC-12D"/>
    <s v="81-23542"/>
    <x v="0"/>
    <x v="1"/>
    <s v="NJ"/>
    <n v="20000"/>
    <x v="12"/>
    <x v="6"/>
  </r>
  <r>
    <d v="2004-06-17T00:00:00"/>
    <s v="C-12U"/>
    <s v="84-00143"/>
    <x v="0"/>
    <x v="0"/>
    <s v="CO"/>
    <n v="164362"/>
    <x v="13"/>
    <x v="1"/>
  </r>
  <r>
    <d v="2004-08-30T00:00:00"/>
    <s v="C-12U"/>
    <s v="84-24376"/>
    <x v="0"/>
    <x v="1"/>
    <s v="AL"/>
    <n v="76842"/>
    <x v="4"/>
    <x v="2"/>
  </r>
  <r>
    <d v="2004-10-25T00:00:00"/>
    <s v="C-12R"/>
    <s v="95-00099"/>
    <x v="0"/>
    <x v="0"/>
    <s v="AL"/>
    <n v="100000"/>
    <x v="14"/>
    <x v="1"/>
  </r>
  <r>
    <d v="2005-01-03T00:00:00"/>
    <s v="C-12U"/>
    <s v="85-51270"/>
    <x v="0"/>
    <x v="0"/>
    <s v="WV"/>
    <n v="88024"/>
    <x v="15"/>
    <x v="4"/>
  </r>
  <r>
    <d v="2005-01-27T00:00:00"/>
    <s v="C-12D"/>
    <s v="83-24147"/>
    <x v="1"/>
    <x v="3"/>
    <s v="WV"/>
    <n v="300000"/>
    <x v="16"/>
    <x v="3"/>
  </r>
  <r>
    <d v="2005-03-08T00:00:00"/>
    <s v="C-12U"/>
    <s v="84-00153"/>
    <x v="0"/>
    <x v="2"/>
    <s v="AK"/>
    <n v="105950"/>
    <x v="17"/>
    <x v="7"/>
  </r>
  <r>
    <d v="2005-04-10T00:00:00"/>
    <s v="C-12U"/>
    <s v="84-00178"/>
    <x v="1"/>
    <x v="1"/>
    <s v="IA"/>
    <n v="355893"/>
    <x v="4"/>
    <x v="2"/>
  </r>
  <r>
    <d v="2005-08-07T00:00:00"/>
    <s v="C-12U"/>
    <s v="84-00487"/>
    <x v="0"/>
    <x v="1"/>
    <s v="IN"/>
    <n v="35000"/>
    <x v="4"/>
    <x v="2"/>
  </r>
  <r>
    <d v="2005-08-26T00:00:00"/>
    <s v="RC-12D"/>
    <s v="80-23375"/>
    <x v="0"/>
    <x v="1"/>
    <s v="Korea"/>
    <n v="104260"/>
    <x v="18"/>
    <x v="6"/>
  </r>
  <r>
    <d v="2005-12-02T00:00:00"/>
    <s v="C-12U"/>
    <s v="84-00151"/>
    <x v="0"/>
    <x v="2"/>
    <s v="TX"/>
    <n v="170640"/>
    <x v="19"/>
    <x v="7"/>
  </r>
  <r>
    <d v="2005-12-12T00:00:00"/>
    <s v="C-12U"/>
    <s v="84-00486"/>
    <x v="0"/>
    <x v="1"/>
    <s v="CA"/>
    <n v="161485"/>
    <x v="20"/>
    <x v="2"/>
  </r>
  <r>
    <d v="2006-02-20T00:00:00"/>
    <s v="C-12D"/>
    <s v="86-60085"/>
    <x v="1"/>
    <x v="3"/>
    <s v="CA"/>
    <n v="236319"/>
    <x v="21"/>
    <x v="3"/>
  </r>
  <r>
    <d v="2006-08-10T00:00:00"/>
    <s v="RC-12D"/>
    <s v="78-23144"/>
    <x v="0"/>
    <x v="1"/>
    <s v="Korea"/>
    <n v="84226"/>
    <x v="22"/>
    <x v="5"/>
  </r>
  <r>
    <d v="2006-08-25T00:00:00"/>
    <s v="C-12U"/>
    <s v="85-51262"/>
    <x v="1"/>
    <x v="3"/>
    <s v="SC"/>
    <n v="210088"/>
    <x v="23"/>
    <x v="5"/>
  </r>
  <r>
    <d v="2006-11-14T00:00:00"/>
    <s v="RC-12N"/>
    <s v="89-00273"/>
    <x v="0"/>
    <x v="1"/>
    <s v="AZ"/>
    <n v="145648"/>
    <x v="12"/>
    <x v="6"/>
  </r>
  <r>
    <d v="2006-11-16T00:00:00"/>
    <s v="C-12U"/>
    <s v="84-00144"/>
    <x v="0"/>
    <x v="1"/>
    <s v="MS"/>
    <n v="166570"/>
    <x v="4"/>
    <x v="2"/>
  </r>
  <r>
    <d v="2007-01-26T00:00:00"/>
    <s v="RC-12D"/>
    <s v="80-23371"/>
    <x v="1"/>
    <x v="3"/>
    <s v="Korea"/>
    <n v="509968"/>
    <x v="24"/>
    <x v="3"/>
  </r>
  <r>
    <d v="2007-02-01T00:00:00"/>
    <s v="RC-12H"/>
    <s v="83-24313"/>
    <x v="0"/>
    <x v="3"/>
    <s v="Korea"/>
    <n v="25790"/>
    <x v="25"/>
    <x v="5"/>
  </r>
  <r>
    <d v="2007-09-20T00:00:00"/>
    <s v="C-12U"/>
    <s v="84-00166"/>
    <x v="0"/>
    <x v="1"/>
    <s v="NM"/>
    <n v="54366"/>
    <x v="4"/>
    <x v="2"/>
  </r>
  <r>
    <d v="2007-11-27T00:00:00"/>
    <s v="C-12U"/>
    <s v="84-00159"/>
    <x v="2"/>
    <x v="3"/>
    <s v="NE"/>
    <n v="1500000"/>
    <x v="26"/>
    <x v="7"/>
  </r>
  <r>
    <d v="2008-08-05T00:00:00"/>
    <s v="C-12U"/>
    <s v="84-00158"/>
    <x v="0"/>
    <x v="1"/>
    <s v="Germany"/>
    <n v="25248"/>
    <x v="22"/>
    <x v="5"/>
  </r>
  <r>
    <d v="2008-09-25T00:00:00"/>
    <s v="C-12U"/>
    <s v="84-24379"/>
    <x v="0"/>
    <x v="0"/>
    <s v="AL"/>
    <n v="172337"/>
    <x v="27"/>
    <x v="8"/>
  </r>
  <r>
    <d v="2008-09-26T00:00:00"/>
    <s v="RC-12K"/>
    <s v="85-00153"/>
    <x v="0"/>
    <x v="0"/>
    <s v="Afghanistan"/>
    <n v="135000"/>
    <x v="28"/>
    <x v="1"/>
  </r>
  <r>
    <d v="2009-02-10T00:00:00"/>
    <s v="RC-12D"/>
    <s v="80-23375"/>
    <x v="0"/>
    <x v="3"/>
    <s v="Korea"/>
    <n v="82062"/>
    <x v="29"/>
    <x v="7"/>
  </r>
  <r>
    <d v="2009-03-11T00:00:00"/>
    <s v="RC-12"/>
    <m/>
    <x v="0"/>
    <x v="1"/>
    <s v="Ft Hood, Texas"/>
    <n v="50583.07"/>
    <x v="30"/>
    <x v="6"/>
  </r>
  <r>
    <d v="2009-03-31T00:00:00"/>
    <s v="C-12U"/>
    <s v="84-00172"/>
    <x v="0"/>
    <x v="1"/>
    <s v="CT"/>
    <n v="51179"/>
    <x v="22"/>
    <x v="5"/>
  </r>
  <r>
    <d v="2009-04-02T00:00:00"/>
    <s v="C-12U"/>
    <s v="84-00166"/>
    <x v="0"/>
    <x v="1"/>
    <s v="CA"/>
    <n v="29625"/>
    <x v="22"/>
    <x v="5"/>
  </r>
  <r>
    <d v="2009-04-10T00:00:00"/>
    <s v="C-12"/>
    <m/>
    <x v="0"/>
    <x v="3"/>
    <s v="Tikrit, Iraq"/>
    <n v="47603.65"/>
    <x v="31"/>
    <x v="7"/>
  </r>
  <r>
    <d v="2009-04-14T00:00:00"/>
    <s v="C-12"/>
    <m/>
    <x v="0"/>
    <x v="1"/>
    <s v="Ft. Rucker, AL"/>
    <n v="22571.42"/>
    <x v="2"/>
    <x v="2"/>
  </r>
  <r>
    <d v="2009-04-14T00:00:00"/>
    <s v="C-12D"/>
    <s v="81-23541"/>
    <x v="0"/>
    <x v="1"/>
    <s v="SC"/>
    <n v="108000"/>
    <x v="4"/>
    <x v="2"/>
  </r>
  <r>
    <d v="2009-04-27T00:00:00"/>
    <s v="C-12"/>
    <m/>
    <x v="0"/>
    <x v="1"/>
    <s v="Afganistan"/>
    <n v="102258.95"/>
    <x v="32"/>
    <x v="2"/>
  </r>
  <r>
    <d v="2009-05-10T00:00:00"/>
    <s v="C-12"/>
    <m/>
    <x v="0"/>
    <x v="3"/>
    <s v="NTFW JRB Fort Worth"/>
    <m/>
    <x v="33"/>
    <x v="7"/>
  </r>
  <r>
    <d v="2009-05-15T00:00:00"/>
    <s v="C-12"/>
    <m/>
    <x v="0"/>
    <x v="1"/>
    <s v="Forbes Field Kansas"/>
    <n v="118579.09"/>
    <x v="20"/>
    <x v="2"/>
  </r>
  <r>
    <d v="2009-05-29T00:00:00"/>
    <s v="C-12"/>
    <m/>
    <x v="0"/>
    <x v="3"/>
    <s v="St. Augustine, Florida"/>
    <n v="34910.46"/>
    <x v="34"/>
    <x v="9"/>
  </r>
  <r>
    <d v="2009-06-10T00:00:00"/>
    <s v="C-12"/>
    <m/>
    <x v="0"/>
    <x v="1"/>
    <s v="JRB NAS, Fort Worth, TX"/>
    <n v="20107.45"/>
    <x v="35"/>
    <x v="2"/>
  </r>
  <r>
    <d v="2009-06-29T00:00:00"/>
    <s v="RC-12"/>
    <m/>
    <x v="0"/>
    <x v="3"/>
    <s v="Wiesbaden AB, Germany"/>
    <n v="88575"/>
    <x v="36"/>
    <x v="7"/>
  </r>
  <r>
    <d v="2009-07-17T00:00:00"/>
    <s v="C-12U"/>
    <s v="84-00168"/>
    <x v="0"/>
    <x v="1"/>
    <s v="Korea-South"/>
    <n v="90444"/>
    <x v="4"/>
    <x v="2"/>
  </r>
  <r>
    <d v="2009-07-23T00:00:00"/>
    <s v="RC-12"/>
    <m/>
    <x v="1"/>
    <x v="3"/>
    <s v="Balad, Iraq"/>
    <n v="284700.95"/>
    <x v="37"/>
    <x v="7"/>
  </r>
  <r>
    <d v="2009-08-04T00:00:00"/>
    <s v="RC-12N"/>
    <s v="89-00276"/>
    <x v="0"/>
    <x v="3"/>
    <s v="Ft. Huachuca, AZ"/>
    <n v="102928"/>
    <x v="38"/>
    <x v="7"/>
  </r>
  <r>
    <d v="2009-10-13T00:00:00"/>
    <s v="C-12C"/>
    <s v="78-23135"/>
    <x v="2"/>
    <x v="3"/>
    <s v="Afghanistan"/>
    <n v="3764109"/>
    <x v="39"/>
    <x v="5"/>
  </r>
  <r>
    <d v="2009-12-03T00:00:00"/>
    <s v="C-12D"/>
    <s v="82-23783"/>
    <x v="0"/>
    <x v="0"/>
    <s v="RI"/>
    <n v="118536"/>
    <x v="40"/>
    <x v="6"/>
  </r>
  <r>
    <d v="2009-12-16T00:00:00"/>
    <s v="RC-12"/>
    <m/>
    <x v="0"/>
    <x v="3"/>
    <s v="Balad, Iraq"/>
    <n v="112380.35"/>
    <x v="41"/>
    <x v="7"/>
  </r>
  <r>
    <d v="2009-12-20T00:00:00"/>
    <s v="RC-12"/>
    <m/>
    <x v="0"/>
    <x v="3"/>
    <s v="Balad, Iraq"/>
    <n v="101981.98"/>
    <x v="42"/>
    <x v="7"/>
  </r>
  <r>
    <d v="2010-01-26T00:00:00"/>
    <s v="RC-12"/>
    <m/>
    <x v="0"/>
    <x v="3"/>
    <s v="Wiesbaden AB, Germany"/>
    <n v="100579.65"/>
    <x v="43"/>
    <x v="7"/>
  </r>
  <r>
    <d v="2010-02-04T00:00:00"/>
    <s v="RC-12N"/>
    <s v="89-00275"/>
    <x v="0"/>
    <x v="0"/>
    <s v="Ft. Huachuca, AZ"/>
    <n v="13238"/>
    <x v="44"/>
    <x v="6"/>
  </r>
  <r>
    <d v="2010-02-15T00:00:00"/>
    <s v="RC-12K"/>
    <s v="85-50147"/>
    <x v="0"/>
    <x v="3"/>
    <s v="Germany"/>
    <n v="50000"/>
    <x v="45"/>
    <x v="10"/>
  </r>
  <r>
    <d v="2010-03-06T00:00:00"/>
    <s v="C-12R"/>
    <s v="95-00097"/>
    <x v="2"/>
    <x v="0"/>
    <s v="Iraq"/>
    <n v="3592599"/>
    <x v="46"/>
    <x v="0"/>
  </r>
  <r>
    <d v="2010-03-18T00:00:00"/>
    <s v="C-12"/>
    <m/>
    <x v="0"/>
    <x v="3"/>
    <s v="Balad, Iraq"/>
    <n v="73047.22"/>
    <x v="47"/>
    <x v="10"/>
  </r>
  <r>
    <d v="2010-04-04T00:00:00"/>
    <s v="RC-12"/>
    <m/>
    <x v="0"/>
    <x v="3"/>
    <s v="Kandahar, Afghanistan"/>
    <n v="80924.98"/>
    <x v="48"/>
    <x v="7"/>
  </r>
  <r>
    <d v="2010-04-06T00:00:00"/>
    <s v="C-12U"/>
    <s v="84-00156"/>
    <x v="1"/>
    <x v="3"/>
    <s v="Kosovo"/>
    <n v="500000"/>
    <x v="49"/>
    <x v="7"/>
  </r>
  <r>
    <d v="2010-04-14T00:00:00"/>
    <s v="RC-12"/>
    <m/>
    <x v="0"/>
    <x v="3"/>
    <s v="Bagram, Afghanistan"/>
    <n v="78721.429999999993"/>
    <x v="50"/>
    <x v="7"/>
  </r>
  <r>
    <d v="2010-04-28T00:00:00"/>
    <s v="RC-12"/>
    <m/>
    <x v="0"/>
    <x v="0"/>
    <s v="Hunter Army Airfield, Georgia"/>
    <n v="198524.61"/>
    <x v="51"/>
    <x v="1"/>
  </r>
  <r>
    <d v="2010-05-24T00:00:00"/>
    <s v="RC-12"/>
    <m/>
    <x v="0"/>
    <x v="0"/>
    <s v="Bagram, Afghanistan"/>
    <n v="88575"/>
    <x v="52"/>
    <x v="1"/>
  </r>
  <r>
    <d v="2010-06-09T00:00:00"/>
    <s v="C-12"/>
    <m/>
    <x v="0"/>
    <x v="3"/>
    <s v="Albany, New York"/>
    <n v="88575"/>
    <x v="53"/>
    <x v="7"/>
  </r>
  <r>
    <d v="2010-06-18T00:00:00"/>
    <s v="C-12"/>
    <m/>
    <x v="0"/>
    <x v="3"/>
    <s v="Balad, Iraq"/>
    <n v="86873.87"/>
    <x v="54"/>
    <x v="10"/>
  </r>
  <r>
    <d v="2010-06-30T00:00:00"/>
    <s v="RC-12K"/>
    <s v="85-00155"/>
    <x v="2"/>
    <x v="0"/>
    <s v="Germany"/>
    <n v="2000000"/>
    <x v="55"/>
    <x v="8"/>
  </r>
  <r>
    <d v="2010-08-02T00:00:00"/>
    <s v="C-12"/>
    <m/>
    <x v="0"/>
    <x v="2"/>
    <s v="Camp Lemonier, Djibouti"/>
    <n v="56529.57"/>
    <x v="56"/>
    <x v="11"/>
  </r>
  <r>
    <d v="2010-08-06T00:00:00"/>
    <s v="C-12U"/>
    <s v="85-57167"/>
    <x v="0"/>
    <x v="1"/>
    <s v="NC"/>
    <n v="50000"/>
    <x v="4"/>
    <x v="2"/>
  </r>
  <r>
    <d v="2010-10-27T00:00:00"/>
    <s v="RC-12"/>
    <m/>
    <x v="0"/>
    <x v="1"/>
    <s v="Desiderio AAF, Korea"/>
    <n v="202484.72"/>
    <x v="57"/>
    <x v="6"/>
  </r>
  <r>
    <d v="2010-11-16T00:00:00"/>
    <s v="C-12"/>
    <m/>
    <x v="0"/>
    <x v="0"/>
    <s v="Great Falls, MT"/>
    <m/>
    <x v="5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d v="2001-03-26T00:00:00"/>
    <s v="RC-12K"/>
    <s v="85-00154"/>
    <s v="A"/>
    <x v="0"/>
    <s v="Germany"/>
    <n v="14554168"/>
    <s v="While on approach acft dropped off approach radar.  Acft was found crashed"/>
    <s v="Descent/Approach"/>
  </r>
  <r>
    <d v="2001-05-01T00:00:00"/>
    <s v="C-12D"/>
    <s v="81-23541"/>
    <s v="C"/>
    <x v="0"/>
    <s v="AL"/>
    <n v="20874"/>
    <s v="Acft sustained a blown tire and prop damage"/>
    <s v="Landing"/>
  </r>
  <r>
    <d v="2001-05-09T00:00:00"/>
    <s v="C-12U"/>
    <s v="84-00487"/>
    <s v="C"/>
    <x v="0"/>
    <s v="WY"/>
    <n v="92113"/>
    <s v="Eng #1 ITT limits were exceeded"/>
    <s v="Takeoff/Climb"/>
  </r>
  <r>
    <d v="2001-05-31T00:00:00"/>
    <s v="RC-12D"/>
    <s v="78-23142"/>
    <s v="C"/>
    <x v="1"/>
    <s v="TX"/>
    <n v="90177"/>
    <s v="Lightning Strike"/>
    <s v="Weather"/>
  </r>
  <r>
    <d v="2001-07-01T00:00:00"/>
    <s v="C-12U"/>
    <s v="85-51270"/>
    <s v="C"/>
    <x v="0"/>
    <s v="AL"/>
    <n v="95864"/>
    <s v="Engine experienced an over temperature."/>
    <s v="Takeoff/Climb"/>
  </r>
  <r>
    <d v="2001-08-22T00:00:00"/>
    <s v="C-12U"/>
    <s v="84-00159"/>
    <s v="C"/>
    <x v="1"/>
    <s v="NE"/>
    <n v="135516"/>
    <s v="Lightning"/>
    <s v="Weather"/>
  </r>
  <r>
    <d v="2001-10-01T00:00:00"/>
    <s v="RC-12H"/>
    <s v="83-24314"/>
    <s v="C"/>
    <x v="1"/>
    <s v="Korea"/>
    <n v="28168"/>
    <s v="Lightning Strike"/>
    <s v="Weather"/>
  </r>
  <r>
    <d v="2002-01-29T00:00:00"/>
    <s v="C-12C"/>
    <s v="78-23130"/>
    <s v="B"/>
    <x v="2"/>
    <s v="CA"/>
    <n v="421400"/>
    <s v="gear-up landing."/>
    <s v="Landing Gear/Brakes"/>
  </r>
  <r>
    <d v="2002-07-21T00:00:00"/>
    <s v="C-12U"/>
    <s v="84-00145"/>
    <s v="C"/>
    <x v="1"/>
    <s v="FL"/>
    <n v="36797"/>
    <s v="Lightning"/>
    <s v="Weather"/>
  </r>
  <r>
    <d v="2003-02-11T00:00:00"/>
    <s v="C-12U"/>
    <s v="84-24377"/>
    <s v="B"/>
    <x v="0"/>
    <s v="KY"/>
    <n v="239000"/>
    <s v="Propeller blades struck runway during aborted gear-up landing"/>
    <s v="Landing"/>
  </r>
  <r>
    <d v="2003-05-30T00:00:00"/>
    <s v="C-12U"/>
    <s v="84-00149"/>
    <s v="C"/>
    <x v="0"/>
    <s v="CO"/>
    <n v="111800"/>
    <s v="engine overtemp occurred"/>
    <s v="Takeoff/Climb"/>
  </r>
  <r>
    <d v="2003-06-30T00:00:00"/>
    <s v="C-12U"/>
    <s v="84-00172"/>
    <s v="C"/>
    <x v="0"/>
    <s v="HI"/>
    <n v="111256"/>
    <s v="Engine ITT exceedance reported during simulated engine failure operation"/>
    <s v="Cruise"/>
  </r>
  <r>
    <d v="2003-08-12T00:00:00"/>
    <s v="C-12U"/>
    <s v="84-00169"/>
    <s v="A"/>
    <x v="0"/>
    <s v="Korea-South"/>
    <n v="6024995"/>
    <s v="Stall procedure"/>
    <s v="Other"/>
  </r>
  <r>
    <d v="2003-08-22T00:00:00"/>
    <s v="C-12U"/>
    <s v="85-51271"/>
    <s v="C"/>
    <x v="0"/>
    <s v="CO"/>
    <n v="110000"/>
    <s v="ITT exceeded limits due to idle detent failed"/>
    <s v="Other"/>
  </r>
  <r>
    <d v="2004-01-05T00:00:00"/>
    <s v="C-12U"/>
    <s v="84-00485"/>
    <s v="B"/>
    <x v="1"/>
    <s v="AL"/>
    <n v="289230"/>
    <s v="Lightning"/>
    <s v="Weather"/>
  </r>
  <r>
    <d v="2004-05-02T00:00:00"/>
    <s v="C-12U"/>
    <s v="86-60086"/>
    <s v="C"/>
    <x v="0"/>
    <s v="CA"/>
    <n v="127500"/>
    <s v="A2 ITT and N1 gauges displayed overspeed reading"/>
    <s v="Takeoff/Climb"/>
  </r>
  <r>
    <d v="2004-05-11T00:00:00"/>
    <s v="RC-12D"/>
    <s v="81-23542"/>
    <s v="C"/>
    <x v="1"/>
    <s v="NJ"/>
    <n v="20000"/>
    <s v="Deer Strike"/>
    <s v="Preflight/Taxi"/>
  </r>
  <r>
    <d v="2004-06-17T00:00:00"/>
    <s v="C-12U"/>
    <s v="84-00143"/>
    <s v="C"/>
    <x v="0"/>
    <s v="CO"/>
    <n v="164362"/>
    <s v="dual-engine ITT exceedance"/>
    <s v="Takeoff/Climb"/>
  </r>
  <r>
    <d v="2004-08-30T00:00:00"/>
    <s v="C-12U"/>
    <s v="84-24376"/>
    <s v="C"/>
    <x v="1"/>
    <s v="AL"/>
    <n v="76842"/>
    <s v="Lightning"/>
    <s v="Weather"/>
  </r>
  <r>
    <d v="2004-10-25T00:00:00"/>
    <s v="C-12R"/>
    <s v="95-00099"/>
    <s v="C"/>
    <x v="0"/>
    <s v="AL"/>
    <n v="100000"/>
    <s v="Right main landing gear veered off the side of the runway and right propeller contacted a runway light"/>
    <s v="Takeoff/Climb"/>
  </r>
  <r>
    <d v="2005-01-03T00:00:00"/>
    <s v="C-12U"/>
    <s v="85-51270"/>
    <s v="C"/>
    <x v="0"/>
    <s v="WV"/>
    <n v="88024"/>
    <s v="exceeded limitations on # 1 and #2 engine &amp; Event Msg. on Litton guages"/>
    <s v="Cruise"/>
  </r>
  <r>
    <d v="2005-01-27T00:00:00"/>
    <s v="C-12D"/>
    <s v="83-24147"/>
    <s v="B"/>
    <x v="3"/>
    <s v="WV"/>
    <n v="300000"/>
    <s v="Landing gear failure"/>
    <s v="Landing Gear/Brakes"/>
  </r>
  <r>
    <d v="2005-03-08T00:00:00"/>
    <s v="C-12U"/>
    <s v="84-00153"/>
    <s v="C"/>
    <x v="2"/>
    <s v="AK"/>
    <n v="105950"/>
    <s v="#2 engine surged out of the 'reverse' position during landing roll-out"/>
    <s v="Engine/Prop"/>
  </r>
  <r>
    <d v="2005-04-10T00:00:00"/>
    <s v="C-12U"/>
    <s v="84-00178"/>
    <s v="B"/>
    <x v="1"/>
    <s v="IA"/>
    <n v="355893"/>
    <s v="Lightning"/>
    <s v="Weather"/>
  </r>
  <r>
    <d v="2005-08-07T00:00:00"/>
    <s v="C-12U"/>
    <s v="84-00487"/>
    <s v="C"/>
    <x v="1"/>
    <s v="IN"/>
    <n v="35000"/>
    <s v="Lightning"/>
    <s v="Weather"/>
  </r>
  <r>
    <d v="2005-08-26T00:00:00"/>
    <s v="RC-12D"/>
    <s v="80-23375"/>
    <s v="C"/>
    <x v="1"/>
    <s v="Korea"/>
    <n v="104260"/>
    <s v="Propeller damaged by unknown FOD"/>
    <s v="Preflight/Taxi"/>
  </r>
  <r>
    <d v="2005-12-02T00:00:00"/>
    <s v="C-12U"/>
    <s v="84-00151"/>
    <s v="C"/>
    <x v="2"/>
    <s v="TX"/>
    <n v="170640"/>
    <s v="Acft experienced cummulative over-torque conditions"/>
    <s v="Engine/Prop"/>
  </r>
  <r>
    <d v="2005-12-12T00:00:00"/>
    <s v="C-12U"/>
    <s v="84-00486"/>
    <s v="C"/>
    <x v="1"/>
    <s v="CA"/>
    <n v="161485"/>
    <s v="Hail damage"/>
    <s v="Weather"/>
  </r>
  <r>
    <d v="2006-02-20T00:00:00"/>
    <s v="C-12D"/>
    <s v="86-60085"/>
    <s v="B"/>
    <x v="3"/>
    <s v="CA"/>
    <n v="236319"/>
    <s v="left main gear collapsed during landing"/>
    <s v="Landing Gear/Brakes"/>
  </r>
  <r>
    <d v="2006-08-10T00:00:00"/>
    <s v="RC-12D"/>
    <s v="78-23144"/>
    <s v="C"/>
    <x v="1"/>
    <s v="Korea"/>
    <n v="84226"/>
    <s v="Bird Strike"/>
    <s v="Other"/>
  </r>
  <r>
    <d v="2006-08-25T00:00:00"/>
    <s v="C-12U"/>
    <s v="85-51262"/>
    <s v="B"/>
    <x v="3"/>
    <s v="SC"/>
    <n v="210088"/>
    <s v="Crewmember sustained a left-hand ring finger injury while attempting to open the cabin air-stair"/>
    <s v="Other"/>
  </r>
  <r>
    <d v="2006-11-14T00:00:00"/>
    <s v="RC-12N"/>
    <s v="89-00273"/>
    <s v="C"/>
    <x v="1"/>
    <s v="AZ"/>
    <n v="145648"/>
    <s v="Deer Strike"/>
    <s v="Preflight/Taxi"/>
  </r>
  <r>
    <d v="2006-11-16T00:00:00"/>
    <s v="C-12U"/>
    <s v="84-00144"/>
    <s v="C"/>
    <x v="1"/>
    <s v="MS"/>
    <n v="166570"/>
    <s v="Lightning"/>
    <s v="Weather"/>
  </r>
  <r>
    <d v="2007-01-26T00:00:00"/>
    <s v="RC-12D"/>
    <s v="80-23371"/>
    <s v="B"/>
    <x v="3"/>
    <s v="Korea"/>
    <n v="509968"/>
    <s v="Right MLG collapsed after landing"/>
    <s v="Landing Gear/Brakes"/>
  </r>
  <r>
    <d v="2007-02-01T00:00:00"/>
    <s v="RC-12H"/>
    <s v="83-24313"/>
    <s v="C"/>
    <x v="3"/>
    <s v="Korea"/>
    <n v="25790"/>
    <s v="Acft experienced smoke in cockpit"/>
    <s v="Other"/>
  </r>
  <r>
    <d v="2007-09-20T00:00:00"/>
    <s v="C-12U"/>
    <s v="84-00166"/>
    <s v="C"/>
    <x v="1"/>
    <s v="NM"/>
    <n v="54366"/>
    <s v="Lightning"/>
    <s v="Weather"/>
  </r>
  <r>
    <d v="2007-11-27T00:00:00"/>
    <s v="C-12U"/>
    <s v="84-00159"/>
    <s v="A"/>
    <x v="3"/>
    <s v="NE"/>
    <n v="1500000"/>
    <s v="Propeller contacted the runway"/>
    <s v="Engine/Prop"/>
  </r>
  <r>
    <d v="2008-08-05T00:00:00"/>
    <s v="C-12U"/>
    <s v="84-00158"/>
    <s v="C"/>
    <x v="1"/>
    <s v="Germany"/>
    <n v="25248"/>
    <s v="Bird Strike"/>
    <s v="Other"/>
  </r>
  <r>
    <d v="2008-09-25T00:00:00"/>
    <s v="C-12U"/>
    <s v="84-24379"/>
    <s v="C"/>
    <x v="0"/>
    <s v="AL"/>
    <n v="172337"/>
    <s v="Aircraft engines experienced overtemp"/>
    <s v="Descent/Approach"/>
  </r>
  <r>
    <d v="2008-09-26T00:00:00"/>
    <s v="RC-12K"/>
    <s v="85-00153"/>
    <s v="C"/>
    <x v="0"/>
    <s v="Afghanistan"/>
    <n v="135000"/>
    <s v="PF exceeded N1 max limit"/>
    <s v="Takeoff/Climb"/>
  </r>
  <r>
    <d v="2009-02-10T00:00:00"/>
    <s v="RC-12D"/>
    <s v="80-23375"/>
    <s v="C"/>
    <x v="3"/>
    <s v="Korea"/>
    <n v="82062"/>
    <s v="During cruise #1 engine torque increased to 106%"/>
    <s v="Engine/Prop"/>
  </r>
  <r>
    <d v="2009-03-11T00:00:00"/>
    <s v="RC-12"/>
    <m/>
    <s v="C"/>
    <x v="1"/>
    <s v="Ft Hood, Texas"/>
    <n v="50583.07"/>
    <s v="second stage compressor blades niched"/>
    <s v="Preflight/Taxi"/>
  </r>
  <r>
    <d v="2009-03-31T00:00:00"/>
    <s v="C-12U"/>
    <s v="84-00172"/>
    <s v="C"/>
    <x v="1"/>
    <s v="CT"/>
    <n v="51179"/>
    <s v="Bird strike"/>
    <s v="Other"/>
  </r>
  <r>
    <d v="2009-04-02T00:00:00"/>
    <s v="C-12U"/>
    <s v="84-00166"/>
    <s v="C"/>
    <x v="1"/>
    <s v="CA"/>
    <n v="29625"/>
    <s v="Bird strike"/>
    <s v="Other"/>
  </r>
  <r>
    <d v="2009-04-10T00:00:00"/>
    <s v="C-12"/>
    <m/>
    <s v="C"/>
    <x v="3"/>
    <s v="Tikrit, Iraq"/>
    <n v="47603.65"/>
    <s v="First stage compressor blade bent"/>
    <s v="Engine/Prop"/>
  </r>
  <r>
    <d v="2009-04-14T00:00:00"/>
    <s v="C-12"/>
    <m/>
    <s v="C"/>
    <x v="1"/>
    <s v="Ft. Rucker, AL"/>
    <n v="22571.42"/>
    <s v="Lightning Strike"/>
    <s v="Weather"/>
  </r>
  <r>
    <d v="2009-04-14T00:00:00"/>
    <s v="C-12D"/>
    <s v="81-23541"/>
    <s v="C"/>
    <x v="1"/>
    <s v="SC"/>
    <n v="108000"/>
    <s v="Lightning"/>
    <s v="Weather"/>
  </r>
  <r>
    <d v="2009-04-27T00:00:00"/>
    <s v="C-12"/>
    <m/>
    <s v="C"/>
    <x v="1"/>
    <s v="Afganistan"/>
    <n v="102258.95"/>
    <s v="Lightning strike #2 Propeller"/>
    <s v="Weather"/>
  </r>
  <r>
    <d v="2009-05-10T00:00:00"/>
    <s v="C-12"/>
    <m/>
    <s v="C"/>
    <x v="3"/>
    <s v="NTFW JRB Fort Worth"/>
    <m/>
    <s v="Engine Howling Noise"/>
    <s v="Engine/Prop"/>
  </r>
  <r>
    <d v="2009-05-15T00:00:00"/>
    <s v="C-12"/>
    <m/>
    <s v="C"/>
    <x v="1"/>
    <s v="Forbes Field Kansas"/>
    <n v="118579.09"/>
    <s v="Hail Damage"/>
    <s v="Weather"/>
  </r>
  <r>
    <d v="2009-05-29T00:00:00"/>
    <s v="C-12"/>
    <m/>
    <s v="C"/>
    <x v="3"/>
    <s v="St. Augustine, Florida"/>
    <n v="34910.46"/>
    <s v="Left Wing Delamination"/>
    <s v="Controls/Airframe"/>
  </r>
  <r>
    <d v="2009-06-10T00:00:00"/>
    <s v="C-12"/>
    <m/>
    <s v="C"/>
    <x v="1"/>
    <s v="JRB NAS, Fort Worth, TX"/>
    <n v="20107.45"/>
    <s v="Lightning strike on #2 propeller"/>
    <s v="Weather"/>
  </r>
  <r>
    <d v="2009-06-29T00:00:00"/>
    <s v="RC-12"/>
    <m/>
    <s v="C"/>
    <x v="3"/>
    <s v="Wiesbaden AB, Germany"/>
    <n v="88575"/>
    <s v="Engine high TGT, fuel flow, low torque"/>
    <s v="Engine/Prop"/>
  </r>
  <r>
    <d v="2009-07-17T00:00:00"/>
    <s v="C-12U"/>
    <s v="84-00168"/>
    <s v="C"/>
    <x v="1"/>
    <s v="Korea-South"/>
    <n v="90444"/>
    <s v="Lightning"/>
    <s v="Weather"/>
  </r>
  <r>
    <d v="2009-07-23T00:00:00"/>
    <s v="RC-12"/>
    <m/>
    <s v="B"/>
    <x v="3"/>
    <s v="Balad, Iraq"/>
    <n v="284700.95"/>
    <s v="Compressor stall"/>
    <s v="Engine/Prop"/>
  </r>
  <r>
    <d v="2009-08-04T00:00:00"/>
    <s v="RC-12N"/>
    <s v="89-00276"/>
    <s v="C"/>
    <x v="3"/>
    <s v="Ft. Huachuca, AZ"/>
    <n v="102928"/>
    <s v="#2 Engine fire during run-up"/>
    <s v="Engine/Prop"/>
  </r>
  <r>
    <d v="2009-10-13T00:00:00"/>
    <s v="C-12C"/>
    <s v="78-23135"/>
    <s v="A"/>
    <x v="3"/>
    <s v="Afghanistan"/>
    <n v="3764109"/>
    <s v="Collision With Ground"/>
    <s v="Other"/>
  </r>
  <r>
    <d v="2009-12-03T00:00:00"/>
    <s v="C-12D"/>
    <s v="82-23783"/>
    <s v="C"/>
    <x v="0"/>
    <s v="RI"/>
    <n v="118536"/>
    <s v="While taxiing aircraft struck runway light resulting in damage"/>
    <s v="Preflight/Taxi"/>
  </r>
  <r>
    <d v="2009-12-16T00:00:00"/>
    <s v="RC-12"/>
    <m/>
    <s v="C"/>
    <x v="3"/>
    <s v="Balad, Iraq"/>
    <n v="112380.35"/>
    <s v="Sparks from engine during decent, damaged blades "/>
    <s v="Engine/Prop"/>
  </r>
  <r>
    <d v="2009-12-20T00:00:00"/>
    <s v="RC-12"/>
    <m/>
    <s v="C"/>
    <x v="3"/>
    <s v="Balad, Iraq"/>
    <n v="101981.98"/>
    <s v="#2 Engine Fire, blew fire bottles"/>
    <s v="Engine/Prop"/>
  </r>
  <r>
    <d v="2010-01-26T00:00:00"/>
    <s v="RC-12"/>
    <m/>
    <s v="C"/>
    <x v="3"/>
    <s v="Wiesbaden AB, Germany"/>
    <n v="100579.65"/>
    <s v="Smoke in cockpit and #1 engine failure"/>
    <s v="Engine/Prop"/>
  </r>
  <r>
    <d v="2010-02-04T00:00:00"/>
    <s v="RC-12N"/>
    <s v="89-00275"/>
    <s v="C"/>
    <x v="0"/>
    <s v="Ft. Huachuca, AZ"/>
    <n v="13238"/>
    <s v="UAV taxied into running prop"/>
    <s v="Preflight/Taxi"/>
  </r>
  <r>
    <d v="2010-02-15T00:00:00"/>
    <s v="RC-12K"/>
    <s v="85-50147"/>
    <s v="C"/>
    <x v="3"/>
    <s v="Germany"/>
    <n v="50000"/>
    <s v="Smoke in cockpit and loss of engine torque to due engine oil leak."/>
    <s v="Oil System"/>
  </r>
  <r>
    <d v="2010-03-06T00:00:00"/>
    <s v="C-12R"/>
    <s v="95-00097"/>
    <s v="A"/>
    <x v="0"/>
    <s v="Iraq"/>
    <n v="3592599"/>
    <s v="Hard landing"/>
    <s v="Landing"/>
  </r>
  <r>
    <d v="2010-03-18T00:00:00"/>
    <s v="C-12"/>
    <m/>
    <s v="C"/>
    <x v="3"/>
    <s v="Balad, Iraq"/>
    <n v="73047.22"/>
    <s v="During climb out #1 eng oil pres. dropped 79 psi "/>
    <s v="Oil System"/>
  </r>
  <r>
    <d v="2010-04-04T00:00:00"/>
    <s v="RC-12"/>
    <m/>
    <s v="C"/>
    <x v="3"/>
    <s v="Kandahar, Afghanistan"/>
    <n v="80924.98"/>
    <s v="Engine #1 cutoff inflight. Hot end damage"/>
    <s v="Engine/Prop"/>
  </r>
  <r>
    <d v="2010-04-06T00:00:00"/>
    <s v="C-12U"/>
    <s v="84-00156"/>
    <s v="B"/>
    <x v="3"/>
    <s v="Kosovo"/>
    <n v="500000"/>
    <s v="Separation of left engine propellor"/>
    <s v="Engine/Prop"/>
  </r>
  <r>
    <d v="2010-04-14T00:00:00"/>
    <s v="RC-12"/>
    <m/>
    <s v="C"/>
    <x v="3"/>
    <s v="Bagram, Afghanistan"/>
    <n v="78721.429999999993"/>
    <s v="Engine #1 overtemp during inflight restart"/>
    <s v="Engine/Prop"/>
  </r>
  <r>
    <d v="2010-04-28T00:00:00"/>
    <s v="RC-12"/>
    <m/>
    <s v="C"/>
    <x v="0"/>
    <s v="Hunter Army Airfield, Georgia"/>
    <n v="198524.61"/>
    <s v="During takeoff #1 Eng Cowling came off &amp; hit wing"/>
    <s v="Takeoff/Climb"/>
  </r>
  <r>
    <d v="2010-05-24T00:00:00"/>
    <s v="RC-12"/>
    <m/>
    <s v="C"/>
    <x v="0"/>
    <s v="Bagram, Afghanistan"/>
    <n v="88575"/>
    <s v="Take off aborted, eng overtemp and no t/o power"/>
    <s v="Takeoff/Climb"/>
  </r>
  <r>
    <d v="2010-06-09T00:00:00"/>
    <s v="C-12"/>
    <m/>
    <s v="C"/>
    <x v="3"/>
    <s v="Albany, New York"/>
    <n v="88575"/>
    <s v="Metallic debris on #2 engine chip detector"/>
    <s v="Engine/Prop"/>
  </r>
  <r>
    <d v="2010-06-18T00:00:00"/>
    <s v="C-12"/>
    <m/>
    <s v="C"/>
    <x v="3"/>
    <s v="Balad, Iraq"/>
    <n v="86873.87"/>
    <s v="#1 Oil Pressure dropped during climb out"/>
    <s v="Oil System"/>
  </r>
  <r>
    <d v="2010-06-30T00:00:00"/>
    <s v="RC-12K"/>
    <s v="85-00155"/>
    <s v="A"/>
    <x v="0"/>
    <s v="Germany"/>
    <n v="2000000"/>
    <s v="Loss of engine power during go-around.  Aircraft impacted ground"/>
    <s v="Descent/Approach"/>
  </r>
  <r>
    <d v="2010-08-02T00:00:00"/>
    <s v="C-12"/>
    <m/>
    <s v="C"/>
    <x v="2"/>
    <s v="Camp Lemonier, Djibouti"/>
    <n v="56529.57"/>
    <s v="#1 Engine FOD"/>
    <s v="FOD"/>
  </r>
  <r>
    <d v="2010-08-06T00:00:00"/>
    <s v="C-12U"/>
    <s v="85-57167"/>
    <s v="C"/>
    <x v="1"/>
    <s v="NC"/>
    <n v="50000"/>
    <s v="Lightning"/>
    <s v="Weather"/>
  </r>
  <r>
    <d v="2010-10-27T00:00:00"/>
    <s v="RC-12"/>
    <m/>
    <s v="C"/>
    <x v="1"/>
    <s v="Desiderio AAF, Korea"/>
    <n v="202484.72"/>
    <s v="Deer strike during taxi, engine damage."/>
    <s v="Preflight/Taxi"/>
  </r>
  <r>
    <d v="2010-11-16T00:00:00"/>
    <s v="C-12"/>
    <m/>
    <s v="C"/>
    <x v="0"/>
    <s v="Great Falls, MT"/>
    <m/>
    <s v="Upon landing, left wingtip contacted the runway"/>
    <s v="Landing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">
  <r>
    <d v="1998-12-17T00:00:00"/>
    <s v="UC-35"/>
    <x v="0"/>
    <x v="0"/>
    <s v="Heidelberg, Germany"/>
    <n v="142024"/>
    <s v="Right Wing Tip Contacted runway during landing"/>
  </r>
  <r>
    <d v="1999-07-10T00:00:00"/>
    <s v="UC-35"/>
    <x v="0"/>
    <x v="0"/>
    <s v="Ft. Hood, TX"/>
    <n v="17851"/>
    <s v="Aborted Takeoff, MLG deflated"/>
  </r>
  <r>
    <d v="2000-03-02T00:00:00"/>
    <s v="UC-35"/>
    <x v="0"/>
    <x v="1"/>
    <s v="Misawa AB, Japan"/>
    <n v="30864"/>
    <s v="MLG tire deflated on takeoff"/>
  </r>
  <r>
    <d v="2001-04-04T00:00:00"/>
    <s v="UC-35"/>
    <x v="0"/>
    <x v="2"/>
    <s v="Dobbins AFB, GA"/>
    <n v="31147"/>
    <s v="Hail Damage"/>
  </r>
  <r>
    <d v="2001-04-16T00:00:00"/>
    <s v="UC-35"/>
    <x v="0"/>
    <x v="2"/>
    <s v="Heidelberg, Germany"/>
    <n v="20000"/>
    <s v="Lightning Strike"/>
  </r>
  <r>
    <d v="2001-06-04T00:00:00"/>
    <s v="UC-35"/>
    <x v="0"/>
    <x v="2"/>
    <s v="Dobbins AFB, GA"/>
    <n v="20000"/>
    <s v="Hail Damage and Lightning Strike"/>
  </r>
  <r>
    <d v="2001-09-06T00:00:00"/>
    <s v="UC-35"/>
    <x v="0"/>
    <x v="2"/>
    <s v="Iwakuni, Japan"/>
    <n v="27453"/>
    <s v="Lightning Strike"/>
  </r>
  <r>
    <d v="2002-07-24T00:00:00"/>
    <s v="UC-35"/>
    <x v="0"/>
    <x v="2"/>
    <s v="Ft. Hood, TX"/>
    <n v="20000"/>
    <s v="Lightning Strike"/>
  </r>
  <r>
    <d v="2002-09-18T00:00:00"/>
    <s v="UC-35"/>
    <x v="0"/>
    <x v="0"/>
    <s v="Atsugi, Japan"/>
    <n v="150082"/>
    <s v="Dual engine overspeed"/>
  </r>
  <r>
    <d v="2003-11-02T00:00:00"/>
    <s v="UC-35"/>
    <x v="0"/>
    <x v="0"/>
    <s v="San Antonio, TX"/>
    <n v="108000"/>
    <s v="Engine Overspeed"/>
  </r>
  <r>
    <d v="2004-02-20T00:00:00"/>
    <s v="UC-35"/>
    <x v="0"/>
    <x v="0"/>
    <s v="Ft. Lewis, WA"/>
    <n v="125363"/>
    <s v="Dual engine overspeed"/>
  </r>
  <r>
    <d v="2005-10-28T00:00:00"/>
    <s v="UC-35"/>
    <x v="0"/>
    <x v="0"/>
    <s v="Ft. Lewis, WA"/>
    <n v="46291"/>
    <s v="Tire, wheel and brake damage during brake test"/>
  </r>
  <r>
    <d v="2008-05-14T00:00:00"/>
    <s v="UC-35"/>
    <x v="0"/>
    <x v="2"/>
    <s v="Alexandria, LA"/>
    <n v="30216"/>
    <s v="Lightning Strike"/>
  </r>
  <r>
    <d v="2009-06-02T00:00:00"/>
    <s v="UC-35"/>
    <x v="0"/>
    <x v="2"/>
    <s v="Serbia"/>
    <n v="20000"/>
    <s v="Hail Damage"/>
  </r>
  <r>
    <d v="2009-07-27T00:00:00"/>
    <s v="UC-35"/>
    <x v="0"/>
    <x v="2"/>
    <s v="Wiesbaden, Germany"/>
    <n v="37844.410000000003"/>
    <s v="Bird Strike"/>
  </r>
  <r>
    <d v="2009-08-08T00:00:00"/>
    <s v="UC-35"/>
    <x v="0"/>
    <x v="0"/>
    <s v="Dobbins, GA"/>
    <n v="47204.58"/>
    <s v="Blown Main Tires"/>
  </r>
  <r>
    <d v="2009-10-06T00:00:00"/>
    <s v="UC-35"/>
    <x v="1"/>
    <x v="1"/>
    <s v="Elmendorf AFB, AK"/>
    <n v="1200000"/>
    <s v="Gear up landing"/>
  </r>
  <r>
    <d v="2010-03-02T00:00:00"/>
    <s v="UC-35"/>
    <x v="0"/>
    <x v="2"/>
    <s v="Bagram Air Base, Afghanistan"/>
    <m/>
    <s v="Bird Strike to Leading Edge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">
  <r>
    <d v="1998-12-17T00:00:00"/>
    <s v="UC-35"/>
    <s v="C"/>
    <x v="0"/>
    <s v="Heidelberg, Germany"/>
    <n v="142024"/>
    <s v="Right Wing Tip Contacted runway during landing"/>
    <x v="0"/>
  </r>
  <r>
    <d v="1999-07-10T00:00:00"/>
    <s v="UC-35"/>
    <s v="C"/>
    <x v="0"/>
    <s v="Ft. Hood, TX"/>
    <n v="17851"/>
    <s v="Aborted Takeoff, MLG deflated"/>
    <x v="1"/>
  </r>
  <r>
    <d v="2000-03-02T00:00:00"/>
    <s v="UC-35"/>
    <s v="C"/>
    <x v="1"/>
    <s v="Misawa AB, Japan"/>
    <n v="30864"/>
    <s v="MLG tire deflated on takeoff"/>
    <x v="2"/>
  </r>
  <r>
    <d v="2001-04-04T00:00:00"/>
    <s v="UC-35"/>
    <s v="C"/>
    <x v="2"/>
    <s v="Dobbins AFB, GA"/>
    <n v="31147"/>
    <s v="Hail Damage"/>
    <x v="2"/>
  </r>
  <r>
    <d v="2001-04-16T00:00:00"/>
    <s v="UC-35"/>
    <s v="C"/>
    <x v="2"/>
    <s v="Heidelberg, Germany"/>
    <n v="20000"/>
    <s v="Lightning Strike"/>
    <x v="2"/>
  </r>
  <r>
    <d v="2001-06-04T00:00:00"/>
    <s v="UC-35"/>
    <s v="C"/>
    <x v="2"/>
    <s v="Dobbins AFB, GA"/>
    <n v="20000"/>
    <s v="Hail Damage and Lightning Strike"/>
    <x v="2"/>
  </r>
  <r>
    <d v="2001-09-06T00:00:00"/>
    <s v="UC-35"/>
    <s v="C"/>
    <x v="2"/>
    <s v="Iwakuni, Japan"/>
    <n v="27453"/>
    <s v="Lightning Strike"/>
    <x v="2"/>
  </r>
  <r>
    <d v="2002-07-24T00:00:00"/>
    <s v="UC-35"/>
    <s v="C"/>
    <x v="2"/>
    <s v="Ft. Hood, TX"/>
    <n v="20000"/>
    <s v="Lightning Strike"/>
    <x v="2"/>
  </r>
  <r>
    <d v="2002-09-18T00:00:00"/>
    <s v="UC-35"/>
    <s v="C"/>
    <x v="0"/>
    <s v="Atsugi, Japan"/>
    <n v="150082"/>
    <s v="Dual engine overspeed"/>
    <x v="3"/>
  </r>
  <r>
    <d v="2003-11-02T00:00:00"/>
    <s v="UC-35"/>
    <s v="C"/>
    <x v="0"/>
    <s v="San Antonio, TX"/>
    <n v="108000"/>
    <s v="Engine Overspeed"/>
    <x v="3"/>
  </r>
  <r>
    <d v="2004-02-20T00:00:00"/>
    <s v="UC-35"/>
    <s v="C"/>
    <x v="0"/>
    <s v="Ft. Lewis, WA"/>
    <n v="125363"/>
    <s v="Dual engine overspeed"/>
    <x v="4"/>
  </r>
  <r>
    <d v="2005-10-28T00:00:00"/>
    <s v="UC-35"/>
    <s v="C"/>
    <x v="0"/>
    <s v="Ft. Lewis, WA"/>
    <n v="46291"/>
    <s v="Tire, wheel and brake damage during brake test"/>
    <x v="2"/>
  </r>
  <r>
    <d v="2008-05-14T00:00:00"/>
    <s v="UC-35"/>
    <s v="C"/>
    <x v="2"/>
    <s v="Alexandria, LA"/>
    <n v="30216"/>
    <s v="Lightning Strike"/>
    <x v="2"/>
  </r>
  <r>
    <d v="2009-06-02T00:00:00"/>
    <s v="UC-35"/>
    <s v="C"/>
    <x v="2"/>
    <s v="Serbia"/>
    <n v="20000"/>
    <s v="Hail Damage"/>
    <x v="2"/>
  </r>
  <r>
    <d v="2009-07-27T00:00:00"/>
    <s v="UC-35"/>
    <s v="C"/>
    <x v="2"/>
    <s v="Wiesbaden, Germany"/>
    <n v="37844.410000000003"/>
    <s v="Bird Strike"/>
    <x v="2"/>
  </r>
  <r>
    <d v="2009-08-08T00:00:00"/>
    <s v="UC-35"/>
    <s v="C"/>
    <x v="0"/>
    <s v="Dobbins, GA"/>
    <n v="47204.58"/>
    <s v="Blown Main Tires"/>
    <x v="0"/>
  </r>
  <r>
    <d v="2009-10-06T00:00:00"/>
    <s v="UC-35"/>
    <s v="B"/>
    <x v="1"/>
    <s v="Elmendorf AFB, AK"/>
    <n v="1200000"/>
    <s v="Gear up landing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8">
  <r>
    <d v="1998-12-17T00:00:00"/>
    <s v="UC-35"/>
    <s v="C"/>
    <x v="0"/>
    <s v="Heidelberg, Germany"/>
    <n v="142024"/>
    <s v="Right Wing Tip Contacted runway during landing"/>
    <s v="Landing"/>
  </r>
  <r>
    <d v="1999-07-10T00:00:00"/>
    <s v="UC-35"/>
    <s v="C"/>
    <x v="0"/>
    <s v="Ft. Hood, TX"/>
    <n v="17851"/>
    <s v="Aborted Takeoff, MLG deflated"/>
    <s v="Takeoff"/>
  </r>
  <r>
    <d v="2000-03-02T00:00:00"/>
    <s v="UC-35"/>
    <s v="C"/>
    <x v="1"/>
    <s v="Misawa AB, Japan"/>
    <n v="30864"/>
    <s v="MLG tire deflated on takeoff"/>
    <m/>
  </r>
  <r>
    <d v="2001-04-04T00:00:00"/>
    <s v="UC-35"/>
    <s v="C"/>
    <x v="2"/>
    <s v="Dobbins AFB, GA"/>
    <n v="31147"/>
    <s v="Hail Damage"/>
    <m/>
  </r>
  <r>
    <d v="2001-04-16T00:00:00"/>
    <s v="UC-35"/>
    <s v="C"/>
    <x v="2"/>
    <s v="Heidelberg, Germany"/>
    <n v="20000"/>
    <s v="Lightning Strike"/>
    <m/>
  </r>
  <r>
    <d v="2001-06-04T00:00:00"/>
    <s v="UC-35"/>
    <s v="C"/>
    <x v="2"/>
    <s v="Dobbins AFB, GA"/>
    <n v="20000"/>
    <s v="Hail Damage and Lightning Strike"/>
    <m/>
  </r>
  <r>
    <d v="2001-09-06T00:00:00"/>
    <s v="UC-35"/>
    <s v="C"/>
    <x v="2"/>
    <s v="Iwakuni, Japan"/>
    <n v="27453"/>
    <s v="Lightning Strike"/>
    <m/>
  </r>
  <r>
    <d v="2002-07-24T00:00:00"/>
    <s v="UC-35"/>
    <s v="C"/>
    <x v="2"/>
    <s v="Ft. Hood, TX"/>
    <n v="20000"/>
    <s v="Lightning Strike"/>
    <m/>
  </r>
  <r>
    <d v="2002-09-18T00:00:00"/>
    <s v="UC-35"/>
    <s v="C"/>
    <x v="0"/>
    <s v="Atsugi, Japan"/>
    <n v="150082"/>
    <s v="Dual engine overspeed"/>
    <s v="Descent"/>
  </r>
  <r>
    <d v="2003-11-02T00:00:00"/>
    <s v="UC-35"/>
    <s v="C"/>
    <x v="0"/>
    <s v="San Antonio, TX"/>
    <n v="108000"/>
    <s v="Engine Overspeed"/>
    <s v="Descent"/>
  </r>
  <r>
    <d v="2004-02-20T00:00:00"/>
    <s v="UC-35"/>
    <s v="C"/>
    <x v="0"/>
    <s v="Ft. Lewis, WA"/>
    <n v="125363"/>
    <s v="Dual engine overspeed"/>
    <s v="Climb-out"/>
  </r>
  <r>
    <d v="2005-10-28T00:00:00"/>
    <s v="UC-35"/>
    <s v="C"/>
    <x v="0"/>
    <s v="Ft. Lewis, WA"/>
    <n v="46291"/>
    <s v="Tire, wheel and brake damage during brake test"/>
    <m/>
  </r>
  <r>
    <d v="2008-05-14T00:00:00"/>
    <s v="UC-35"/>
    <s v="C"/>
    <x v="2"/>
    <s v="Alexandria, LA"/>
    <n v="30216"/>
    <s v="Lightning Strike"/>
    <m/>
  </r>
  <r>
    <d v="2009-06-02T00:00:00"/>
    <s v="UC-35"/>
    <s v="C"/>
    <x v="2"/>
    <s v="Serbia"/>
    <n v="20000"/>
    <s v="Hail Damage"/>
    <m/>
  </r>
  <r>
    <d v="2009-07-27T00:00:00"/>
    <s v="UC-35"/>
    <s v="C"/>
    <x v="2"/>
    <s v="Wiesbaden, Germany"/>
    <n v="37844.410000000003"/>
    <s v="Bird Strike"/>
    <m/>
  </r>
  <r>
    <d v="2009-08-08T00:00:00"/>
    <s v="UC-35"/>
    <s v="C"/>
    <x v="0"/>
    <s v="Dobbins, GA"/>
    <n v="47204.58"/>
    <s v="Blown Main Tires"/>
    <s v="Landing"/>
  </r>
  <r>
    <d v="2009-10-06T00:00:00"/>
    <s v="UC-35"/>
    <s v="B"/>
    <x v="1"/>
    <s v="Elmendorf AFB, AK"/>
    <n v="1200000"/>
    <s v="Gear up landing"/>
    <m/>
  </r>
  <r>
    <d v="2010-03-02T00:00:00"/>
    <s v="UC-35"/>
    <s v="C"/>
    <x v="2"/>
    <s v="Bagram Air Base, Afghanistan"/>
    <m/>
    <s v="Bird Strike to Leading Edge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18">
  <r>
    <x v="0"/>
    <x v="0"/>
    <x v="0"/>
    <x v="0"/>
    <x v="0"/>
    <n v="6000"/>
    <x v="0"/>
    <s v="BL-093"/>
    <s v="AOR21"/>
  </r>
  <r>
    <x v="1"/>
    <x v="0"/>
    <x v="1"/>
    <x v="1"/>
    <x v="1"/>
    <n v="0"/>
    <x v="1"/>
    <s v="BL-164"/>
    <s v="500"/>
  </r>
  <r>
    <x v="2"/>
    <x v="0"/>
    <x v="0"/>
    <x v="0"/>
    <x v="2"/>
    <n v="7738.83"/>
    <x v="2"/>
    <s v="BP-031"/>
    <s v="579"/>
  </r>
  <r>
    <x v="3"/>
    <x v="0"/>
    <x v="2"/>
    <x v="1"/>
    <x v="3"/>
    <n v="0"/>
    <x v="3"/>
    <s v="BL-122"/>
    <s v="110"/>
  </r>
  <r>
    <x v="4"/>
    <x v="1"/>
    <x v="0"/>
    <x v="0"/>
    <x v="4"/>
    <n v="3700"/>
    <x v="4"/>
    <s v="FA-044"/>
    <s v="Bagram"/>
  </r>
  <r>
    <x v="4"/>
    <x v="0"/>
    <x v="0"/>
    <x v="0"/>
    <x v="5"/>
    <n v="15000"/>
    <x v="5"/>
    <s v="BP-054"/>
    <s v="227"/>
  </r>
  <r>
    <x v="5"/>
    <x v="2"/>
    <x v="0"/>
    <x v="0"/>
    <x v="6"/>
    <m/>
    <x v="6"/>
    <s v="91-0509"/>
    <m/>
  </r>
  <r>
    <x v="6"/>
    <x v="0"/>
    <x v="0"/>
    <x v="1"/>
    <x v="7"/>
    <n v="2588.87"/>
    <x v="7"/>
    <s v="BL-090"/>
    <s v="110"/>
  </r>
  <r>
    <x v="7"/>
    <x v="0"/>
    <x v="1"/>
    <x v="2"/>
    <x v="8"/>
    <n v="0"/>
    <x v="8"/>
    <s v="UD-005"/>
    <s v="180"/>
  </r>
  <r>
    <x v="8"/>
    <x v="0"/>
    <x v="1"/>
    <x v="3"/>
    <x v="9"/>
    <n v="26188.81"/>
    <x v="9"/>
    <s v="BP-064"/>
    <s v="609"/>
  </r>
  <r>
    <x v="9"/>
    <x v="0"/>
    <x v="0"/>
    <x v="3"/>
    <x v="3"/>
    <n v="8050.61"/>
    <x v="10"/>
    <s v="BL-092"/>
    <s v="100"/>
  </r>
  <r>
    <x v="9"/>
    <x v="2"/>
    <x v="0"/>
    <x v="3"/>
    <x v="10"/>
    <m/>
    <x v="11"/>
    <s v="89-0515"/>
    <s v="HHI"/>
  </r>
  <r>
    <x v="10"/>
    <x v="1"/>
    <x v="0"/>
    <x v="0"/>
    <x v="11"/>
    <n v="5939.87"/>
    <x v="12"/>
    <s v="FA-152"/>
    <s v="AOR4"/>
  </r>
  <r>
    <x v="11"/>
    <x v="0"/>
    <x v="1"/>
    <x v="3"/>
    <x v="7"/>
    <m/>
    <x v="13"/>
    <s v="BL-122"/>
    <s v="110"/>
  </r>
  <r>
    <x v="11"/>
    <x v="3"/>
    <x v="2"/>
    <x v="4"/>
    <x v="3"/>
    <n v="0"/>
    <x v="14"/>
    <s v="560-0452"/>
    <s v="100"/>
  </r>
  <r>
    <x v="12"/>
    <x v="3"/>
    <x v="2"/>
    <x v="4"/>
    <x v="12"/>
    <n v="0"/>
    <x v="15"/>
    <s v="560-0456"/>
    <s v="AOR2"/>
  </r>
  <r>
    <x v="12"/>
    <x v="1"/>
    <x v="1"/>
    <x v="2"/>
    <x v="13"/>
    <n v="0"/>
    <x v="16"/>
    <s v="FA-144"/>
    <s v="621"/>
  </r>
  <r>
    <x v="13"/>
    <x v="3"/>
    <x v="1"/>
    <x v="3"/>
    <x v="14"/>
    <n v="0"/>
    <x v="17"/>
    <s v="560-0508"/>
    <s v="630"/>
  </r>
  <r>
    <x v="14"/>
    <x v="3"/>
    <x v="2"/>
    <x v="1"/>
    <x v="15"/>
    <n v="892.98"/>
    <x v="18"/>
    <s v="560-0495"/>
    <s v="175"/>
  </r>
  <r>
    <x v="14"/>
    <x v="3"/>
    <x v="2"/>
    <x v="1"/>
    <x v="15"/>
    <n v="1772.14"/>
    <x v="19"/>
    <s v="560-0462"/>
    <s v="175"/>
  </r>
  <r>
    <x v="15"/>
    <x v="0"/>
    <x v="0"/>
    <x v="2"/>
    <x v="13"/>
    <n v="17406.8"/>
    <x v="20"/>
    <s v="BL-111"/>
    <s v="621"/>
  </r>
  <r>
    <x v="15"/>
    <x v="0"/>
    <x v="3"/>
    <x v="3"/>
    <x v="16"/>
    <n v="85000"/>
    <x v="21"/>
    <s v="UD-002"/>
    <s v="505"/>
  </r>
  <r>
    <x v="16"/>
    <x v="0"/>
    <x v="2"/>
    <x v="2"/>
    <x v="12"/>
    <n v="0"/>
    <x v="22"/>
    <s v="BW-011"/>
    <s v="235"/>
  </r>
  <r>
    <x v="17"/>
    <x v="0"/>
    <x v="4"/>
    <x v="1"/>
    <x v="17"/>
    <n v="21836.94"/>
    <x v="23"/>
    <s v="BL-081"/>
    <s v="AOR14"/>
  </r>
  <r>
    <x v="17"/>
    <x v="0"/>
    <x v="0"/>
    <x v="3"/>
    <x v="13"/>
    <n v="18514.66"/>
    <x v="20"/>
    <s v="BL-100"/>
    <s v="621"/>
  </r>
  <r>
    <x v="18"/>
    <x v="0"/>
    <x v="4"/>
    <x v="1"/>
    <x v="18"/>
    <n v="1983.9"/>
    <x v="24"/>
    <s v="BP-047"/>
    <s v="666"/>
  </r>
  <r>
    <x v="19"/>
    <x v="4"/>
    <x v="0"/>
    <x v="3"/>
    <x v="19"/>
    <n v="0"/>
    <x v="25"/>
    <s v="FE-024"/>
    <s v="AOR6"/>
  </r>
  <r>
    <x v="19"/>
    <x v="0"/>
    <x v="2"/>
    <x v="4"/>
    <x v="20"/>
    <n v="1234.17"/>
    <x v="26"/>
    <s v="BL-164"/>
    <s v="711"/>
  </r>
  <r>
    <x v="19"/>
    <x v="0"/>
    <x v="2"/>
    <x v="4"/>
    <x v="20"/>
    <n v="195.9"/>
    <x v="27"/>
    <s v="BL-164"/>
    <s v="711"/>
  </r>
  <r>
    <x v="20"/>
    <x v="4"/>
    <x v="0"/>
    <x v="3"/>
    <x v="21"/>
    <n v="0"/>
    <x v="28"/>
    <s v="FE-031"/>
    <s v="714"/>
  </r>
  <r>
    <x v="21"/>
    <x v="4"/>
    <x v="0"/>
    <x v="3"/>
    <x v="22"/>
    <n v="0"/>
    <x v="29"/>
    <s v="FE-022"/>
    <s v="510"/>
  </r>
  <r>
    <x v="22"/>
    <x v="0"/>
    <x v="5"/>
    <x v="3"/>
    <x v="23"/>
    <n v="85000"/>
    <x v="30"/>
    <s v="BL-121"/>
    <s v="625"/>
  </r>
  <r>
    <x v="22"/>
    <x v="0"/>
    <x v="0"/>
    <x v="3"/>
    <x v="13"/>
    <n v="14863.55"/>
    <x v="31"/>
    <s v="BL-107"/>
    <s v="621"/>
  </r>
  <r>
    <x v="23"/>
    <x v="3"/>
    <x v="2"/>
    <x v="4"/>
    <x v="24"/>
    <n v="0"/>
    <x v="32"/>
    <s v="560-0468"/>
    <s v="630"/>
  </r>
  <r>
    <x v="24"/>
    <x v="0"/>
    <x v="2"/>
    <x v="3"/>
    <x v="25"/>
    <n v="0"/>
    <x v="33"/>
    <s v="BL-090"/>
    <s v="110"/>
  </r>
  <r>
    <x v="24"/>
    <x v="3"/>
    <x v="3"/>
    <x v="3"/>
    <x v="26"/>
    <n v="86365"/>
    <x v="34"/>
    <s v="560-0548"/>
    <s v="561"/>
  </r>
  <r>
    <x v="25"/>
    <x v="3"/>
    <x v="2"/>
    <x v="2"/>
    <x v="27"/>
    <n v="0"/>
    <x v="35"/>
    <s v="560-0667"/>
    <s v="561"/>
  </r>
  <r>
    <x v="25"/>
    <x v="0"/>
    <x v="0"/>
    <x v="0"/>
    <x v="28"/>
    <n v="28000"/>
    <x v="36"/>
    <s v="BL-106"/>
    <s v="587"/>
  </r>
  <r>
    <x v="25"/>
    <x v="1"/>
    <x v="1"/>
    <x v="3"/>
    <x v="13"/>
    <m/>
    <x v="37"/>
    <s v="FA-144"/>
    <s v="621"/>
  </r>
  <r>
    <x v="26"/>
    <x v="5"/>
    <x v="0"/>
    <x v="0"/>
    <x v="29"/>
    <n v="5800"/>
    <x v="38"/>
    <s v="FL-797"/>
    <s v="Site 1"/>
  </r>
  <r>
    <x v="27"/>
    <x v="4"/>
    <x v="0"/>
    <x v="3"/>
    <x v="30"/>
    <n v="0"/>
    <x v="39"/>
    <s v="FE-003"/>
    <s v="185"/>
  </r>
  <r>
    <x v="28"/>
    <x v="3"/>
    <x v="0"/>
    <x v="3"/>
    <x v="31"/>
    <n v="0"/>
    <x v="40"/>
    <s v="560-0392"/>
    <s v="100"/>
  </r>
  <r>
    <x v="29"/>
    <x v="3"/>
    <x v="0"/>
    <x v="3"/>
    <x v="32"/>
    <n v="0"/>
    <x v="41"/>
    <s v="560-0495"/>
    <s v="175"/>
  </r>
  <r>
    <x v="30"/>
    <x v="0"/>
    <x v="3"/>
    <x v="3"/>
    <x v="33"/>
    <n v="85000"/>
    <x v="42"/>
    <s v="BW-006"/>
    <s v="655"/>
  </r>
  <r>
    <x v="31"/>
    <x v="3"/>
    <x v="1"/>
    <x v="3"/>
    <x v="11"/>
    <n v="83200"/>
    <x v="43"/>
    <s v="560-0532"/>
    <s v="AOR4"/>
  </r>
  <r>
    <x v="32"/>
    <x v="4"/>
    <x v="0"/>
    <x v="3"/>
    <x v="19"/>
    <n v="0"/>
    <x v="44"/>
    <s v="FE-025"/>
    <s v="AOR6"/>
  </r>
  <r>
    <x v="33"/>
    <x v="0"/>
    <x v="0"/>
    <x v="3"/>
    <x v="34"/>
    <n v="0"/>
    <x v="45"/>
    <s v="BL-106"/>
    <s v="584"/>
  </r>
  <r>
    <x v="34"/>
    <x v="4"/>
    <x v="0"/>
    <x v="3"/>
    <x v="35"/>
    <n v="0"/>
    <x v="46"/>
    <s v="FE-021"/>
    <s v="510"/>
  </r>
  <r>
    <x v="35"/>
    <x v="0"/>
    <x v="3"/>
    <x v="4"/>
    <x v="36"/>
    <n v="115000"/>
    <x v="47"/>
    <s v="BL-091"/>
    <s v="100"/>
  </r>
  <r>
    <x v="35"/>
    <x v="4"/>
    <x v="0"/>
    <x v="3"/>
    <x v="19"/>
    <n v="0"/>
    <x v="48"/>
    <s v="FE-020"/>
    <s v="AOR6"/>
  </r>
  <r>
    <x v="35"/>
    <x v="3"/>
    <x v="1"/>
    <x v="3"/>
    <x v="23"/>
    <n v="88003.6"/>
    <x v="43"/>
    <s v="560-0387"/>
    <s v="625"/>
  </r>
  <r>
    <x v="36"/>
    <x v="0"/>
    <x v="0"/>
    <x v="3"/>
    <x v="37"/>
    <n v="17580.900000000001"/>
    <x v="49"/>
    <s v="BP-038"/>
    <s v="532"/>
  </r>
  <r>
    <x v="37"/>
    <x v="4"/>
    <x v="4"/>
    <x v="1"/>
    <x v="38"/>
    <n v="0"/>
    <x v="50"/>
    <s v="FE-020"/>
    <s v="AOR6"/>
  </r>
  <r>
    <x v="38"/>
    <x v="3"/>
    <x v="0"/>
    <x v="1"/>
    <x v="31"/>
    <n v="0"/>
    <x v="51"/>
    <s v="560-0538"/>
    <s v="100"/>
  </r>
  <r>
    <x v="39"/>
    <x v="0"/>
    <x v="5"/>
    <x v="0"/>
    <x v="39"/>
    <n v="0"/>
    <x v="52"/>
    <s v="BC-069"/>
    <s v="637"/>
  </r>
  <r>
    <x v="40"/>
    <x v="4"/>
    <x v="0"/>
    <x v="2"/>
    <x v="40"/>
    <n v="0"/>
    <x v="53"/>
    <s v="FE-027"/>
    <s v="510"/>
  </r>
  <r>
    <x v="40"/>
    <x v="1"/>
    <x v="0"/>
    <x v="3"/>
    <x v="11"/>
    <n v="38355.4"/>
    <x v="54"/>
    <s v="FA-044"/>
    <s v="MARSS Site 1"/>
  </r>
  <r>
    <x v="41"/>
    <x v="0"/>
    <x v="3"/>
    <x v="3"/>
    <x v="41"/>
    <n v="6357.54"/>
    <x v="55"/>
    <s v="BL-098"/>
    <s v="180"/>
  </r>
  <r>
    <x v="42"/>
    <x v="0"/>
    <x v="3"/>
    <x v="3"/>
    <x v="42"/>
    <n v="65000"/>
    <x v="56"/>
    <s v="BL-112"/>
    <s v="665"/>
  </r>
  <r>
    <x v="43"/>
    <x v="1"/>
    <x v="0"/>
    <x v="3"/>
    <x v="43"/>
    <n v="3274.5"/>
    <x v="57"/>
    <s v="FA-191"/>
    <s v="632"/>
  </r>
  <r>
    <x v="44"/>
    <x v="4"/>
    <x v="0"/>
    <x v="0"/>
    <x v="44"/>
    <n v="0"/>
    <x v="58"/>
    <s v="FE-013"/>
    <s v="624"/>
  </r>
  <r>
    <x v="44"/>
    <x v="4"/>
    <x v="0"/>
    <x v="0"/>
    <x v="35"/>
    <n v="0"/>
    <x v="59"/>
    <s v="GR-016"/>
    <s v="510"/>
  </r>
  <r>
    <x v="45"/>
    <x v="0"/>
    <x v="0"/>
    <x v="1"/>
    <x v="37"/>
    <n v="0"/>
    <x v="60"/>
    <s v="BP-038"/>
    <s v="532"/>
  </r>
  <r>
    <x v="46"/>
    <x v="0"/>
    <x v="2"/>
    <x v="3"/>
    <x v="37"/>
    <n v="0"/>
    <x v="61"/>
    <s v="BL-038"/>
    <s v="532"/>
  </r>
  <r>
    <x v="46"/>
    <x v="6"/>
    <x v="2"/>
    <x v="3"/>
    <x v="45"/>
    <n v="0"/>
    <x v="62"/>
    <m/>
    <s v="AOR4"/>
  </r>
  <r>
    <x v="47"/>
    <x v="0"/>
    <x v="3"/>
    <x v="3"/>
    <x v="46"/>
    <n v="5000"/>
    <x v="63"/>
    <s v="BL-121"/>
    <s v="625"/>
  </r>
  <r>
    <x v="47"/>
    <x v="3"/>
    <x v="0"/>
    <x v="3"/>
    <x v="47"/>
    <n v="0"/>
    <x v="64"/>
    <s v="560-0404"/>
    <s v="616"/>
  </r>
  <r>
    <x v="48"/>
    <x v="0"/>
    <x v="0"/>
    <x v="1"/>
    <x v="48"/>
    <n v="45000"/>
    <x v="65"/>
    <s v="BW-027"/>
    <s v="673"/>
  </r>
  <r>
    <x v="48"/>
    <x v="3"/>
    <x v="1"/>
    <x v="3"/>
    <x v="3"/>
    <n v="97371"/>
    <x v="43"/>
    <s v="560-0513"/>
    <s v="516"/>
  </r>
  <r>
    <x v="49"/>
    <x v="4"/>
    <x v="0"/>
    <x v="0"/>
    <x v="49"/>
    <n v="13365.53"/>
    <x v="66"/>
    <s v="FE-032"/>
    <s v="714"/>
  </r>
  <r>
    <x v="49"/>
    <x v="4"/>
    <x v="0"/>
    <x v="1"/>
    <x v="50"/>
    <n v="0"/>
    <x v="67"/>
    <s v="FE-010"/>
    <s v="549"/>
  </r>
  <r>
    <x v="50"/>
    <x v="2"/>
    <x v="0"/>
    <x v="4"/>
    <x v="51"/>
    <n v="22000"/>
    <x v="68"/>
    <s v="89-0515"/>
    <m/>
  </r>
  <r>
    <x v="51"/>
    <x v="3"/>
    <x v="2"/>
    <x v="3"/>
    <x v="15"/>
    <n v="1227"/>
    <x v="69"/>
    <s v="560-0495"/>
    <s v="175"/>
  </r>
  <r>
    <x v="52"/>
    <x v="4"/>
    <x v="0"/>
    <x v="3"/>
    <x v="50"/>
    <n v="0"/>
    <x v="70"/>
    <s v="FE-010"/>
    <s v="549"/>
  </r>
  <r>
    <x v="52"/>
    <x v="0"/>
    <x v="2"/>
    <x v="3"/>
    <x v="52"/>
    <n v="0"/>
    <x v="71"/>
    <s v="BL-119"/>
    <s v="581"/>
  </r>
  <r>
    <x v="53"/>
    <x v="0"/>
    <x v="0"/>
    <x v="1"/>
    <x v="12"/>
    <n v="42000"/>
    <x v="72"/>
    <s v="BW-012"/>
    <s v="235"/>
  </r>
  <r>
    <x v="54"/>
    <x v="3"/>
    <x v="1"/>
    <x v="3"/>
    <x v="53"/>
    <n v="96690"/>
    <x v="43"/>
    <s v="560-0410"/>
    <s v="625"/>
  </r>
  <r>
    <x v="55"/>
    <x v="0"/>
    <x v="2"/>
    <x v="3"/>
    <x v="3"/>
    <n v="0"/>
    <x v="73"/>
    <s v="BL-091"/>
    <s v="100"/>
  </r>
  <r>
    <x v="56"/>
    <x v="4"/>
    <x v="2"/>
    <x v="1"/>
    <x v="21"/>
    <n v="0"/>
    <x v="74"/>
    <s v="FE-029"/>
    <s v="714"/>
  </r>
  <r>
    <x v="56"/>
    <x v="0"/>
    <x v="0"/>
    <x v="3"/>
    <x v="54"/>
    <n v="30853.54"/>
    <x v="75"/>
    <s v="BW-014"/>
    <s v="235"/>
  </r>
  <r>
    <x v="56"/>
    <x v="0"/>
    <x v="0"/>
    <x v="2"/>
    <x v="55"/>
    <n v="29764.85"/>
    <x v="76"/>
    <s v="BW-013"/>
    <s v="235"/>
  </r>
  <r>
    <x v="57"/>
    <x v="0"/>
    <x v="2"/>
    <x v="3"/>
    <x v="16"/>
    <n v="0"/>
    <x v="77"/>
    <s v="BP-055"/>
    <s v="505"/>
  </r>
  <r>
    <x v="58"/>
    <x v="4"/>
    <x v="0"/>
    <x v="4"/>
    <x v="11"/>
    <n v="6785"/>
    <x v="78"/>
    <s v="FE-036"/>
    <s v="AOR12"/>
  </r>
  <r>
    <x v="59"/>
    <x v="0"/>
    <x v="4"/>
    <x v="1"/>
    <x v="54"/>
    <n v="0"/>
    <x v="79"/>
    <s v="BW-013"/>
    <s v="235"/>
  </r>
  <r>
    <x v="60"/>
    <x v="3"/>
    <x v="0"/>
    <x v="3"/>
    <x v="26"/>
    <n v="38684.25"/>
    <x v="80"/>
    <s v="560-0565"/>
    <s v="561"/>
  </r>
  <r>
    <x v="61"/>
    <x v="2"/>
    <x v="2"/>
    <x v="4"/>
    <x v="56"/>
    <n v="555"/>
    <x v="81"/>
    <s v="91-0572"/>
    <s v="632"/>
  </r>
  <r>
    <x v="62"/>
    <x v="3"/>
    <x v="0"/>
    <x v="3"/>
    <x v="14"/>
    <n v="6684.92"/>
    <x v="82"/>
    <s v="560-0468"/>
    <s v="630"/>
  </r>
  <r>
    <x v="62"/>
    <x v="2"/>
    <x v="2"/>
    <x v="0"/>
    <x v="57"/>
    <n v="0"/>
    <x v="83"/>
    <s v="90-0527"/>
    <s v="632"/>
  </r>
  <r>
    <x v="63"/>
    <x v="3"/>
    <x v="1"/>
    <x v="3"/>
    <x v="14"/>
    <n v="115896.5"/>
    <x v="43"/>
    <s v="560-0468"/>
    <s v="630"/>
  </r>
  <r>
    <x v="63"/>
    <x v="0"/>
    <x v="2"/>
    <x v="3"/>
    <x v="31"/>
    <n v="0"/>
    <x v="84"/>
    <s v="BL-091"/>
    <s v="100"/>
  </r>
  <r>
    <x v="64"/>
    <x v="3"/>
    <x v="1"/>
    <x v="3"/>
    <x v="31"/>
    <n v="111698"/>
    <x v="43"/>
    <s v="560-0538"/>
    <s v="100"/>
  </r>
  <r>
    <x v="64"/>
    <x v="0"/>
    <x v="0"/>
    <x v="4"/>
    <x v="7"/>
    <n v="4069.92"/>
    <x v="85"/>
    <s v="BL-090"/>
    <s v="110"/>
  </r>
  <r>
    <x v="65"/>
    <x v="5"/>
    <x v="2"/>
    <x v="3"/>
    <x v="11"/>
    <m/>
    <x v="86"/>
    <s v="FL-388"/>
    <s v="AOR12"/>
  </r>
  <r>
    <x v="65"/>
    <x v="0"/>
    <x v="2"/>
    <x v="3"/>
    <x v="58"/>
    <n v="0"/>
    <x v="87"/>
    <s v="BL-085"/>
    <s v="180"/>
  </r>
  <r>
    <x v="66"/>
    <x v="0"/>
    <x v="2"/>
    <x v="4"/>
    <x v="59"/>
    <n v="0"/>
    <x v="88"/>
    <s v="BL-169"/>
    <s v="633"/>
  </r>
  <r>
    <x v="67"/>
    <x v="0"/>
    <x v="2"/>
    <x v="1"/>
    <x v="7"/>
    <n v="2595"/>
    <x v="89"/>
    <s v="BL-122"/>
    <s v="110"/>
  </r>
  <r>
    <x v="68"/>
    <x v="4"/>
    <x v="0"/>
    <x v="3"/>
    <x v="60"/>
    <n v="25000"/>
    <x v="90"/>
    <s v="FE-021"/>
    <s v="510"/>
  </r>
  <r>
    <x v="68"/>
    <x v="3"/>
    <x v="1"/>
    <x v="3"/>
    <x v="61"/>
    <n v="126861.55"/>
    <x v="43"/>
    <s v="560-0501"/>
    <s v="630"/>
  </r>
  <r>
    <x v="68"/>
    <x v="3"/>
    <x v="1"/>
    <x v="3"/>
    <x v="61"/>
    <n v="92247.5"/>
    <x v="43"/>
    <s v="560-0508"/>
    <s v="530"/>
  </r>
  <r>
    <x v="68"/>
    <x v="7"/>
    <x v="3"/>
    <x v="0"/>
    <x v="62"/>
    <n v="200000"/>
    <x v="91"/>
    <s v="1778"/>
    <m/>
  </r>
  <r>
    <x v="69"/>
    <x v="1"/>
    <x v="3"/>
    <x v="2"/>
    <x v="13"/>
    <n v="105112.99"/>
    <x v="92"/>
    <s v="FA-144"/>
    <s v="621"/>
  </r>
  <r>
    <x v="69"/>
    <x v="8"/>
    <x v="6"/>
    <x v="3"/>
    <x v="29"/>
    <n v="0"/>
    <x v="93"/>
    <s v="N53993"/>
    <s v="AOR6"/>
  </r>
  <r>
    <x v="70"/>
    <x v="3"/>
    <x v="1"/>
    <x v="3"/>
    <x v="31"/>
    <n v="84480"/>
    <x v="43"/>
    <s v="560-0472"/>
    <s v="100"/>
  </r>
  <r>
    <x v="70"/>
    <x v="4"/>
    <x v="0"/>
    <x v="3"/>
    <x v="63"/>
    <n v="0"/>
    <x v="94"/>
    <s v="BP-021"/>
    <s v="674"/>
  </r>
  <r>
    <x v="70"/>
    <x v="3"/>
    <x v="1"/>
    <x v="3"/>
    <x v="14"/>
    <n v="92432.51"/>
    <x v="43"/>
    <s v="560-0505"/>
    <s v="630"/>
  </r>
  <r>
    <x v="71"/>
    <x v="0"/>
    <x v="0"/>
    <x v="3"/>
    <x v="64"/>
    <n v="0"/>
    <x v="95"/>
    <s v="BP-066"/>
    <s v="224"/>
  </r>
  <r>
    <x v="71"/>
    <x v="3"/>
    <x v="1"/>
    <x v="3"/>
    <x v="31"/>
    <n v="83200"/>
    <x v="96"/>
    <s v="560-0452"/>
    <s v="100"/>
  </r>
  <r>
    <x v="72"/>
    <x v="0"/>
    <x v="0"/>
    <x v="1"/>
    <x v="31"/>
    <n v="25774.63"/>
    <x v="97"/>
    <s v="BL-092"/>
    <s v="100"/>
  </r>
  <r>
    <x v="72"/>
    <x v="3"/>
    <x v="1"/>
    <x v="3"/>
    <x v="65"/>
    <n v="92247.5"/>
    <x v="96"/>
    <s v="560-0404"/>
    <s v="616"/>
  </r>
  <r>
    <x v="73"/>
    <x v="0"/>
    <x v="5"/>
    <x v="0"/>
    <x v="66"/>
    <n v="18245.939999999999"/>
    <x v="98"/>
    <s v="BL-108"/>
    <s v="562"/>
  </r>
  <r>
    <x v="73"/>
    <x v="7"/>
    <x v="3"/>
    <x v="1"/>
    <x v="67"/>
    <n v="0"/>
    <x v="99"/>
    <s v="566-1944"/>
    <m/>
  </r>
  <r>
    <x v="74"/>
    <x v="0"/>
    <x v="2"/>
    <x v="4"/>
    <x v="7"/>
    <n v="0"/>
    <x v="100"/>
    <s v="BL-110"/>
    <s v="110"/>
  </r>
  <r>
    <x v="75"/>
    <x v="4"/>
    <x v="0"/>
    <x v="0"/>
    <x v="21"/>
    <n v="17385.45"/>
    <x v="101"/>
    <s v="FE-031"/>
    <s v="714"/>
  </r>
  <r>
    <x v="76"/>
    <x v="0"/>
    <x v="0"/>
    <x v="3"/>
    <x v="68"/>
    <n v="17853"/>
    <x v="102"/>
    <s v="BL-165"/>
    <s v="500"/>
  </r>
  <r>
    <x v="76"/>
    <x v="3"/>
    <x v="3"/>
    <x v="3"/>
    <x v="69"/>
    <n v="141000"/>
    <x v="103"/>
    <s v="560-0534"/>
    <s v="002"/>
  </r>
  <r>
    <x v="77"/>
    <x v="3"/>
    <x v="2"/>
    <x v="3"/>
    <x v="31"/>
    <n v="0"/>
    <x v="104"/>
    <s v="560-0392"/>
    <s v="100"/>
  </r>
  <r>
    <x v="77"/>
    <x v="0"/>
    <x v="0"/>
    <x v="3"/>
    <x v="70"/>
    <n v="0"/>
    <x v="105"/>
    <s v="BW-024"/>
    <s v="633"/>
  </r>
  <r>
    <x v="77"/>
    <x v="0"/>
    <x v="0"/>
    <x v="3"/>
    <x v="70"/>
    <n v="12000"/>
    <x v="106"/>
    <s v="BW-002"/>
    <s v="633"/>
  </r>
  <r>
    <x v="78"/>
    <x v="4"/>
    <x v="4"/>
    <x v="3"/>
    <x v="71"/>
    <n v="25000"/>
    <x v="107"/>
    <s v="FE-021"/>
    <s v="510"/>
  </r>
  <r>
    <x v="79"/>
    <x v="3"/>
    <x v="1"/>
    <x v="3"/>
    <x v="46"/>
    <n v="118961.19"/>
    <x v="43"/>
    <s v="560-0534"/>
    <s v="625"/>
  </r>
  <r>
    <x v="79"/>
    <x v="3"/>
    <x v="1"/>
    <x v="3"/>
    <x v="46"/>
    <n v="121392.07"/>
    <x v="43"/>
    <s v="560-0420"/>
    <s v="625"/>
  </r>
  <r>
    <x v="80"/>
    <x v="2"/>
    <x v="2"/>
    <x v="3"/>
    <x v="72"/>
    <n v="0"/>
    <x v="108"/>
    <s v="91-0503"/>
    <s v="647"/>
  </r>
  <r>
    <x v="81"/>
    <x v="0"/>
    <x v="0"/>
    <x v="3"/>
    <x v="73"/>
    <n v="17558.72"/>
    <x v="109"/>
    <s v="BP-062"/>
    <s v="627"/>
  </r>
  <r>
    <x v="82"/>
    <x v="0"/>
    <x v="3"/>
    <x v="4"/>
    <x v="74"/>
    <n v="90000"/>
    <x v="110"/>
    <s v="BW-013"/>
    <s v="603"/>
  </r>
  <r>
    <x v="83"/>
    <x v="5"/>
    <x v="4"/>
    <x v="2"/>
    <x v="75"/>
    <n v="0"/>
    <x v="111"/>
    <s v="1100265"/>
    <m/>
  </r>
  <r>
    <x v="84"/>
    <x v="3"/>
    <x v="0"/>
    <x v="3"/>
    <x v="24"/>
    <n v="32500"/>
    <x v="112"/>
    <s v="560-0508"/>
    <s v="630"/>
  </r>
  <r>
    <x v="84"/>
    <x v="3"/>
    <x v="3"/>
    <x v="3"/>
    <x v="24"/>
    <n v="214816"/>
    <x v="112"/>
    <s v="560-0501"/>
    <s v="630"/>
  </r>
  <r>
    <x v="84"/>
    <x v="0"/>
    <x v="2"/>
    <x v="4"/>
    <x v="74"/>
    <n v="17558.63"/>
    <x v="113"/>
    <s v="BW-013"/>
    <s v="603"/>
  </r>
  <r>
    <x v="85"/>
    <x v="4"/>
    <x v="3"/>
    <x v="3"/>
    <x v="29"/>
    <n v="80083.69"/>
    <x v="114"/>
    <s v="FE-020"/>
    <s v="AOR6"/>
  </r>
  <r>
    <x v="86"/>
    <x v="0"/>
    <x v="2"/>
    <x v="3"/>
    <x v="57"/>
    <n v="0"/>
    <x v="115"/>
    <s v="BP-056"/>
    <s v="632"/>
  </r>
  <r>
    <x v="87"/>
    <x v="4"/>
    <x v="2"/>
    <x v="3"/>
    <x v="76"/>
    <n v="0"/>
    <x v="116"/>
    <s v="FE-012"/>
    <s v="624"/>
  </r>
  <r>
    <x v="88"/>
    <x v="8"/>
    <x v="0"/>
    <x v="0"/>
    <x v="29"/>
    <n v="0"/>
    <x v="117"/>
    <s v="N53993"/>
    <s v="AOR12"/>
  </r>
  <r>
    <x v="89"/>
    <x v="4"/>
    <x v="2"/>
    <x v="3"/>
    <x v="77"/>
    <n v="0"/>
    <x v="118"/>
    <s v="FE-034"/>
    <s v="516"/>
  </r>
  <r>
    <x v="90"/>
    <x v="3"/>
    <x v="0"/>
    <x v="3"/>
    <x v="69"/>
    <n v="28524.240000000002"/>
    <x v="119"/>
    <s v="560-0589"/>
    <s v="002"/>
  </r>
  <r>
    <x v="91"/>
    <x v="4"/>
    <x v="0"/>
    <x v="3"/>
    <x v="22"/>
    <n v="0"/>
    <x v="120"/>
    <s v="FE-021"/>
    <s v="510"/>
  </r>
  <r>
    <x v="92"/>
    <x v="0"/>
    <x v="2"/>
    <x v="4"/>
    <x v="74"/>
    <n v="0"/>
    <x v="110"/>
    <s v="BW-013"/>
    <s v="603"/>
  </r>
  <r>
    <x v="93"/>
    <x v="6"/>
    <x v="0"/>
    <x v="4"/>
    <x v="78"/>
    <m/>
    <x v="121"/>
    <s v="N8300T"/>
    <m/>
  </r>
  <r>
    <x v="94"/>
    <x v="2"/>
    <x v="0"/>
    <x v="3"/>
    <x v="79"/>
    <n v="11500"/>
    <x v="122"/>
    <s v="91-0509"/>
    <s v="N/A"/>
  </r>
  <r>
    <x v="94"/>
    <x v="0"/>
    <x v="2"/>
    <x v="4"/>
    <x v="74"/>
    <n v="0"/>
    <x v="110"/>
    <s v="BW-013"/>
    <s v="603"/>
  </r>
  <r>
    <x v="95"/>
    <x v="4"/>
    <x v="0"/>
    <x v="3"/>
    <x v="19"/>
    <n v="0"/>
    <x v="123"/>
    <s v="FE-025"/>
    <s v="AOR6"/>
  </r>
  <r>
    <x v="96"/>
    <x v="3"/>
    <x v="1"/>
    <x v="3"/>
    <x v="65"/>
    <n v="0"/>
    <x v="124"/>
    <s v="560-0404"/>
    <s v="616"/>
  </r>
  <r>
    <x v="96"/>
    <x v="3"/>
    <x v="1"/>
    <x v="3"/>
    <x v="65"/>
    <n v="0"/>
    <x v="125"/>
    <s v="560-0404"/>
    <s v="616"/>
  </r>
  <r>
    <x v="97"/>
    <x v="0"/>
    <x v="3"/>
    <x v="4"/>
    <x v="80"/>
    <n v="0"/>
    <x v="126"/>
    <s v="BW-024"/>
    <s v="AOR20"/>
  </r>
  <r>
    <x v="98"/>
    <x v="0"/>
    <x v="0"/>
    <x v="0"/>
    <x v="7"/>
    <n v="9238.35"/>
    <x v="127"/>
    <s v="BL-110"/>
    <s v="110"/>
  </r>
  <r>
    <x v="99"/>
    <x v="2"/>
    <x v="2"/>
    <x v="4"/>
    <x v="81"/>
    <n v="555"/>
    <x v="128"/>
    <s v="91-0513"/>
    <m/>
  </r>
  <r>
    <x v="99"/>
    <x v="4"/>
    <x v="2"/>
    <x v="3"/>
    <x v="50"/>
    <n v="0"/>
    <x v="129"/>
    <s v="FE-028"/>
    <s v="549"/>
  </r>
  <r>
    <x v="100"/>
    <x v="0"/>
    <x v="3"/>
    <x v="4"/>
    <x v="80"/>
    <n v="53055.9"/>
    <x v="130"/>
    <s v="BW-024"/>
    <s v="AOR20"/>
  </r>
  <r>
    <x v="101"/>
    <x v="3"/>
    <x v="2"/>
    <x v="3"/>
    <x v="26"/>
    <n v="0"/>
    <x v="131"/>
    <s v="560-0667"/>
    <s v="561"/>
  </r>
  <r>
    <x v="101"/>
    <x v="0"/>
    <x v="2"/>
    <x v="3"/>
    <x v="82"/>
    <n v="0"/>
    <x v="132"/>
    <s v="BW-019"/>
    <s v="528"/>
  </r>
  <r>
    <x v="102"/>
    <x v="2"/>
    <x v="2"/>
    <x v="4"/>
    <x v="83"/>
    <n v="555"/>
    <x v="128"/>
    <s v="91-0513"/>
    <m/>
  </r>
  <r>
    <x v="103"/>
    <x v="0"/>
    <x v="4"/>
    <x v="2"/>
    <x v="84"/>
    <n v="0"/>
    <x v="133"/>
    <s v="BW-11"/>
    <s v="235"/>
  </r>
  <r>
    <x v="104"/>
    <x v="4"/>
    <x v="2"/>
    <x v="4"/>
    <x v="19"/>
    <n v="0"/>
    <x v="134"/>
    <s v="FE-036"/>
    <s v="AOR6"/>
  </r>
  <r>
    <x v="105"/>
    <x v="0"/>
    <x v="0"/>
    <x v="2"/>
    <x v="82"/>
    <n v="0"/>
    <x v="135"/>
    <s v="BW-019"/>
    <s v="528"/>
  </r>
  <r>
    <x v="106"/>
    <x v="2"/>
    <x v="2"/>
    <x v="4"/>
    <x v="85"/>
    <n v="555"/>
    <x v="136"/>
    <s v="94-0259"/>
    <s v="AOR12"/>
  </r>
  <r>
    <x v="107"/>
    <x v="0"/>
    <x v="3"/>
    <x v="3"/>
    <x v="31"/>
    <n v="72531.91"/>
    <x v="137"/>
    <s v="BL-103"/>
    <s v="516"/>
  </r>
  <r>
    <x v="108"/>
    <x v="4"/>
    <x v="2"/>
    <x v="4"/>
    <x v="22"/>
    <n v="650.88"/>
    <x v="138"/>
    <s v="FE-022"/>
    <s v="510"/>
  </r>
  <r>
    <x v="109"/>
    <x v="0"/>
    <x v="2"/>
    <x v="3"/>
    <x v="86"/>
    <n v="0"/>
    <x v="139"/>
    <s v="BL-090"/>
    <s v="110"/>
  </r>
  <r>
    <x v="110"/>
    <x v="0"/>
    <x v="5"/>
    <x v="0"/>
    <x v="59"/>
    <n v="21018"/>
    <x v="140"/>
    <s v="BL-163"/>
    <s v="633"/>
  </r>
  <r>
    <x v="111"/>
    <x v="2"/>
    <x v="0"/>
    <x v="3"/>
    <x v="11"/>
    <n v="11500"/>
    <x v="141"/>
    <s v="94-0259"/>
    <s v="AOR12"/>
  </r>
  <r>
    <x v="112"/>
    <x v="3"/>
    <x v="4"/>
    <x v="2"/>
    <x v="87"/>
    <n v="0"/>
    <x v="142"/>
    <s v="560-0410"/>
    <s v="713"/>
  </r>
  <r>
    <x v="113"/>
    <x v="3"/>
    <x v="3"/>
    <x v="4"/>
    <x v="14"/>
    <n v="51844.95"/>
    <x v="143"/>
    <s v="560-0468"/>
    <s v="630"/>
  </r>
  <r>
    <x v="114"/>
    <x v="4"/>
    <x v="0"/>
    <x v="2"/>
    <x v="30"/>
    <n v="4021.38"/>
    <x v="144"/>
    <s v="FE-003"/>
    <s v="185"/>
  </r>
  <r>
    <x v="114"/>
    <x v="4"/>
    <x v="0"/>
    <x v="3"/>
    <x v="30"/>
    <n v="0"/>
    <x v="145"/>
    <s v="GR-017"/>
    <s v="185"/>
  </r>
  <r>
    <x v="115"/>
    <x v="3"/>
    <x v="3"/>
    <x v="3"/>
    <x v="88"/>
    <n v="225271.46"/>
    <x v="146"/>
    <s v="560-0574"/>
    <s v="002"/>
  </r>
  <r>
    <x v="116"/>
    <x v="3"/>
    <x v="3"/>
    <x v="4"/>
    <x v="65"/>
    <n v="146317.09"/>
    <x v="147"/>
    <s v="560-0426"/>
    <s v="616"/>
  </r>
  <r>
    <x v="117"/>
    <x v="4"/>
    <x v="2"/>
    <x v="3"/>
    <x v="89"/>
    <m/>
    <x v="148"/>
    <s v="FE-001"/>
    <s v="185"/>
  </r>
  <r>
    <x v="118"/>
    <x v="3"/>
    <x v="1"/>
    <x v="3"/>
    <x v="14"/>
    <n v="0"/>
    <x v="149"/>
    <s v="560-0508"/>
    <s v="630"/>
  </r>
  <r>
    <x v="119"/>
    <x v="3"/>
    <x v="0"/>
    <x v="4"/>
    <x v="12"/>
    <n v="44211.44"/>
    <x v="150"/>
    <s v="560-0538"/>
    <s v="AOR2"/>
  </r>
  <r>
    <x v="120"/>
    <x v="0"/>
    <x v="2"/>
    <x v="3"/>
    <x v="90"/>
    <n v="1300"/>
    <x v="151"/>
    <s v="BL-118"/>
    <s v="603"/>
  </r>
  <r>
    <x v="121"/>
    <x v="3"/>
    <x v="0"/>
    <x v="3"/>
    <x v="88"/>
    <n v="22170.2"/>
    <x v="152"/>
    <s v="560-0589"/>
    <s v="002"/>
  </r>
  <r>
    <x v="121"/>
    <x v="0"/>
    <x v="2"/>
    <x v="4"/>
    <x v="91"/>
    <n v="1300"/>
    <x v="153"/>
    <s v="BP-061"/>
    <s v="630"/>
  </r>
  <r>
    <x v="122"/>
    <x v="2"/>
    <x v="0"/>
    <x v="3"/>
    <x v="92"/>
    <n v="0"/>
    <x v="154"/>
    <s v="91-0509"/>
    <s v="632"/>
  </r>
  <r>
    <x v="122"/>
    <x v="0"/>
    <x v="0"/>
    <x v="3"/>
    <x v="93"/>
    <n v="17613.54"/>
    <x v="155"/>
    <s v="BL-102"/>
    <s v="578"/>
  </r>
  <r>
    <x v="123"/>
    <x v="0"/>
    <x v="2"/>
    <x v="2"/>
    <x v="94"/>
    <n v="0"/>
    <x v="156"/>
    <s v="UE-256"/>
    <s v="587"/>
  </r>
  <r>
    <x v="123"/>
    <x v="3"/>
    <x v="2"/>
    <x v="4"/>
    <x v="95"/>
    <n v="0"/>
    <x v="157"/>
    <s v="560-0505"/>
    <s v="630"/>
  </r>
  <r>
    <x v="124"/>
    <x v="0"/>
    <x v="3"/>
    <x v="3"/>
    <x v="96"/>
    <n v="95145.2"/>
    <x v="42"/>
    <s v="BW-006"/>
    <s v="655"/>
  </r>
  <r>
    <x v="125"/>
    <x v="0"/>
    <x v="2"/>
    <x v="3"/>
    <x v="7"/>
    <n v="0"/>
    <x v="158"/>
    <s v="BL-0087"/>
    <s v="110"/>
  </r>
  <r>
    <x v="126"/>
    <x v="3"/>
    <x v="0"/>
    <x v="3"/>
    <x v="46"/>
    <n v="6989.07"/>
    <x v="159"/>
    <s v="560-0534"/>
    <s v="625"/>
  </r>
  <r>
    <x v="127"/>
    <x v="0"/>
    <x v="2"/>
    <x v="3"/>
    <x v="7"/>
    <n v="0"/>
    <x v="160"/>
    <s v="BL-0093"/>
    <s v="110"/>
  </r>
  <r>
    <x v="127"/>
    <x v="4"/>
    <x v="0"/>
    <x v="3"/>
    <x v="21"/>
    <n v="17556.150000000001"/>
    <x v="161"/>
    <s v="FE-0036"/>
    <s v="714"/>
  </r>
  <r>
    <x v="128"/>
    <x v="0"/>
    <x v="2"/>
    <x v="3"/>
    <x v="97"/>
    <n v="0"/>
    <x v="162"/>
    <s v="BW-0012"/>
    <s v="235"/>
  </r>
  <r>
    <x v="128"/>
    <x v="0"/>
    <x v="0"/>
    <x v="3"/>
    <x v="98"/>
    <n v="17556.150000000001"/>
    <x v="155"/>
    <s v="BP-067"/>
    <s v="631"/>
  </r>
  <r>
    <x v="129"/>
    <x v="4"/>
    <x v="3"/>
    <x v="3"/>
    <x v="30"/>
    <m/>
    <x v="163"/>
    <s v="FE-007"/>
    <s v="185"/>
  </r>
  <r>
    <x v="130"/>
    <x v="3"/>
    <x v="1"/>
    <x v="3"/>
    <x v="31"/>
    <n v="68258.42"/>
    <x v="43"/>
    <s v="560-0392"/>
    <s v="100"/>
  </r>
  <r>
    <x v="131"/>
    <x v="3"/>
    <x v="3"/>
    <x v="0"/>
    <x v="31"/>
    <n v="53667"/>
    <x v="164"/>
    <s v="560-0452"/>
    <s v="100"/>
  </r>
  <r>
    <x v="132"/>
    <x v="0"/>
    <x v="0"/>
    <x v="3"/>
    <x v="99"/>
    <n v="0"/>
    <x v="165"/>
    <s v="BL-085"/>
    <s v="180"/>
  </r>
  <r>
    <x v="133"/>
    <x v="2"/>
    <x v="2"/>
    <x v="4"/>
    <x v="85"/>
    <n v="555"/>
    <x v="166"/>
    <s v="DC-804M"/>
    <s v="AOR12"/>
  </r>
  <r>
    <x v="134"/>
    <x v="3"/>
    <x v="0"/>
    <x v="4"/>
    <x v="14"/>
    <n v="27500"/>
    <x v="167"/>
    <s v="560-0468"/>
    <s v="630"/>
  </r>
  <r>
    <x v="135"/>
    <x v="0"/>
    <x v="2"/>
    <x v="4"/>
    <x v="59"/>
    <n v="1500"/>
    <x v="168"/>
    <s v="BW-029"/>
    <s v="633"/>
  </r>
  <r>
    <x v="135"/>
    <x v="0"/>
    <x v="2"/>
    <x v="4"/>
    <x v="59"/>
    <n v="1500"/>
    <x v="169"/>
    <s v="BW-029"/>
    <s v="633"/>
  </r>
  <r>
    <x v="136"/>
    <x v="4"/>
    <x v="0"/>
    <x v="3"/>
    <x v="50"/>
    <n v="3473.86"/>
    <x v="170"/>
    <s v="FE-028"/>
    <s v="549"/>
  </r>
  <r>
    <x v="137"/>
    <x v="4"/>
    <x v="0"/>
    <x v="3"/>
    <x v="11"/>
    <n v="29872.33"/>
    <x v="171"/>
    <s v="FE-026"/>
    <s v="AOR12"/>
  </r>
  <r>
    <x v="138"/>
    <x v="3"/>
    <x v="2"/>
    <x v="4"/>
    <x v="14"/>
    <n v="0"/>
    <x v="134"/>
    <s v="560-0505"/>
    <s v="630"/>
  </r>
  <r>
    <x v="139"/>
    <x v="4"/>
    <x v="4"/>
    <x v="2"/>
    <x v="11"/>
    <n v="1500"/>
    <x v="172"/>
    <s v="FE-033"/>
    <s v="AOR12"/>
  </r>
  <r>
    <x v="140"/>
    <x v="4"/>
    <x v="0"/>
    <x v="2"/>
    <x v="11"/>
    <n v="0"/>
    <x v="173"/>
    <s v="FE-032"/>
    <s v="AOR12"/>
  </r>
  <r>
    <x v="141"/>
    <x v="4"/>
    <x v="0"/>
    <x v="3"/>
    <x v="21"/>
    <n v="0"/>
    <x v="174"/>
    <s v="FE-036"/>
    <s v="714"/>
  </r>
  <r>
    <x v="141"/>
    <x v="0"/>
    <x v="0"/>
    <x v="3"/>
    <x v="59"/>
    <n v="17613.54"/>
    <x v="161"/>
    <s v="BW-003"/>
    <s v="633"/>
  </r>
  <r>
    <x v="142"/>
    <x v="4"/>
    <x v="2"/>
    <x v="3"/>
    <x v="11"/>
    <n v="560"/>
    <x v="175"/>
    <s v="FE-023"/>
    <s v="AOR12"/>
  </r>
  <r>
    <x v="143"/>
    <x v="0"/>
    <x v="0"/>
    <x v="3"/>
    <x v="7"/>
    <n v="17613.54"/>
    <x v="176"/>
    <s v="BL-093"/>
    <s v="110"/>
  </r>
  <r>
    <x v="143"/>
    <x v="0"/>
    <x v="2"/>
    <x v="4"/>
    <x v="100"/>
    <m/>
    <x v="177"/>
    <s v="BL-159"/>
    <s v="655"/>
  </r>
  <r>
    <x v="144"/>
    <x v="0"/>
    <x v="2"/>
    <x v="3"/>
    <x v="82"/>
    <n v="0"/>
    <x v="178"/>
    <s v="BW-019"/>
    <s v="528"/>
  </r>
  <r>
    <x v="144"/>
    <x v="0"/>
    <x v="0"/>
    <x v="4"/>
    <x v="7"/>
    <m/>
    <x v="179"/>
    <s v="UD-002"/>
    <s v="110"/>
  </r>
  <r>
    <x v="145"/>
    <x v="2"/>
    <x v="2"/>
    <x v="4"/>
    <x v="101"/>
    <n v="550"/>
    <x v="180"/>
    <s v="91-0572"/>
    <m/>
  </r>
  <r>
    <x v="146"/>
    <x v="0"/>
    <x v="0"/>
    <x v="3"/>
    <x v="102"/>
    <n v="17614"/>
    <x v="181"/>
    <s v="BW-015"/>
    <s v="M235"/>
  </r>
  <r>
    <x v="146"/>
    <x v="0"/>
    <x v="0"/>
    <x v="3"/>
    <x v="103"/>
    <n v="17614"/>
    <x v="182"/>
    <s v="BP-057"/>
    <s v="645"/>
  </r>
  <r>
    <x v="147"/>
    <x v="3"/>
    <x v="2"/>
    <x v="3"/>
    <x v="104"/>
    <n v="0"/>
    <x v="183"/>
    <s v="560-0667"/>
    <s v="561"/>
  </r>
  <r>
    <x v="147"/>
    <x v="0"/>
    <x v="2"/>
    <x v="3"/>
    <x v="105"/>
    <m/>
    <x v="184"/>
    <s v="BW-015"/>
    <s v="235 "/>
  </r>
  <r>
    <x v="147"/>
    <x v="4"/>
    <x v="2"/>
    <x v="3"/>
    <x v="106"/>
    <m/>
    <x v="185"/>
    <s v="FE-032"/>
    <s v="549"/>
  </r>
  <r>
    <x v="147"/>
    <x v="0"/>
    <x v="0"/>
    <x v="0"/>
    <x v="98"/>
    <n v="6500"/>
    <x v="186"/>
    <s v="BP-067"/>
    <s v="631"/>
  </r>
  <r>
    <x v="148"/>
    <x v="3"/>
    <x v="4"/>
    <x v="1"/>
    <x v="5"/>
    <n v="0"/>
    <x v="187"/>
    <s v="560-0667"/>
    <s v="561"/>
  </r>
  <r>
    <x v="148"/>
    <x v="0"/>
    <x v="2"/>
    <x v="0"/>
    <x v="14"/>
    <n v="0"/>
    <x v="188"/>
    <s v="BP-054"/>
    <s v="630"/>
  </r>
  <r>
    <x v="149"/>
    <x v="0"/>
    <x v="0"/>
    <x v="3"/>
    <x v="13"/>
    <m/>
    <x v="189"/>
    <s v="BL-107"/>
    <s v="621"/>
  </r>
  <r>
    <x v="150"/>
    <x v="4"/>
    <x v="2"/>
    <x v="3"/>
    <x v="45"/>
    <m/>
    <x v="190"/>
    <s v="FE-023"/>
    <s v="AOR12"/>
  </r>
  <r>
    <x v="151"/>
    <x v="4"/>
    <x v="2"/>
    <x v="3"/>
    <x v="107"/>
    <m/>
    <x v="191"/>
    <s v="BP-021"/>
    <s v="674 - Redstone Arsenal"/>
  </r>
  <r>
    <x v="152"/>
    <x v="0"/>
    <x v="2"/>
    <x v="2"/>
    <x v="108"/>
    <m/>
    <x v="192"/>
    <s v="BC-010"/>
    <s v="AOR13"/>
  </r>
  <r>
    <x v="153"/>
    <x v="4"/>
    <x v="2"/>
    <x v="2"/>
    <x v="45"/>
    <m/>
    <x v="193"/>
    <s v="FE-023"/>
    <s v="AOR12"/>
  </r>
  <r>
    <x v="154"/>
    <x v="8"/>
    <x v="2"/>
    <x v="3"/>
    <x v="45"/>
    <m/>
    <x v="194"/>
    <s v="FE-034"/>
    <s v="AOR12"/>
  </r>
  <r>
    <x v="155"/>
    <x v="0"/>
    <x v="2"/>
    <x v="4"/>
    <x v="109"/>
    <m/>
    <x v="195"/>
    <s v="BW-022"/>
    <s v="655"/>
  </r>
  <r>
    <x v="156"/>
    <x v="2"/>
    <x v="2"/>
    <x v="3"/>
    <x v="110"/>
    <m/>
    <x v="196"/>
    <s v="91-0572"/>
    <m/>
  </r>
  <r>
    <x v="156"/>
    <x v="0"/>
    <x v="2"/>
    <x v="3"/>
    <x v="54"/>
    <m/>
    <x v="197"/>
    <s v="BW-015"/>
    <s v="235"/>
  </r>
  <r>
    <x v="157"/>
    <x v="3"/>
    <x v="2"/>
    <x v="4"/>
    <x v="31"/>
    <n v="0"/>
    <x v="198"/>
    <s v="560-0538"/>
    <s v="100"/>
  </r>
  <r>
    <x v="157"/>
    <x v="3"/>
    <x v="2"/>
    <x v="4"/>
    <x v="31"/>
    <n v="0"/>
    <x v="199"/>
    <s v="560-0538"/>
    <s v="100"/>
  </r>
  <r>
    <x v="157"/>
    <x v="4"/>
    <x v="5"/>
    <x v="3"/>
    <x v="46"/>
    <n v="163561.20000000001"/>
    <x v="200"/>
    <s v="FE-011"/>
    <s v="624"/>
  </r>
  <r>
    <x v="157"/>
    <x v="3"/>
    <x v="0"/>
    <x v="3"/>
    <x v="111"/>
    <n v="3200"/>
    <x v="201"/>
    <s v="560-0649"/>
    <s v="561"/>
  </r>
  <r>
    <x v="158"/>
    <x v="3"/>
    <x v="2"/>
    <x v="4"/>
    <x v="14"/>
    <n v="0"/>
    <x v="157"/>
    <s v="560-0508"/>
    <s v="630"/>
  </r>
  <r>
    <x v="159"/>
    <x v="7"/>
    <x v="2"/>
    <x v="3"/>
    <x v="112"/>
    <m/>
    <x v="202"/>
    <s v="0001944"/>
    <s v="002"/>
  </r>
  <r>
    <x v="160"/>
    <x v="0"/>
    <x v="4"/>
    <x v="2"/>
    <x v="64"/>
    <n v="28000"/>
    <x v="203"/>
    <s v="BC-010"/>
    <s v="AOR13"/>
  </r>
  <r>
    <x v="161"/>
    <x v="0"/>
    <x v="0"/>
    <x v="3"/>
    <x v="113"/>
    <n v="41817.629999999997"/>
    <x v="204"/>
    <s v="BL-083"/>
    <s v="AOR14"/>
  </r>
  <r>
    <x v="162"/>
    <x v="2"/>
    <x v="2"/>
    <x v="4"/>
    <x v="114"/>
    <n v="555"/>
    <x v="205"/>
    <s v="91-0572"/>
    <m/>
  </r>
  <r>
    <x v="163"/>
    <x v="0"/>
    <x v="5"/>
    <x v="3"/>
    <x v="13"/>
    <n v="45000"/>
    <x v="206"/>
    <s v="BL-111"/>
    <s v="621"/>
  </r>
  <r>
    <x v="164"/>
    <x v="4"/>
    <x v="2"/>
    <x v="3"/>
    <x v="11"/>
    <m/>
    <x v="207"/>
    <s v="FE-031"/>
    <s v="AOR12"/>
  </r>
  <r>
    <x v="165"/>
    <x v="4"/>
    <x v="2"/>
    <x v="3"/>
    <x v="11"/>
    <m/>
    <x v="208"/>
    <s v="FE-033"/>
    <s v="AOR12"/>
  </r>
  <r>
    <x v="165"/>
    <x v="0"/>
    <x v="3"/>
    <x v="3"/>
    <x v="54"/>
    <n v="74978.149999999994"/>
    <x v="209"/>
    <s v="BW-015"/>
    <s v="235"/>
  </r>
  <r>
    <x v="166"/>
    <x v="8"/>
    <x v="0"/>
    <x v="3"/>
    <x v="115"/>
    <n v="22500"/>
    <x v="210"/>
    <s v="N53993"/>
    <m/>
  </r>
  <r>
    <x v="167"/>
    <x v="0"/>
    <x v="2"/>
    <x v="3"/>
    <x v="102"/>
    <m/>
    <x v="211"/>
    <s v="BL-090"/>
    <s v="110"/>
  </r>
  <r>
    <x v="168"/>
    <x v="0"/>
    <x v="2"/>
    <x v="3"/>
    <x v="116"/>
    <m/>
    <x v="212"/>
    <s v="BL-084"/>
    <s v="551"/>
  </r>
  <r>
    <x v="169"/>
    <x v="4"/>
    <x v="4"/>
    <x v="2"/>
    <x v="21"/>
    <m/>
    <x v="213"/>
    <s v="FE-028"/>
    <s v="714"/>
  </r>
  <r>
    <x v="169"/>
    <x v="4"/>
    <x v="0"/>
    <x v="3"/>
    <x v="45"/>
    <m/>
    <x v="214"/>
    <s v="FE-033"/>
    <s v="AOR12"/>
  </r>
  <r>
    <x v="170"/>
    <x v="0"/>
    <x v="2"/>
    <x v="3"/>
    <x v="14"/>
    <m/>
    <x v="215"/>
    <s v="BP-058"/>
    <s v="630"/>
  </r>
  <r>
    <x v="171"/>
    <x v="0"/>
    <x v="0"/>
    <x v="3"/>
    <x v="117"/>
    <m/>
    <x v="216"/>
    <s v="BP-058"/>
    <s v="630"/>
  </r>
  <r>
    <x v="172"/>
    <x v="2"/>
    <x v="2"/>
    <x v="3"/>
    <x v="118"/>
    <m/>
    <x v="217"/>
    <s v="91-0572"/>
    <m/>
  </r>
  <r>
    <x v="173"/>
    <x v="3"/>
    <x v="2"/>
    <x v="3"/>
    <x v="11"/>
    <n v="0"/>
    <x v="218"/>
    <s v="560-0513"/>
    <s v="AOR4"/>
  </r>
  <r>
    <x v="173"/>
    <x v="3"/>
    <x v="2"/>
    <x v="2"/>
    <x v="14"/>
    <n v="0"/>
    <x v="219"/>
    <s v="560-0505"/>
    <s v="630"/>
  </r>
  <r>
    <x v="174"/>
    <x v="0"/>
    <x v="2"/>
    <x v="3"/>
    <x v="13"/>
    <n v="452.5"/>
    <x v="220"/>
    <s v="BL-111"/>
    <s v="621"/>
  </r>
  <r>
    <x v="175"/>
    <x v="3"/>
    <x v="4"/>
    <x v="2"/>
    <x v="31"/>
    <n v="0"/>
    <x v="221"/>
    <s v="560-0452"/>
    <s v="100"/>
  </r>
  <r>
    <x v="176"/>
    <x v="0"/>
    <x v="3"/>
    <x v="3"/>
    <x v="80"/>
    <m/>
    <x v="222"/>
    <s v="BW-0026"/>
    <s v="20"/>
  </r>
  <r>
    <x v="177"/>
    <x v="4"/>
    <x v="3"/>
    <x v="3"/>
    <x v="46"/>
    <n v="94156.57"/>
    <x v="223"/>
    <s v="FE-013"/>
    <s v="624"/>
  </r>
  <r>
    <x v="178"/>
    <x v="0"/>
    <x v="2"/>
    <x v="2"/>
    <x v="36"/>
    <m/>
    <x v="224"/>
    <s v="BL-088"/>
    <s v="100"/>
  </r>
  <r>
    <x v="179"/>
    <x v="0"/>
    <x v="2"/>
    <x v="3"/>
    <x v="14"/>
    <n v="509.84"/>
    <x v="225"/>
    <s v="BP-059"/>
    <s v="630"/>
  </r>
  <r>
    <x v="180"/>
    <x v="0"/>
    <x v="0"/>
    <x v="0"/>
    <x v="99"/>
    <n v="5239.68"/>
    <x v="226"/>
    <s v="UD-005"/>
    <m/>
  </r>
  <r>
    <x v="181"/>
    <x v="0"/>
    <x v="0"/>
    <x v="0"/>
    <x v="52"/>
    <n v="48261.83"/>
    <x v="227"/>
    <s v="BL-119"/>
    <s v="581"/>
  </r>
  <r>
    <x v="182"/>
    <x v="3"/>
    <x v="2"/>
    <x v="4"/>
    <x v="31"/>
    <n v="0"/>
    <x v="228"/>
    <s v="560-0392"/>
    <s v="100"/>
  </r>
  <r>
    <x v="182"/>
    <x v="3"/>
    <x v="2"/>
    <x v="4"/>
    <x v="31"/>
    <n v="0"/>
    <x v="229"/>
    <s v="560-0392"/>
    <s v="100"/>
  </r>
  <r>
    <x v="183"/>
    <x v="0"/>
    <x v="2"/>
    <x v="3"/>
    <x v="14"/>
    <m/>
    <x v="230"/>
    <s v="BP-058"/>
    <m/>
  </r>
  <r>
    <x v="183"/>
    <x v="0"/>
    <x v="0"/>
    <x v="0"/>
    <x v="116"/>
    <n v="14574.1"/>
    <x v="36"/>
    <s v="BL-0084"/>
    <m/>
  </r>
  <r>
    <x v="184"/>
    <x v="4"/>
    <x v="2"/>
    <x v="5"/>
    <x v="19"/>
    <m/>
    <x v="231"/>
    <s v="FE-024"/>
    <m/>
  </r>
  <r>
    <x v="185"/>
    <x v="3"/>
    <x v="0"/>
    <x v="4"/>
    <x v="12"/>
    <n v="2565"/>
    <x v="232"/>
    <s v="560-0456"/>
    <m/>
  </r>
  <r>
    <x v="186"/>
    <x v="3"/>
    <x v="2"/>
    <x v="3"/>
    <x v="31"/>
    <m/>
    <x v="233"/>
    <s v="560-0538"/>
    <s v="100"/>
  </r>
  <r>
    <x v="187"/>
    <x v="0"/>
    <x v="2"/>
    <x v="3"/>
    <x v="31"/>
    <m/>
    <x v="234"/>
    <s v="BL-086"/>
    <s v="100"/>
  </r>
  <r>
    <x v="188"/>
    <x v="3"/>
    <x v="2"/>
    <x v="4"/>
    <x v="31"/>
    <m/>
    <x v="235"/>
    <s v="560-0538"/>
    <s v="100"/>
  </r>
  <r>
    <x v="188"/>
    <x v="4"/>
    <x v="2"/>
    <x v="3"/>
    <x v="40"/>
    <n v="2000"/>
    <x v="236"/>
    <s v="FE-022"/>
    <m/>
  </r>
  <r>
    <x v="189"/>
    <x v="2"/>
    <x v="1"/>
    <x v="3"/>
    <x v="119"/>
    <n v="29350.93"/>
    <x v="237"/>
    <s v="91-0503"/>
    <m/>
  </r>
  <r>
    <x v="190"/>
    <x v="0"/>
    <x v="2"/>
    <x v="3"/>
    <x v="120"/>
    <m/>
    <x v="238"/>
    <s v="BL-091"/>
    <s v="100"/>
  </r>
  <r>
    <x v="191"/>
    <x v="0"/>
    <x v="4"/>
    <x v="2"/>
    <x v="121"/>
    <n v="560.58000000000004"/>
    <x v="239"/>
    <s v="BP-025"/>
    <m/>
  </r>
  <r>
    <x v="192"/>
    <x v="0"/>
    <x v="2"/>
    <x v="3"/>
    <x v="122"/>
    <n v="1500"/>
    <x v="240"/>
    <s v="BW-013"/>
    <m/>
  </r>
  <r>
    <x v="192"/>
    <x v="0"/>
    <x v="2"/>
    <x v="3"/>
    <x v="123"/>
    <n v="2000"/>
    <x v="241"/>
    <s v="BL-120"/>
    <m/>
  </r>
  <r>
    <x v="192"/>
    <x v="4"/>
    <x v="0"/>
    <x v="2"/>
    <x v="50"/>
    <n v="42435.12"/>
    <x v="242"/>
    <s v="FE-032"/>
    <s v="549"/>
  </r>
  <r>
    <x v="193"/>
    <x v="3"/>
    <x v="2"/>
    <x v="4"/>
    <x v="36"/>
    <m/>
    <x v="243"/>
    <s v="560-0538"/>
    <s v="100"/>
  </r>
  <r>
    <x v="193"/>
    <x v="0"/>
    <x v="3"/>
    <x v="0"/>
    <x v="46"/>
    <n v="150000"/>
    <x v="244"/>
    <s v="BP-054"/>
    <s v="625"/>
  </r>
  <r>
    <x v="194"/>
    <x v="3"/>
    <x v="0"/>
    <x v="4"/>
    <x v="12"/>
    <n v="5290"/>
    <x v="245"/>
    <s v="560-0456"/>
    <s v="AOR2"/>
  </r>
  <r>
    <x v="194"/>
    <x v="0"/>
    <x v="0"/>
    <x v="0"/>
    <x v="7"/>
    <n v="3672.47"/>
    <x v="246"/>
    <s v="BL-087"/>
    <s v="110"/>
  </r>
  <r>
    <x v="195"/>
    <x v="3"/>
    <x v="2"/>
    <x v="4"/>
    <x v="14"/>
    <m/>
    <x v="134"/>
    <s v="560-0508"/>
    <m/>
  </r>
  <r>
    <x v="196"/>
    <x v="4"/>
    <x v="2"/>
    <x v="3"/>
    <x v="11"/>
    <m/>
    <x v="247"/>
    <s v="FE-023"/>
    <m/>
  </r>
  <r>
    <x v="197"/>
    <x v="4"/>
    <x v="3"/>
    <x v="4"/>
    <x v="11"/>
    <n v="62609.69"/>
    <x v="248"/>
    <s v="FE-031"/>
    <m/>
  </r>
  <r>
    <x v="197"/>
    <x v="4"/>
    <x v="3"/>
    <x v="4"/>
    <x v="11"/>
    <n v="87624.88"/>
    <x v="249"/>
    <s v="FE-031"/>
    <m/>
  </r>
  <r>
    <x v="198"/>
    <x v="0"/>
    <x v="3"/>
    <x v="3"/>
    <x v="124"/>
    <n v="74550.06"/>
    <x v="250"/>
    <s v="BP-034"/>
    <s v="657"/>
  </r>
  <r>
    <x v="199"/>
    <x v="0"/>
    <x v="0"/>
    <x v="3"/>
    <x v="31"/>
    <m/>
    <x v="251"/>
    <s v="BL-088"/>
    <s v="100"/>
  </r>
  <r>
    <x v="200"/>
    <x v="0"/>
    <x v="0"/>
    <x v="3"/>
    <x v="31"/>
    <n v="2300"/>
    <x v="252"/>
    <s v="BL-103"/>
    <s v="516"/>
  </r>
  <r>
    <x v="200"/>
    <x v="0"/>
    <x v="4"/>
    <x v="4"/>
    <x v="125"/>
    <n v="1496.91"/>
    <x v="253"/>
    <s v="BL-087"/>
    <s v="110"/>
  </r>
  <r>
    <x v="201"/>
    <x v="0"/>
    <x v="2"/>
    <x v="3"/>
    <x v="95"/>
    <n v="345.21"/>
    <x v="254"/>
    <s v="BP-058"/>
    <m/>
  </r>
  <r>
    <x v="201"/>
    <x v="0"/>
    <x v="2"/>
    <x v="3"/>
    <x v="126"/>
    <n v="526"/>
    <x v="255"/>
    <s v="BL-0090"/>
    <s v="110"/>
  </r>
  <r>
    <x v="202"/>
    <x v="0"/>
    <x v="2"/>
    <x v="4"/>
    <x v="127"/>
    <n v="730.24"/>
    <x v="256"/>
    <s v="BL-101"/>
    <m/>
  </r>
  <r>
    <x v="203"/>
    <x v="4"/>
    <x v="5"/>
    <x v="3"/>
    <x v="30"/>
    <n v="324710.24"/>
    <x v="257"/>
    <s v="GR-015"/>
    <m/>
  </r>
  <r>
    <x v="204"/>
    <x v="0"/>
    <x v="4"/>
    <x v="0"/>
    <x v="1"/>
    <n v="11604.54"/>
    <x v="258"/>
    <s v="BP-001"/>
    <m/>
  </r>
  <r>
    <x v="204"/>
    <x v="0"/>
    <x v="0"/>
    <x v="0"/>
    <x v="84"/>
    <n v="7000"/>
    <x v="259"/>
    <s v="BW-014"/>
    <m/>
  </r>
  <r>
    <x v="205"/>
    <x v="8"/>
    <x v="3"/>
    <x v="0"/>
    <x v="128"/>
    <n v="217711"/>
    <x v="260"/>
    <s v="N765MG"/>
    <m/>
  </r>
  <r>
    <x v="206"/>
    <x v="4"/>
    <x v="1"/>
    <x v="5"/>
    <x v="11"/>
    <n v="4057.06"/>
    <x v="261"/>
    <s v="FE-031"/>
    <s v="AOR12"/>
  </r>
  <r>
    <x v="207"/>
    <x v="3"/>
    <x v="2"/>
    <x v="3"/>
    <x v="11"/>
    <n v="0"/>
    <x v="262"/>
    <s v="560-0513"/>
    <s v="AOR4"/>
  </r>
  <r>
    <x v="208"/>
    <x v="3"/>
    <x v="0"/>
    <x v="4"/>
    <x v="11"/>
    <n v="23199.58"/>
    <x v="263"/>
    <s v="560-0534"/>
    <m/>
  </r>
  <r>
    <x v="208"/>
    <x v="4"/>
    <x v="3"/>
    <x v="3"/>
    <x v="46"/>
    <n v="130720.58"/>
    <x v="264"/>
    <s v="FE-012"/>
    <m/>
  </r>
  <r>
    <x v="209"/>
    <x v="4"/>
    <x v="4"/>
    <x v="2"/>
    <x v="129"/>
    <n v="2300"/>
    <x v="265"/>
    <s v="FE-021"/>
    <m/>
  </r>
  <r>
    <x v="210"/>
    <x v="3"/>
    <x v="0"/>
    <x v="0"/>
    <x v="130"/>
    <n v="9144.36"/>
    <x v="266"/>
    <s v="560-0508"/>
    <m/>
  </r>
  <r>
    <x v="211"/>
    <x v="9"/>
    <x v="3"/>
    <x v="4"/>
    <x v="131"/>
    <n v="200000"/>
    <x v="267"/>
    <s v="79-23254"/>
    <m/>
  </r>
  <r>
    <x v="212"/>
    <x v="2"/>
    <x v="4"/>
    <x v="2"/>
    <x v="132"/>
    <m/>
    <x v="268"/>
    <s v="DC-828"/>
    <m/>
  </r>
  <r>
    <x v="212"/>
    <x v="3"/>
    <x v="0"/>
    <x v="4"/>
    <x v="26"/>
    <n v="11800.99"/>
    <x v="269"/>
    <s v="560-0649"/>
    <m/>
  </r>
  <r>
    <x v="212"/>
    <x v="0"/>
    <x v="0"/>
    <x v="3"/>
    <x v="80"/>
    <n v="1300"/>
    <x v="270"/>
    <s v="BW-0026"/>
    <m/>
  </r>
  <r>
    <x v="213"/>
    <x v="0"/>
    <x v="0"/>
    <x v="4"/>
    <x v="133"/>
    <n v="42608.43"/>
    <x v="271"/>
    <s v="BL-080"/>
    <m/>
  </r>
  <r>
    <x v="214"/>
    <x v="4"/>
    <x v="2"/>
    <x v="5"/>
    <x v="134"/>
    <m/>
    <x v="272"/>
    <s v="FE-036"/>
    <s v="516"/>
  </r>
  <r>
    <x v="215"/>
    <x v="2"/>
    <x v="2"/>
    <x v="0"/>
    <x v="135"/>
    <n v="120"/>
    <x v="273"/>
    <s v="90-0527"/>
    <m/>
  </r>
  <r>
    <x v="216"/>
    <x v="2"/>
    <x v="2"/>
    <x v="0"/>
    <x v="136"/>
    <n v="0"/>
    <x v="274"/>
    <s v="90-0527"/>
    <m/>
  </r>
  <r>
    <x v="216"/>
    <x v="3"/>
    <x v="0"/>
    <x v="3"/>
    <x v="88"/>
    <m/>
    <x v="275"/>
    <s v="560-0589"/>
    <m/>
  </r>
  <r>
    <x v="217"/>
    <x v="0"/>
    <x v="4"/>
    <x v="2"/>
    <x v="137"/>
    <n v="3725.81"/>
    <x v="276"/>
    <s v="BL-083"/>
    <m/>
  </r>
  <r>
    <x v="218"/>
    <x v="0"/>
    <x v="0"/>
    <x v="3"/>
    <x v="31"/>
    <n v="2300"/>
    <x v="277"/>
    <s v="BL-091"/>
    <s v="100"/>
  </r>
  <r>
    <x v="219"/>
    <x v="0"/>
    <x v="4"/>
    <x v="2"/>
    <x v="138"/>
    <n v="7663.57"/>
    <x v="278"/>
    <s v="BL-104"/>
    <m/>
  </r>
  <r>
    <x v="220"/>
    <x v="0"/>
    <x v="2"/>
    <x v="4"/>
    <x v="31"/>
    <n v="600"/>
    <x v="279"/>
    <s v="BL-091"/>
    <s v="100"/>
  </r>
  <r>
    <x v="220"/>
    <x v="10"/>
    <x v="4"/>
    <x v="0"/>
    <x v="139"/>
    <n v="600"/>
    <x v="280"/>
    <s v="88-1870"/>
    <m/>
  </r>
  <r>
    <x v="221"/>
    <x v="4"/>
    <x v="0"/>
    <x v="2"/>
    <x v="30"/>
    <n v="10707.58"/>
    <x v="281"/>
    <s v="GR-015"/>
    <m/>
  </r>
  <r>
    <x v="222"/>
    <x v="0"/>
    <x v="0"/>
    <x v="3"/>
    <x v="113"/>
    <n v="30954.85"/>
    <x v="282"/>
    <s v="BL-081"/>
    <m/>
  </r>
  <r>
    <x v="223"/>
    <x v="4"/>
    <x v="0"/>
    <x v="3"/>
    <x v="50"/>
    <m/>
    <x v="283"/>
    <s v="FE-030"/>
    <m/>
  </r>
  <r>
    <x v="224"/>
    <x v="4"/>
    <x v="0"/>
    <x v="0"/>
    <x v="30"/>
    <n v="18707.580000000002"/>
    <x v="284"/>
    <s v="GR-017"/>
    <m/>
  </r>
  <r>
    <x v="225"/>
    <x v="0"/>
    <x v="2"/>
    <x v="0"/>
    <x v="140"/>
    <n v="1300"/>
    <x v="285"/>
    <s v="BL-105"/>
    <m/>
  </r>
  <r>
    <x v="226"/>
    <x v="0"/>
    <x v="2"/>
    <x v="4"/>
    <x v="100"/>
    <n v="55.46"/>
    <x v="286"/>
    <s v="BL-159"/>
    <m/>
  </r>
  <r>
    <x v="227"/>
    <x v="3"/>
    <x v="2"/>
    <x v="0"/>
    <x v="31"/>
    <m/>
    <x v="287"/>
    <s v="560-0452"/>
    <s v="100"/>
  </r>
  <r>
    <x v="228"/>
    <x v="4"/>
    <x v="0"/>
    <x v="0"/>
    <x v="19"/>
    <n v="48056.92"/>
    <x v="288"/>
    <s v="FE-020"/>
    <s v="AOR6"/>
  </r>
  <r>
    <x v="229"/>
    <x v="3"/>
    <x v="3"/>
    <x v="4"/>
    <x v="26"/>
    <n v="244383"/>
    <x v="289"/>
    <s v="560-0667"/>
    <s v="561"/>
  </r>
  <r>
    <x v="230"/>
    <x v="4"/>
    <x v="0"/>
    <x v="0"/>
    <x v="23"/>
    <n v="8750.1200000000008"/>
    <x v="290"/>
    <s v="FE-13"/>
    <m/>
  </r>
  <r>
    <x v="230"/>
    <x v="0"/>
    <x v="0"/>
    <x v="0"/>
    <x v="141"/>
    <n v="2396.7399999999998"/>
    <x v="291"/>
    <s v="BP-38"/>
    <m/>
  </r>
  <r>
    <x v="230"/>
    <x v="0"/>
    <x v="3"/>
    <x v="0"/>
    <x v="13"/>
    <n v="121574.06"/>
    <x v="36"/>
    <s v="BL-100"/>
    <m/>
  </r>
  <r>
    <x v="231"/>
    <x v="3"/>
    <x v="2"/>
    <x v="4"/>
    <x v="14"/>
    <n v="0"/>
    <x v="292"/>
    <s v="560-0508"/>
    <m/>
  </r>
  <r>
    <x v="231"/>
    <x v="0"/>
    <x v="0"/>
    <x v="3"/>
    <x v="142"/>
    <n v="17279.509999999998"/>
    <x v="293"/>
    <s v="BL-096"/>
    <m/>
  </r>
  <r>
    <x v="232"/>
    <x v="0"/>
    <x v="0"/>
    <x v="4"/>
    <x v="13"/>
    <n v="32175.24"/>
    <x v="294"/>
    <s v="BL-111"/>
    <m/>
  </r>
  <r>
    <x v="232"/>
    <x v="0"/>
    <x v="0"/>
    <x v="4"/>
    <x v="13"/>
    <n v="32207.34"/>
    <x v="295"/>
    <s v="BL-111"/>
    <m/>
  </r>
  <r>
    <x v="233"/>
    <x v="0"/>
    <x v="2"/>
    <x v="5"/>
    <x v="99"/>
    <n v="493.6"/>
    <x v="296"/>
    <s v="BL-082"/>
    <m/>
  </r>
  <r>
    <x v="233"/>
    <x v="11"/>
    <x v="0"/>
    <x v="4"/>
    <x v="143"/>
    <m/>
    <x v="297"/>
    <s v="615"/>
    <s v="Bastion"/>
  </r>
  <r>
    <x v="234"/>
    <x v="0"/>
    <x v="3"/>
    <x v="0"/>
    <x v="1"/>
    <n v="79297.820000000007"/>
    <x v="298"/>
    <s v="BL-165"/>
    <m/>
  </r>
  <r>
    <x v="234"/>
    <x v="3"/>
    <x v="0"/>
    <x v="3"/>
    <x v="88"/>
    <n v="37093.14"/>
    <x v="299"/>
    <s v="560-0589"/>
    <m/>
  </r>
  <r>
    <x v="234"/>
    <x v="10"/>
    <x v="2"/>
    <x v="4"/>
    <x v="144"/>
    <n v="300"/>
    <x v="300"/>
    <s v="90-7012"/>
    <m/>
  </r>
  <r>
    <x v="235"/>
    <x v="0"/>
    <x v="5"/>
    <x v="3"/>
    <x v="7"/>
    <n v="145000"/>
    <x v="301"/>
    <s v="UD-002"/>
    <s v="110"/>
  </r>
  <r>
    <x v="235"/>
    <x v="0"/>
    <x v="2"/>
    <x v="3"/>
    <x v="99"/>
    <n v="5130"/>
    <x v="302"/>
    <s v="BL-082"/>
    <m/>
  </r>
  <r>
    <x v="236"/>
    <x v="0"/>
    <x v="2"/>
    <x v="0"/>
    <x v="80"/>
    <n v="0"/>
    <x v="303"/>
    <s v="BW-026"/>
    <m/>
  </r>
  <r>
    <x v="237"/>
    <x v="3"/>
    <x v="0"/>
    <x v="4"/>
    <x v="31"/>
    <n v="5896.8"/>
    <x v="304"/>
    <s v="560-0452"/>
    <s v="100"/>
  </r>
  <r>
    <x v="237"/>
    <x v="3"/>
    <x v="0"/>
    <x v="4"/>
    <x v="31"/>
    <n v="5896.8"/>
    <x v="304"/>
    <s v="560-0538"/>
    <s v="100"/>
  </r>
  <r>
    <x v="238"/>
    <x v="2"/>
    <x v="3"/>
    <x v="0"/>
    <x v="145"/>
    <n v="108000"/>
    <x v="305"/>
    <s v="94-0259"/>
    <m/>
  </r>
  <r>
    <x v="238"/>
    <x v="0"/>
    <x v="2"/>
    <x v="4"/>
    <x v="64"/>
    <n v="394.14"/>
    <x v="306"/>
    <s v="BP-061"/>
    <m/>
  </r>
  <r>
    <x v="239"/>
    <x v="4"/>
    <x v="3"/>
    <x v="0"/>
    <x v="29"/>
    <n v="122467.66"/>
    <x v="307"/>
    <s v="FE-010"/>
    <m/>
  </r>
  <r>
    <x v="239"/>
    <x v="4"/>
    <x v="3"/>
    <x v="0"/>
    <x v="29"/>
    <m/>
    <x v="307"/>
    <s v="FE-019"/>
    <m/>
  </r>
  <r>
    <x v="239"/>
    <x v="4"/>
    <x v="3"/>
    <x v="0"/>
    <x v="29"/>
    <n v="110000"/>
    <x v="307"/>
    <s v="FE-025"/>
    <m/>
  </r>
  <r>
    <x v="239"/>
    <x v="3"/>
    <x v="0"/>
    <x v="4"/>
    <x v="31"/>
    <n v="5896.8"/>
    <x v="304"/>
    <s v="560-0387"/>
    <s v="100"/>
  </r>
  <r>
    <x v="239"/>
    <x v="3"/>
    <x v="2"/>
    <x v="4"/>
    <x v="31"/>
    <m/>
    <x v="308"/>
    <s v="560-0452"/>
    <s v="100"/>
  </r>
  <r>
    <x v="239"/>
    <x v="4"/>
    <x v="3"/>
    <x v="0"/>
    <x v="29"/>
    <n v="184192.81"/>
    <x v="307"/>
    <s v="FE-024"/>
    <m/>
  </r>
  <r>
    <x v="240"/>
    <x v="3"/>
    <x v="2"/>
    <x v="0"/>
    <x v="32"/>
    <n v="0"/>
    <x v="309"/>
    <s v="560-0495"/>
    <m/>
  </r>
  <r>
    <x v="240"/>
    <x v="3"/>
    <x v="0"/>
    <x v="0"/>
    <x v="31"/>
    <n v="5896.8"/>
    <x v="310"/>
    <s v="560-0472"/>
    <m/>
  </r>
  <r>
    <x v="241"/>
    <x v="3"/>
    <x v="0"/>
    <x v="1"/>
    <x v="31"/>
    <n v="18000"/>
    <x v="311"/>
    <s v="560-0452"/>
    <s v="100"/>
  </r>
  <r>
    <x v="242"/>
    <x v="0"/>
    <x v="5"/>
    <x v="0"/>
    <x v="113"/>
    <n v="123675.62"/>
    <x v="312"/>
    <s v="BL-081"/>
    <m/>
  </r>
  <r>
    <x v="243"/>
    <x v="3"/>
    <x v="2"/>
    <x v="4"/>
    <x v="31"/>
    <n v="0"/>
    <x v="313"/>
    <s v="560-0452"/>
    <s v="100"/>
  </r>
  <r>
    <x v="244"/>
    <x v="0"/>
    <x v="2"/>
    <x v="3"/>
    <x v="34"/>
    <m/>
    <x v="314"/>
    <s v="BL-075"/>
    <m/>
  </r>
  <r>
    <x v="244"/>
    <x v="4"/>
    <x v="2"/>
    <x v="3"/>
    <x v="29"/>
    <n v="0"/>
    <x v="315"/>
    <s v="FE-019"/>
    <m/>
  </r>
  <r>
    <x v="245"/>
    <x v="8"/>
    <x v="2"/>
    <x v="2"/>
    <x v="29"/>
    <n v="0"/>
    <x v="316"/>
    <s v="N53993"/>
    <m/>
  </r>
  <r>
    <x v="245"/>
    <x v="0"/>
    <x v="0"/>
    <x v="2"/>
    <x v="80"/>
    <n v="0"/>
    <x v="317"/>
    <s v="BW-016"/>
    <m/>
  </r>
  <r>
    <x v="246"/>
    <x v="4"/>
    <x v="2"/>
    <x v="2"/>
    <x v="129"/>
    <n v="150"/>
    <x v="318"/>
    <s v="150.00"/>
    <m/>
  </r>
  <r>
    <x v="247"/>
    <x v="0"/>
    <x v="2"/>
    <x v="4"/>
    <x v="99"/>
    <n v="416.92"/>
    <x v="319"/>
    <s v="BL-094"/>
    <m/>
  </r>
  <r>
    <x v="247"/>
    <x v="0"/>
    <x v="0"/>
    <x v="0"/>
    <x v="1"/>
    <n v="56569.14"/>
    <x v="320"/>
    <s v="BP-022"/>
    <m/>
  </r>
  <r>
    <x v="248"/>
    <x v="0"/>
    <x v="0"/>
    <x v="2"/>
    <x v="1"/>
    <n v="13313.28"/>
    <x v="321"/>
    <s v="BP-022"/>
    <m/>
  </r>
  <r>
    <x v="249"/>
    <x v="0"/>
    <x v="2"/>
    <x v="2"/>
    <x v="146"/>
    <m/>
    <x v="322"/>
    <s v="BW-010"/>
    <m/>
  </r>
  <r>
    <x v="250"/>
    <x v="3"/>
    <x v="2"/>
    <x v="3"/>
    <x v="32"/>
    <m/>
    <x v="323"/>
    <s v="560-0415"/>
    <m/>
  </r>
  <r>
    <x v="251"/>
    <x v="3"/>
    <x v="0"/>
    <x v="0"/>
    <x v="88"/>
    <n v="7665.84"/>
    <x v="324"/>
    <s v="560-0577"/>
    <m/>
  </r>
  <r>
    <x v="252"/>
    <x v="0"/>
    <x v="2"/>
    <x v="3"/>
    <x v="113"/>
    <m/>
    <x v="325"/>
    <s v="BL-083"/>
    <m/>
  </r>
  <r>
    <x v="253"/>
    <x v="0"/>
    <x v="2"/>
    <x v="3"/>
    <x v="74"/>
    <m/>
    <x v="326"/>
    <s v="BL-076"/>
    <m/>
  </r>
  <r>
    <x v="253"/>
    <x v="4"/>
    <x v="0"/>
    <x v="0"/>
    <x v="46"/>
    <n v="12465"/>
    <x v="327"/>
    <s v="FE-016"/>
    <m/>
  </r>
  <r>
    <x v="254"/>
    <x v="11"/>
    <x v="7"/>
    <x v="4"/>
    <x v="29"/>
    <n v="750000"/>
    <x v="328"/>
    <s v="723"/>
    <m/>
  </r>
  <r>
    <x v="255"/>
    <x v="0"/>
    <x v="2"/>
    <x v="3"/>
    <x v="99"/>
    <n v="1500"/>
    <x v="329"/>
    <s v="BL-082"/>
    <m/>
  </r>
  <r>
    <x v="256"/>
    <x v="4"/>
    <x v="0"/>
    <x v="3"/>
    <x v="19"/>
    <n v="31333.8"/>
    <x v="330"/>
    <s v="FE-029"/>
    <m/>
  </r>
  <r>
    <x v="257"/>
    <x v="3"/>
    <x v="2"/>
    <x v="3"/>
    <x v="3"/>
    <m/>
    <x v="331"/>
    <s v="560-0456"/>
    <s v="100"/>
  </r>
  <r>
    <x v="258"/>
    <x v="0"/>
    <x v="2"/>
    <x v="4"/>
    <x v="31"/>
    <m/>
    <x v="332"/>
    <s v="BL-088"/>
    <s v="100"/>
  </r>
  <r>
    <x v="258"/>
    <x v="0"/>
    <x v="5"/>
    <x v="0"/>
    <x v="142"/>
    <n v="60066.69"/>
    <x v="333"/>
    <s v="BP-065"/>
    <m/>
  </r>
  <r>
    <x v="259"/>
    <x v="4"/>
    <x v="2"/>
    <x v="3"/>
    <x v="30"/>
    <m/>
    <x v="334"/>
    <s v="GR-016"/>
    <m/>
  </r>
  <r>
    <x v="259"/>
    <x v="4"/>
    <x v="0"/>
    <x v="3"/>
    <x v="30"/>
    <m/>
    <x v="335"/>
    <s v="GR-014"/>
    <m/>
  </r>
  <r>
    <x v="260"/>
    <x v="4"/>
    <x v="3"/>
    <x v="3"/>
    <x v="50"/>
    <n v="104262.72"/>
    <x v="336"/>
    <s v="FE-024"/>
    <m/>
  </r>
  <r>
    <x v="261"/>
    <x v="0"/>
    <x v="0"/>
    <x v="0"/>
    <x v="147"/>
    <n v="15000"/>
    <x v="337"/>
    <s v="BP-065"/>
    <m/>
  </r>
  <r>
    <x v="261"/>
    <x v="0"/>
    <x v="0"/>
    <x v="3"/>
    <x v="7"/>
    <m/>
    <x v="338"/>
    <s v="BL-090"/>
    <m/>
  </r>
  <r>
    <x v="261"/>
    <x v="0"/>
    <x v="3"/>
    <x v="3"/>
    <x v="142"/>
    <n v="96870.52"/>
    <x v="339"/>
    <s v="BL-096"/>
    <m/>
  </r>
  <r>
    <x v="262"/>
    <x v="0"/>
    <x v="2"/>
    <x v="3"/>
    <x v="31"/>
    <m/>
    <x v="340"/>
    <s v="BL-092"/>
    <s v="100"/>
  </r>
  <r>
    <x v="263"/>
    <x v="0"/>
    <x v="3"/>
    <x v="0"/>
    <x v="1"/>
    <n v="57113.19"/>
    <x v="341"/>
    <s v="BP-022"/>
    <m/>
  </r>
  <r>
    <x v="264"/>
    <x v="4"/>
    <x v="6"/>
    <x v="2"/>
    <x v="148"/>
    <m/>
    <x v="342"/>
    <s v="BP-2 FE21"/>
    <m/>
  </r>
  <r>
    <x v="265"/>
    <x v="12"/>
    <x v="7"/>
    <x v="2"/>
    <x v="149"/>
    <m/>
    <x v="343"/>
    <s v="91-0108"/>
    <m/>
  </r>
  <r>
    <x v="266"/>
    <x v="2"/>
    <x v="2"/>
    <x v="3"/>
    <x v="150"/>
    <n v="1000"/>
    <x v="344"/>
    <s v="91-0509"/>
    <m/>
  </r>
  <r>
    <x v="267"/>
    <x v="0"/>
    <x v="0"/>
    <x v="0"/>
    <x v="151"/>
    <n v="11592"/>
    <x v="345"/>
    <s v="BP-069"/>
    <m/>
  </r>
  <r>
    <x v="268"/>
    <x v="4"/>
    <x v="0"/>
    <x v="3"/>
    <x v="11"/>
    <n v="29526.81"/>
    <x v="346"/>
    <s v="FE-029"/>
    <m/>
  </r>
  <r>
    <x v="269"/>
    <x v="2"/>
    <x v="2"/>
    <x v="4"/>
    <x v="152"/>
    <n v="500"/>
    <x v="347"/>
    <s v="91-0509"/>
    <m/>
  </r>
  <r>
    <x v="269"/>
    <x v="0"/>
    <x v="2"/>
    <x v="3"/>
    <x v="25"/>
    <m/>
    <x v="348"/>
    <s v="BL-0090"/>
    <s v="110"/>
  </r>
  <r>
    <x v="270"/>
    <x v="8"/>
    <x v="2"/>
    <x v="3"/>
    <x v="89"/>
    <m/>
    <x v="349"/>
    <s v="N1158CL"/>
    <m/>
  </r>
  <r>
    <x v="271"/>
    <x v="4"/>
    <x v="2"/>
    <x v="3"/>
    <x v="46"/>
    <n v="278"/>
    <x v="350"/>
    <s v="FE-015"/>
    <m/>
  </r>
  <r>
    <x v="272"/>
    <x v="0"/>
    <x v="0"/>
    <x v="3"/>
    <x v="116"/>
    <n v="3450"/>
    <x v="351"/>
    <s v="BP-025"/>
    <m/>
  </r>
  <r>
    <x v="273"/>
    <x v="3"/>
    <x v="2"/>
    <x v="0"/>
    <x v="32"/>
    <n v="260"/>
    <x v="352"/>
    <s v="560-0415"/>
    <m/>
  </r>
  <r>
    <x v="274"/>
    <x v="0"/>
    <x v="2"/>
    <x v="3"/>
    <x v="153"/>
    <m/>
    <x v="353"/>
    <s v="BL-0093"/>
    <m/>
  </r>
  <r>
    <x v="275"/>
    <x v="3"/>
    <x v="0"/>
    <x v="4"/>
    <x v="154"/>
    <n v="6960.68"/>
    <x v="354"/>
    <s v="560-0468"/>
    <m/>
  </r>
  <r>
    <x v="276"/>
    <x v="0"/>
    <x v="2"/>
    <x v="3"/>
    <x v="7"/>
    <n v="1200"/>
    <x v="355"/>
    <s v="BL-110"/>
    <s v="110"/>
  </r>
  <r>
    <x v="276"/>
    <x v="0"/>
    <x v="2"/>
    <x v="3"/>
    <x v="7"/>
    <n v="1800"/>
    <x v="356"/>
    <s v="BL-090"/>
    <s v="110"/>
  </r>
  <r>
    <x v="277"/>
    <x v="3"/>
    <x v="3"/>
    <x v="4"/>
    <x v="11"/>
    <n v="125000"/>
    <x v="357"/>
    <s v="560-0534"/>
    <m/>
  </r>
  <r>
    <x v="278"/>
    <x v="3"/>
    <x v="3"/>
    <x v="4"/>
    <x v="11"/>
    <n v="119088.72"/>
    <x v="358"/>
    <s v="560-0532"/>
    <m/>
  </r>
  <r>
    <x v="279"/>
    <x v="3"/>
    <x v="2"/>
    <x v="4"/>
    <x v="155"/>
    <n v="0"/>
    <x v="359"/>
    <s v="560-0387"/>
    <s v="100"/>
  </r>
  <r>
    <x v="279"/>
    <x v="10"/>
    <x v="4"/>
    <x v="2"/>
    <x v="156"/>
    <n v="0"/>
    <x v="360"/>
    <s v="93-1335"/>
    <m/>
  </r>
  <r>
    <x v="279"/>
    <x v="3"/>
    <x v="2"/>
    <x v="4"/>
    <x v="31"/>
    <m/>
    <x v="361"/>
    <s v="560-0387"/>
    <s v="100"/>
  </r>
  <r>
    <x v="279"/>
    <x v="10"/>
    <x v="2"/>
    <x v="2"/>
    <x v="142"/>
    <m/>
    <x v="362"/>
    <s v="93-1335"/>
    <m/>
  </r>
  <r>
    <x v="280"/>
    <x v="2"/>
    <x v="1"/>
    <x v="3"/>
    <x v="157"/>
    <n v="11000"/>
    <x v="363"/>
    <s v="91-0503"/>
    <m/>
  </r>
  <r>
    <x v="281"/>
    <x v="0"/>
    <x v="2"/>
    <x v="3"/>
    <x v="158"/>
    <m/>
    <x v="364"/>
    <s v="BW-019"/>
    <m/>
  </r>
  <r>
    <x v="282"/>
    <x v="4"/>
    <x v="2"/>
    <x v="3"/>
    <x v="159"/>
    <n v="0"/>
    <x v="365"/>
    <s v="FE-014"/>
    <m/>
  </r>
  <r>
    <x v="283"/>
    <x v="4"/>
    <x v="3"/>
    <x v="3"/>
    <x v="160"/>
    <n v="98824.43"/>
    <x v="366"/>
    <s v="GR-016"/>
    <m/>
  </r>
  <r>
    <x v="284"/>
    <x v="10"/>
    <x v="6"/>
    <x v="4"/>
    <x v="161"/>
    <m/>
    <x v="367"/>
    <s v="90-7013"/>
    <m/>
  </r>
  <r>
    <x v="285"/>
    <x v="0"/>
    <x v="0"/>
    <x v="3"/>
    <x v="162"/>
    <m/>
    <x v="289"/>
    <s v="BW-004"/>
    <m/>
  </r>
  <r>
    <x v="286"/>
    <x v="11"/>
    <x v="3"/>
    <x v="4"/>
    <x v="29"/>
    <n v="350000"/>
    <x v="368"/>
    <s v="723"/>
    <m/>
  </r>
  <r>
    <x v="287"/>
    <x v="4"/>
    <x v="4"/>
    <x v="2"/>
    <x v="163"/>
    <m/>
    <x v="369"/>
    <s v="FE-011"/>
    <m/>
  </r>
  <r>
    <x v="288"/>
    <x v="4"/>
    <x v="3"/>
    <x v="3"/>
    <x v="11"/>
    <m/>
    <x v="370"/>
    <s v="FE-023"/>
    <m/>
  </r>
  <r>
    <x v="289"/>
    <x v="0"/>
    <x v="2"/>
    <x v="3"/>
    <x v="155"/>
    <n v="0"/>
    <x v="371"/>
    <s v="BL-088"/>
    <s v="100"/>
  </r>
  <r>
    <x v="290"/>
    <x v="2"/>
    <x v="3"/>
    <x v="4"/>
    <x v="29"/>
    <n v="97600"/>
    <x v="372"/>
    <s v="91-0506"/>
    <m/>
  </r>
  <r>
    <x v="290"/>
    <x v="2"/>
    <x v="2"/>
    <x v="4"/>
    <x v="164"/>
    <n v="550"/>
    <x v="373"/>
    <s v="91-0511"/>
    <m/>
  </r>
  <r>
    <x v="291"/>
    <x v="3"/>
    <x v="2"/>
    <x v="4"/>
    <x v="24"/>
    <n v="0"/>
    <x v="374"/>
    <s v="560-0508"/>
    <m/>
  </r>
  <r>
    <x v="291"/>
    <x v="4"/>
    <x v="0"/>
    <x v="0"/>
    <x v="50"/>
    <n v="12681.8"/>
    <x v="375"/>
    <s v="FE-035"/>
    <m/>
  </r>
  <r>
    <x v="292"/>
    <x v="8"/>
    <x v="6"/>
    <x v="5"/>
    <x v="165"/>
    <m/>
    <x v="376"/>
    <s v="N59AG"/>
    <m/>
  </r>
  <r>
    <x v="293"/>
    <x v="3"/>
    <x v="3"/>
    <x v="3"/>
    <x v="24"/>
    <n v="65000"/>
    <x v="377"/>
    <s v="560-0468"/>
    <m/>
  </r>
  <r>
    <x v="294"/>
    <x v="4"/>
    <x v="2"/>
    <x v="3"/>
    <x v="166"/>
    <m/>
    <x v="378"/>
    <s v="FE-023"/>
    <m/>
  </r>
  <r>
    <x v="295"/>
    <x v="10"/>
    <x v="2"/>
    <x v="3"/>
    <x v="167"/>
    <m/>
    <x v="379"/>
    <s v="93-1330"/>
    <m/>
  </r>
  <r>
    <x v="295"/>
    <x v="3"/>
    <x v="4"/>
    <x v="2"/>
    <x v="36"/>
    <m/>
    <x v="380"/>
    <s v="560-0392"/>
    <s v="100"/>
  </r>
  <r>
    <x v="295"/>
    <x v="4"/>
    <x v="0"/>
    <x v="5"/>
    <x v="50"/>
    <n v="21863"/>
    <x v="381"/>
    <s v="FE-026"/>
    <m/>
  </r>
  <r>
    <x v="296"/>
    <x v="0"/>
    <x v="0"/>
    <x v="0"/>
    <x v="168"/>
    <n v="24380"/>
    <x v="382"/>
    <s v="BP-068"/>
    <m/>
  </r>
  <r>
    <x v="297"/>
    <x v="8"/>
    <x v="0"/>
    <x v="3"/>
    <x v="29"/>
    <m/>
    <x v="383"/>
    <s v="N705GG"/>
    <m/>
  </r>
  <r>
    <x v="297"/>
    <x v="0"/>
    <x v="2"/>
    <x v="5"/>
    <x v="169"/>
    <m/>
    <x v="384"/>
    <s v="BL-163"/>
    <m/>
  </r>
  <r>
    <x v="297"/>
    <x v="3"/>
    <x v="0"/>
    <x v="0"/>
    <x v="170"/>
    <n v="22617"/>
    <x v="385"/>
    <s v="560-0452"/>
    <s v="100"/>
  </r>
  <r>
    <x v="297"/>
    <x v="3"/>
    <x v="2"/>
    <x v="3"/>
    <x v="15"/>
    <m/>
    <x v="386"/>
    <s v="560-0415"/>
    <m/>
  </r>
  <r>
    <x v="298"/>
    <x v="5"/>
    <x v="6"/>
    <x v="3"/>
    <x v="29"/>
    <m/>
    <x v="387"/>
    <s v="FL-757"/>
    <m/>
  </r>
  <r>
    <x v="299"/>
    <x v="0"/>
    <x v="0"/>
    <x v="0"/>
    <x v="171"/>
    <n v="2584"/>
    <x v="388"/>
    <s v="BL-094"/>
    <m/>
  </r>
  <r>
    <x v="300"/>
    <x v="0"/>
    <x v="4"/>
    <x v="2"/>
    <x v="12"/>
    <m/>
    <x v="389"/>
    <s v="BW-011"/>
    <m/>
  </r>
  <r>
    <x v="300"/>
    <x v="4"/>
    <x v="4"/>
    <x v="2"/>
    <x v="89"/>
    <m/>
    <x v="390"/>
    <s v="FE-004"/>
    <m/>
  </r>
  <r>
    <x v="301"/>
    <x v="4"/>
    <x v="4"/>
    <x v="2"/>
    <x v="29"/>
    <m/>
    <x v="391"/>
    <s v="FE-031"/>
    <m/>
  </r>
  <r>
    <x v="302"/>
    <x v="3"/>
    <x v="0"/>
    <x v="3"/>
    <x v="172"/>
    <m/>
    <x v="392"/>
    <s v="560-0392"/>
    <s v="100"/>
  </r>
  <r>
    <x v="303"/>
    <x v="0"/>
    <x v="2"/>
    <x v="3"/>
    <x v="7"/>
    <m/>
    <x v="393"/>
    <s v="BL-093"/>
    <s v="110"/>
  </r>
  <r>
    <x v="304"/>
    <x v="0"/>
    <x v="0"/>
    <x v="3"/>
    <x v="8"/>
    <n v="2500"/>
    <x v="394"/>
    <s v="UD-005"/>
    <m/>
  </r>
  <r>
    <x v="305"/>
    <x v="0"/>
    <x v="6"/>
    <x v="4"/>
    <x v="80"/>
    <m/>
    <x v="395"/>
    <s v="BW-016"/>
    <m/>
  </r>
  <r>
    <x v="306"/>
    <x v="0"/>
    <x v="3"/>
    <x v="0"/>
    <x v="64"/>
    <n v="54583.33"/>
    <x v="396"/>
    <s v="BL-096"/>
    <m/>
  </r>
  <r>
    <x v="306"/>
    <x v="0"/>
    <x v="2"/>
    <x v="3"/>
    <x v="3"/>
    <n v="848.03"/>
    <x v="397"/>
    <s v="BL-103"/>
    <s v="516"/>
  </r>
  <r>
    <x v="307"/>
    <x v="3"/>
    <x v="1"/>
    <x v="2"/>
    <x v="65"/>
    <m/>
    <x v="398"/>
    <s v="560-0426"/>
    <s v="616"/>
  </r>
  <r>
    <x v="308"/>
    <x v="6"/>
    <x v="2"/>
    <x v="3"/>
    <x v="29"/>
    <m/>
    <x v="399"/>
    <s v="Radiant Fa"/>
    <m/>
  </r>
  <r>
    <x v="309"/>
    <x v="3"/>
    <x v="0"/>
    <x v="3"/>
    <x v="88"/>
    <n v="10875.35"/>
    <x v="400"/>
    <s v="560-0589"/>
    <m/>
  </r>
  <r>
    <x v="309"/>
    <x v="0"/>
    <x v="0"/>
    <x v="3"/>
    <x v="8"/>
    <m/>
    <x v="401"/>
    <s v="BL-094"/>
    <m/>
  </r>
  <r>
    <x v="310"/>
    <x v="0"/>
    <x v="4"/>
    <x v="3"/>
    <x v="33"/>
    <m/>
    <x v="402"/>
    <s v="BW-022"/>
    <m/>
  </r>
  <r>
    <x v="311"/>
    <x v="3"/>
    <x v="2"/>
    <x v="4"/>
    <x v="31"/>
    <m/>
    <x v="403"/>
    <s v="560-0452"/>
    <s v="100"/>
  </r>
  <r>
    <x v="311"/>
    <x v="0"/>
    <x v="0"/>
    <x v="4"/>
    <x v="59"/>
    <n v="0"/>
    <x v="404"/>
    <s v="BL-163"/>
    <m/>
  </r>
  <r>
    <x v="311"/>
    <x v="0"/>
    <x v="0"/>
    <x v="4"/>
    <x v="59"/>
    <n v="0"/>
    <x v="405"/>
    <s v="BL-163"/>
    <m/>
  </r>
  <r>
    <x v="311"/>
    <x v="4"/>
    <x v="2"/>
    <x v="4"/>
    <x v="173"/>
    <n v="1411.16"/>
    <x v="406"/>
    <s v="BP-002"/>
    <m/>
  </r>
  <r>
    <x v="312"/>
    <x v="0"/>
    <x v="0"/>
    <x v="4"/>
    <x v="59"/>
    <n v="0"/>
    <x v="130"/>
    <s v="BL-169"/>
    <m/>
  </r>
  <r>
    <x v="312"/>
    <x v="0"/>
    <x v="0"/>
    <x v="4"/>
    <x v="59"/>
    <n v="0"/>
    <x v="407"/>
    <s v="BL-169"/>
    <m/>
  </r>
  <r>
    <x v="313"/>
    <x v="0"/>
    <x v="0"/>
    <x v="2"/>
    <x v="47"/>
    <m/>
    <x v="408"/>
    <s v="BP-050"/>
    <m/>
  </r>
  <r>
    <x v="313"/>
    <x v="0"/>
    <x v="2"/>
    <x v="3"/>
    <x v="54"/>
    <n v="0"/>
    <x v="409"/>
    <s v="BW-011"/>
    <m/>
  </r>
  <r>
    <x v="314"/>
    <x v="3"/>
    <x v="0"/>
    <x v="3"/>
    <x v="11"/>
    <n v="45000"/>
    <x v="410"/>
    <s v="560-0534"/>
    <m/>
  </r>
  <r>
    <x v="314"/>
    <x v="3"/>
    <x v="0"/>
    <x v="3"/>
    <x v="11"/>
    <n v="45000"/>
    <x v="411"/>
    <s v="560-0534"/>
    <m/>
  </r>
  <r>
    <x v="315"/>
    <x v="0"/>
    <x v="2"/>
    <x v="4"/>
    <x v="14"/>
    <n v="325"/>
    <x v="412"/>
    <s v="BP-055"/>
    <m/>
  </r>
  <r>
    <x v="316"/>
    <x v="0"/>
    <x v="5"/>
    <x v="5"/>
    <x v="174"/>
    <n v="68681.09"/>
    <x v="413"/>
    <s v="BL-102"/>
    <m/>
  </r>
  <r>
    <x v="317"/>
    <x v="4"/>
    <x v="3"/>
    <x v="2"/>
    <x v="50"/>
    <n v="249120.89"/>
    <x v="414"/>
    <s v="FE-30"/>
    <m/>
  </r>
  <r>
    <x v="317"/>
    <x v="2"/>
    <x v="0"/>
    <x v="3"/>
    <x v="11"/>
    <m/>
    <x v="415"/>
    <s v="91-0507"/>
    <m/>
  </r>
  <r>
    <x v="317"/>
    <x v="0"/>
    <x v="8"/>
    <x v="5"/>
    <x v="84"/>
    <m/>
    <x v="416"/>
    <s v="BW-015"/>
    <m/>
  </r>
  <r>
    <x v="317"/>
    <x v="3"/>
    <x v="2"/>
    <x v="3"/>
    <x v="32"/>
    <m/>
    <x v="417"/>
    <s v="560-0495"/>
    <m/>
  </r>
  <r>
    <x v="318"/>
    <x v="0"/>
    <x v="0"/>
    <x v="3"/>
    <x v="175"/>
    <n v="11260.8"/>
    <x v="418"/>
    <s v="BL-105"/>
    <m/>
  </r>
  <r>
    <x v="319"/>
    <x v="0"/>
    <x v="0"/>
    <x v="0"/>
    <x v="176"/>
    <n v="19806"/>
    <x v="419"/>
    <s v="BP-063"/>
    <m/>
  </r>
  <r>
    <x v="320"/>
    <x v="0"/>
    <x v="8"/>
    <x v="3"/>
    <x v="177"/>
    <n v="0"/>
    <x v="420"/>
    <s v="BP-055"/>
    <m/>
  </r>
  <r>
    <x v="321"/>
    <x v="2"/>
    <x v="3"/>
    <x v="4"/>
    <x v="178"/>
    <n v="52806"/>
    <x v="421"/>
    <s v="90-0527"/>
    <m/>
  </r>
  <r>
    <x v="321"/>
    <x v="10"/>
    <x v="4"/>
    <x v="2"/>
    <x v="179"/>
    <m/>
    <x v="422"/>
    <s v="88-1868"/>
    <m/>
  </r>
  <r>
    <x v="322"/>
    <x v="10"/>
    <x v="0"/>
    <x v="3"/>
    <x v="178"/>
    <n v="3495"/>
    <x v="423"/>
    <s v="94-0313"/>
    <m/>
  </r>
  <r>
    <x v="323"/>
    <x v="0"/>
    <x v="0"/>
    <x v="3"/>
    <x v="16"/>
    <n v="11026"/>
    <x v="424"/>
    <s v="BL-122"/>
    <m/>
  </r>
  <r>
    <x v="324"/>
    <x v="0"/>
    <x v="8"/>
    <x v="4"/>
    <x v="130"/>
    <n v="325.44"/>
    <x v="425"/>
    <s v="BP-055"/>
    <m/>
  </r>
  <r>
    <x v="324"/>
    <x v="0"/>
    <x v="8"/>
    <x v="3"/>
    <x v="180"/>
    <n v="0"/>
    <x v="426"/>
    <s v="BP-048"/>
    <m/>
  </r>
  <r>
    <x v="325"/>
    <x v="10"/>
    <x v="0"/>
    <x v="4"/>
    <x v="136"/>
    <m/>
    <x v="427"/>
    <s v="93-1320"/>
    <m/>
  </r>
  <r>
    <x v="326"/>
    <x v="0"/>
    <x v="5"/>
    <x v="0"/>
    <x v="181"/>
    <n v="0"/>
    <x v="428"/>
    <s v="BP-019"/>
    <m/>
  </r>
  <r>
    <x v="327"/>
    <x v="0"/>
    <x v="0"/>
    <x v="4"/>
    <x v="113"/>
    <n v="0"/>
    <x v="429"/>
    <s v="BL-081"/>
    <m/>
  </r>
  <r>
    <x v="328"/>
    <x v="10"/>
    <x v="3"/>
    <x v="4"/>
    <x v="182"/>
    <n v="56600"/>
    <x v="430"/>
    <s v="93-1320"/>
    <m/>
  </r>
  <r>
    <x v="328"/>
    <x v="3"/>
    <x v="8"/>
    <x v="3"/>
    <x v="26"/>
    <n v="0"/>
    <x v="431"/>
    <s v="560-0649"/>
    <m/>
  </r>
  <r>
    <x v="328"/>
    <x v="5"/>
    <x v="0"/>
    <x v="2"/>
    <x v="183"/>
    <n v="8065.5"/>
    <x v="432"/>
    <s v="FL-758 "/>
    <m/>
  </r>
  <r>
    <x v="329"/>
    <x v="0"/>
    <x v="0"/>
    <x v="3"/>
    <x v="31"/>
    <m/>
    <x v="433"/>
    <s v="BL-103"/>
    <s v="516"/>
  </r>
  <r>
    <x v="330"/>
    <x v="11"/>
    <x v="7"/>
    <x v="4"/>
    <x v="184"/>
    <n v="1372054"/>
    <x v="434"/>
    <s v="723"/>
    <m/>
  </r>
  <r>
    <x v="331"/>
    <x v="0"/>
    <x v="0"/>
    <x v="0"/>
    <x v="80"/>
    <n v="2550.16"/>
    <x v="435"/>
    <s v="BW-026"/>
    <m/>
  </r>
  <r>
    <x v="332"/>
    <x v="3"/>
    <x v="0"/>
    <x v="4"/>
    <x v="11"/>
    <n v="45000"/>
    <x v="436"/>
    <s v="560-0513"/>
    <m/>
  </r>
  <r>
    <x v="333"/>
    <x v="0"/>
    <x v="0"/>
    <x v="3"/>
    <x v="12"/>
    <n v="12662"/>
    <x v="437"/>
    <s v="BW-015"/>
    <m/>
  </r>
  <r>
    <x v="333"/>
    <x v="0"/>
    <x v="3"/>
    <x v="3"/>
    <x v="66"/>
    <n v="108281.51"/>
    <x v="438"/>
    <s v="BL-108"/>
    <m/>
  </r>
  <r>
    <x v="334"/>
    <x v="0"/>
    <x v="6"/>
    <x v="4"/>
    <x v="12"/>
    <m/>
    <x v="439"/>
    <s v="BW-011"/>
    <m/>
  </r>
  <r>
    <x v="335"/>
    <x v="3"/>
    <x v="9"/>
    <x v="4"/>
    <x v="32"/>
    <n v="0"/>
    <x v="440"/>
    <s v="560-0415"/>
    <m/>
  </r>
  <r>
    <x v="335"/>
    <x v="10"/>
    <x v="2"/>
    <x v="0"/>
    <x v="185"/>
    <n v="800"/>
    <x v="441"/>
    <s v="93-1331"/>
    <m/>
  </r>
  <r>
    <x v="336"/>
    <x v="0"/>
    <x v="8"/>
    <x v="4"/>
    <x v="173"/>
    <n v="1203.94"/>
    <x v="442"/>
    <s v="FE-022"/>
    <m/>
  </r>
  <r>
    <x v="337"/>
    <x v="0"/>
    <x v="0"/>
    <x v="0"/>
    <x v="186"/>
    <n v="2350"/>
    <x v="443"/>
    <s v="BW-001"/>
    <m/>
  </r>
  <r>
    <x v="338"/>
    <x v="10"/>
    <x v="8"/>
    <x v="0"/>
    <x v="185"/>
    <n v="0"/>
    <x v="444"/>
    <s v="93-1331"/>
    <m/>
  </r>
  <r>
    <x v="339"/>
    <x v="0"/>
    <x v="9"/>
    <x v="3"/>
    <x v="52"/>
    <n v="0"/>
    <x v="445"/>
    <s v="BL-119"/>
    <m/>
  </r>
  <r>
    <x v="339"/>
    <x v="8"/>
    <x v="9"/>
    <x v="3"/>
    <x v="187"/>
    <n v="0"/>
    <x v="446"/>
    <s v="N34HG"/>
    <m/>
  </r>
  <r>
    <x v="340"/>
    <x v="8"/>
    <x v="8"/>
    <x v="3"/>
    <x v="188"/>
    <n v="0"/>
    <x v="447"/>
    <s v="N705GG"/>
    <m/>
  </r>
  <r>
    <x v="341"/>
    <x v="0"/>
    <x v="3"/>
    <x v="3"/>
    <x v="65"/>
    <n v="175007.24"/>
    <x v="448"/>
    <s v="BP046"/>
    <m/>
  </r>
  <r>
    <x v="342"/>
    <x v="0"/>
    <x v="8"/>
    <x v="4"/>
    <x v="189"/>
    <n v="0"/>
    <x v="449"/>
    <s v="BW-029"/>
    <m/>
  </r>
  <r>
    <x v="343"/>
    <x v="4"/>
    <x v="0"/>
    <x v="3"/>
    <x v="190"/>
    <n v="2500"/>
    <x v="450"/>
    <s v="FE-022"/>
    <m/>
  </r>
  <r>
    <x v="343"/>
    <x v="0"/>
    <x v="0"/>
    <x v="0"/>
    <x v="191"/>
    <n v="6500"/>
    <x v="451"/>
    <s v="BL-121"/>
    <m/>
  </r>
  <r>
    <x v="343"/>
    <x v="2"/>
    <x v="2"/>
    <x v="2"/>
    <x v="192"/>
    <n v="1800"/>
    <x v="452"/>
    <s v="91-0506"/>
    <m/>
  </r>
  <r>
    <x v="344"/>
    <x v="2"/>
    <x v="8"/>
    <x v="2"/>
    <x v="192"/>
    <n v="1800"/>
    <x v="453"/>
    <s v="91-0506"/>
    <m/>
  </r>
  <r>
    <x v="344"/>
    <x v="0"/>
    <x v="8"/>
    <x v="4"/>
    <x v="189"/>
    <n v="0"/>
    <x v="454"/>
    <s v="BL-163"/>
    <m/>
  </r>
  <r>
    <x v="345"/>
    <x v="0"/>
    <x v="8"/>
    <x v="3"/>
    <x v="116"/>
    <n v="0"/>
    <x v="455"/>
    <s v="BP-025"/>
    <m/>
  </r>
  <r>
    <x v="345"/>
    <x v="0"/>
    <x v="3"/>
    <x v="3"/>
    <x v="66"/>
    <n v="103441.32"/>
    <x v="456"/>
    <s v="BL-108"/>
    <m/>
  </r>
  <r>
    <x v="346"/>
    <x v="0"/>
    <x v="3"/>
    <x v="3"/>
    <x v="193"/>
    <n v="79811.62"/>
    <x v="438"/>
    <s v="BW-024"/>
    <m/>
  </r>
  <r>
    <x v="346"/>
    <x v="0"/>
    <x v="0"/>
    <x v="0"/>
    <x v="31"/>
    <m/>
    <x v="457"/>
    <s v="BL-092"/>
    <s v="100"/>
  </r>
  <r>
    <x v="347"/>
    <x v="0"/>
    <x v="0"/>
    <x v="4"/>
    <x v="194"/>
    <n v="4154"/>
    <x v="458"/>
    <s v="BL-120"/>
    <m/>
  </r>
  <r>
    <x v="348"/>
    <x v="3"/>
    <x v="8"/>
    <x v="4"/>
    <x v="195"/>
    <n v="0"/>
    <x v="459"/>
    <s v="560-0495"/>
    <m/>
  </r>
  <r>
    <x v="349"/>
    <x v="4"/>
    <x v="0"/>
    <x v="2"/>
    <x v="196"/>
    <m/>
    <x v="460"/>
    <s v="FE-023"/>
    <m/>
  </r>
  <r>
    <x v="350"/>
    <x v="4"/>
    <x v="0"/>
    <x v="0"/>
    <x v="50"/>
    <n v="22000"/>
    <x v="461"/>
    <s v="FE-026"/>
    <m/>
  </r>
  <r>
    <x v="351"/>
    <x v="8"/>
    <x v="3"/>
    <x v="0"/>
    <x v="197"/>
    <n v="63234.720000000001"/>
    <x v="462"/>
    <s v="N765MG"/>
    <m/>
  </r>
  <r>
    <x v="351"/>
    <x v="8"/>
    <x v="0"/>
    <x v="2"/>
    <x v="198"/>
    <n v="39672"/>
    <x v="463"/>
    <s v="N59AG"/>
    <m/>
  </r>
  <r>
    <x v="352"/>
    <x v="3"/>
    <x v="0"/>
    <x v="0"/>
    <x v="199"/>
    <n v="23086"/>
    <x v="464"/>
    <s v="560-0452_x0009_"/>
    <s v="100"/>
  </r>
  <r>
    <x v="352"/>
    <x v="0"/>
    <x v="8"/>
    <x v="4"/>
    <x v="200"/>
    <n v="0"/>
    <x v="465"/>
    <s v="BL-0163_x0009_"/>
    <m/>
  </r>
  <r>
    <x v="353"/>
    <x v="3"/>
    <x v="3"/>
    <x v="0"/>
    <x v="201"/>
    <n v="60267.3"/>
    <x v="466"/>
    <s v="560-0649_x0009_"/>
    <m/>
  </r>
  <r>
    <x v="354"/>
    <x v="0"/>
    <x v="0"/>
    <x v="3"/>
    <x v="66"/>
    <n v="17336"/>
    <x v="467"/>
    <s v="BL-108"/>
    <m/>
  </r>
  <r>
    <x v="354"/>
    <x v="4"/>
    <x v="0"/>
    <x v="3"/>
    <x v="202"/>
    <n v="2790.65"/>
    <x v="468"/>
    <s v="FE-003"/>
    <m/>
  </r>
  <r>
    <x v="355"/>
    <x v="4"/>
    <x v="0"/>
    <x v="3"/>
    <x v="19"/>
    <n v="46426.76"/>
    <x v="469"/>
    <s v="FE-019"/>
    <m/>
  </r>
  <r>
    <x v="356"/>
    <x v="0"/>
    <x v="0"/>
    <x v="4"/>
    <x v="200"/>
    <m/>
    <x v="470"/>
    <s v="BL-169"/>
    <m/>
  </r>
  <r>
    <x v="357"/>
    <x v="4"/>
    <x v="8"/>
    <x v="5"/>
    <x v="203"/>
    <n v="17528"/>
    <x v="471"/>
    <s v="FE-022"/>
    <m/>
  </r>
  <r>
    <x v="358"/>
    <x v="3"/>
    <x v="8"/>
    <x v="0"/>
    <x v="204"/>
    <n v="0"/>
    <x v="472"/>
    <s v="560-0415"/>
    <m/>
  </r>
  <r>
    <x v="359"/>
    <x v="3"/>
    <x v="5"/>
    <x v="3"/>
    <x v="88"/>
    <n v="690510.55"/>
    <x v="473"/>
    <s v="560-0589"/>
    <m/>
  </r>
  <r>
    <x v="360"/>
    <x v="3"/>
    <x v="8"/>
    <x v="4"/>
    <x v="14"/>
    <n v="0"/>
    <x v="474"/>
    <s v="560-0468"/>
    <m/>
  </r>
  <r>
    <x v="361"/>
    <x v="0"/>
    <x v="3"/>
    <x v="3"/>
    <x v="18"/>
    <n v="69417.509999999995"/>
    <x v="475"/>
    <s v="BW-013"/>
    <m/>
  </r>
  <r>
    <x v="362"/>
    <x v="4"/>
    <x v="0"/>
    <x v="3"/>
    <x v="89"/>
    <n v="8000"/>
    <x v="476"/>
    <s v="GR-014"/>
    <m/>
  </r>
  <r>
    <x v="363"/>
    <x v="3"/>
    <x v="8"/>
    <x v="2"/>
    <x v="205"/>
    <m/>
    <x v="477"/>
    <s v="560-0462"/>
    <m/>
  </r>
  <r>
    <x v="364"/>
    <x v="4"/>
    <x v="8"/>
    <x v="3"/>
    <x v="89"/>
    <n v="0"/>
    <x v="478"/>
    <s v="FE-007"/>
    <m/>
  </r>
  <r>
    <x v="365"/>
    <x v="4"/>
    <x v="0"/>
    <x v="3"/>
    <x v="202"/>
    <n v="0"/>
    <x v="479"/>
    <s v="FE-002"/>
    <m/>
  </r>
  <r>
    <x v="366"/>
    <x v="3"/>
    <x v="0"/>
    <x v="0"/>
    <x v="3"/>
    <n v="49094.07"/>
    <x v="480"/>
    <s v="560-0392"/>
    <s v="100"/>
  </r>
  <r>
    <x v="366"/>
    <x v="10"/>
    <x v="8"/>
    <x v="4"/>
    <x v="206"/>
    <m/>
    <x v="481"/>
    <s v="90-7014"/>
    <m/>
  </r>
  <r>
    <x v="366"/>
    <x v="0"/>
    <x v="0"/>
    <x v="0"/>
    <x v="46"/>
    <n v="5288.17"/>
    <x v="482"/>
    <s v="BL-121"/>
    <m/>
  </r>
  <r>
    <x v="366"/>
    <x v="0"/>
    <x v="0"/>
    <x v="3"/>
    <x v="207"/>
    <n v="2462.3000000000002"/>
    <x v="483"/>
    <s v="BP-053"/>
    <m/>
  </r>
  <r>
    <x v="367"/>
    <x v="3"/>
    <x v="4"/>
    <x v="2"/>
    <x v="205"/>
    <n v="4326.3999999999996"/>
    <x v="484"/>
    <s v="560-0505"/>
    <m/>
  </r>
  <r>
    <x v="368"/>
    <x v="4"/>
    <x v="3"/>
    <x v="3"/>
    <x v="208"/>
    <n v="139038.20000000001"/>
    <x v="485"/>
    <s v="FE-022"/>
    <m/>
  </r>
  <r>
    <x v="369"/>
    <x v="0"/>
    <x v="3"/>
    <x v="4"/>
    <x v="18"/>
    <n v="199690"/>
    <x v="486"/>
    <s v="BW-013"/>
    <m/>
  </r>
  <r>
    <x v="370"/>
    <x v="0"/>
    <x v="3"/>
    <x v="4"/>
    <x v="29"/>
    <n v="59254.14"/>
    <x v="487"/>
    <s v="BW-014"/>
    <m/>
  </r>
  <r>
    <x v="370"/>
    <x v="4"/>
    <x v="0"/>
    <x v="3"/>
    <x v="3"/>
    <m/>
    <x v="488"/>
    <s v="FE-028"/>
    <s v="516"/>
  </r>
  <r>
    <x v="371"/>
    <x v="4"/>
    <x v="8"/>
    <x v="3"/>
    <x v="29"/>
    <n v="0"/>
    <x v="489"/>
    <s v="FE-034"/>
    <m/>
  </r>
  <r>
    <x v="371"/>
    <x v="0"/>
    <x v="3"/>
    <x v="3"/>
    <x v="12"/>
    <n v="93303.48"/>
    <x v="490"/>
    <s v="BW-011"/>
    <m/>
  </r>
  <r>
    <x v="372"/>
    <x v="0"/>
    <x v="3"/>
    <x v="0"/>
    <x v="209"/>
    <n v="73309.61"/>
    <x v="491"/>
    <s v="BP-62"/>
    <m/>
  </r>
  <r>
    <x v="372"/>
    <x v="3"/>
    <x v="0"/>
    <x v="4"/>
    <x v="14"/>
    <n v="7455.45"/>
    <x v="492"/>
    <s v="560-0468"/>
    <m/>
  </r>
  <r>
    <x v="373"/>
    <x v="0"/>
    <x v="0"/>
    <x v="0"/>
    <x v="210"/>
    <n v="18215"/>
    <x v="493"/>
    <s v="BC-010"/>
    <m/>
  </r>
  <r>
    <x v="374"/>
    <x v="0"/>
    <x v="3"/>
    <x v="0"/>
    <x v="12"/>
    <n v="74044.25"/>
    <x v="494"/>
    <s v="BW-011"/>
    <m/>
  </r>
  <r>
    <x v="375"/>
    <x v="4"/>
    <x v="3"/>
    <x v="3"/>
    <x v="89"/>
    <n v="125968.12"/>
    <x v="495"/>
    <s v="GR-016"/>
    <m/>
  </r>
  <r>
    <x v="375"/>
    <x v="3"/>
    <x v="3"/>
    <x v="0"/>
    <x v="191"/>
    <n v="153287.85"/>
    <x v="491"/>
    <s v="560-0420"/>
    <m/>
  </r>
  <r>
    <x v="376"/>
    <x v="0"/>
    <x v="8"/>
    <x v="4"/>
    <x v="12"/>
    <m/>
    <x v="496"/>
    <s v="BW-011"/>
    <m/>
  </r>
  <r>
    <x v="377"/>
    <x v="0"/>
    <x v="8"/>
    <x v="3"/>
    <x v="211"/>
    <n v="2800"/>
    <x v="497"/>
    <s v="BL-076"/>
    <m/>
  </r>
  <r>
    <x v="378"/>
    <x v="4"/>
    <x v="4"/>
    <x v="2"/>
    <x v="11"/>
    <m/>
    <x v="498"/>
    <s v="FE-029"/>
    <m/>
  </r>
  <r>
    <x v="379"/>
    <x v="0"/>
    <x v="8"/>
    <x v="3"/>
    <x v="212"/>
    <n v="3280"/>
    <x v="499"/>
    <s v="BL-076"/>
    <m/>
  </r>
  <r>
    <x v="380"/>
    <x v="0"/>
    <x v="0"/>
    <x v="3"/>
    <x v="213"/>
    <n v="9057.6"/>
    <x v="500"/>
    <s v="BL-097"/>
    <m/>
  </r>
  <r>
    <x v="381"/>
    <x v="0"/>
    <x v="8"/>
    <x v="3"/>
    <x v="214"/>
    <n v="3280"/>
    <x v="497"/>
    <s v="BL-076"/>
    <m/>
  </r>
  <r>
    <x v="382"/>
    <x v="0"/>
    <x v="8"/>
    <x v="2"/>
    <x v="29"/>
    <m/>
    <x v="501"/>
    <s v="BT-14"/>
    <m/>
  </r>
  <r>
    <x v="383"/>
    <x v="0"/>
    <x v="6"/>
    <x v="5"/>
    <x v="197"/>
    <m/>
    <x v="502"/>
    <s v="BL-121"/>
    <m/>
  </r>
  <r>
    <x v="384"/>
    <x v="4"/>
    <x v="4"/>
    <x v="2"/>
    <x v="11"/>
    <m/>
    <x v="503"/>
    <s v="FE-036"/>
    <m/>
  </r>
  <r>
    <x v="385"/>
    <x v="0"/>
    <x v="0"/>
    <x v="3"/>
    <x v="14"/>
    <n v="45355.199999999997"/>
    <x v="504"/>
    <s v="BP-059"/>
    <m/>
  </r>
  <r>
    <x v="386"/>
    <x v="0"/>
    <x v="8"/>
    <x v="3"/>
    <x v="16"/>
    <m/>
    <x v="505"/>
    <s v="BL-122"/>
    <m/>
  </r>
  <r>
    <x v="387"/>
    <x v="4"/>
    <x v="8"/>
    <x v="2"/>
    <x v="215"/>
    <m/>
    <x v="506"/>
    <s v="FE-021"/>
    <m/>
  </r>
  <r>
    <x v="388"/>
    <x v="8"/>
    <x v="8"/>
    <x v="2"/>
    <x v="216"/>
    <n v="0"/>
    <x v="507"/>
    <s v="N705GG"/>
    <m/>
  </r>
  <r>
    <x v="389"/>
    <x v="3"/>
    <x v="0"/>
    <x v="3"/>
    <x v="217"/>
    <n v="46657.42"/>
    <x v="508"/>
    <s v="560-0420"/>
    <m/>
  </r>
  <r>
    <x v="390"/>
    <x v="0"/>
    <x v="3"/>
    <x v="3"/>
    <x v="218"/>
    <n v="79631.42"/>
    <x v="509"/>
    <s v="BP-001"/>
    <m/>
  </r>
  <r>
    <x v="391"/>
    <x v="10"/>
    <x v="4"/>
    <x v="2"/>
    <x v="219"/>
    <m/>
    <x v="510"/>
    <s v="90-7012"/>
    <m/>
  </r>
  <r>
    <x v="391"/>
    <x v="0"/>
    <x v="0"/>
    <x v="0"/>
    <x v="220"/>
    <n v="21527.34"/>
    <x v="36"/>
    <s v="BP-035"/>
    <m/>
  </r>
  <r>
    <x v="392"/>
    <x v="0"/>
    <x v="8"/>
    <x v="3"/>
    <x v="221"/>
    <n v="1500"/>
    <x v="511"/>
    <s v="BL-076"/>
    <m/>
  </r>
  <r>
    <x v="393"/>
    <x v="0"/>
    <x v="8"/>
    <x v="3"/>
    <x v="222"/>
    <m/>
    <x v="512"/>
    <s v="BL-105"/>
    <m/>
  </r>
  <r>
    <x v="393"/>
    <x v="3"/>
    <x v="0"/>
    <x v="4"/>
    <x v="29"/>
    <n v="34715.35"/>
    <x v="513"/>
    <s v="560-0513"/>
    <m/>
  </r>
  <r>
    <x v="394"/>
    <x v="3"/>
    <x v="0"/>
    <x v="4"/>
    <x v="14"/>
    <n v="24007.200000000001"/>
    <x v="514"/>
    <s v="560-0468"/>
    <m/>
  </r>
  <r>
    <x v="395"/>
    <x v="0"/>
    <x v="8"/>
    <x v="3"/>
    <x v="223"/>
    <n v="381.77"/>
    <x v="515"/>
    <s v="BL-106"/>
    <m/>
  </r>
  <r>
    <x v="395"/>
    <x v="3"/>
    <x v="0"/>
    <x v="0"/>
    <x v="224"/>
    <n v="5432.8"/>
    <x v="36"/>
    <s v="560-0505"/>
    <m/>
  </r>
  <r>
    <x v="396"/>
    <x v="3"/>
    <x v="8"/>
    <x v="0"/>
    <x v="15"/>
    <m/>
    <x v="516"/>
    <s v="560-0495"/>
    <m/>
  </r>
  <r>
    <x v="397"/>
    <x v="4"/>
    <x v="8"/>
    <x v="2"/>
    <x v="225"/>
    <n v="63.81"/>
    <x v="517"/>
    <s v="FE-004"/>
    <m/>
  </r>
  <r>
    <x v="398"/>
    <x v="0"/>
    <x v="0"/>
    <x v="3"/>
    <x v="226"/>
    <n v="9703.18"/>
    <x v="518"/>
    <s v="BW-010"/>
    <m/>
  </r>
  <r>
    <x v="399"/>
    <x v="3"/>
    <x v="3"/>
    <x v="0"/>
    <x v="191"/>
    <n v="135106.16"/>
    <x v="36"/>
    <s v="560-0534"/>
    <m/>
  </r>
  <r>
    <x v="400"/>
    <x v="4"/>
    <x v="8"/>
    <x v="0"/>
    <x v="22"/>
    <m/>
    <x v="519"/>
    <s v="FE-022"/>
    <m/>
  </r>
  <r>
    <x v="401"/>
    <x v="0"/>
    <x v="8"/>
    <x v="3"/>
    <x v="227"/>
    <n v="0"/>
    <x v="520"/>
    <s v="BP-064"/>
    <m/>
  </r>
  <r>
    <x v="402"/>
    <x v="2"/>
    <x v="8"/>
    <x v="4"/>
    <x v="29"/>
    <n v="550"/>
    <x v="521"/>
    <s v="91-0505"/>
    <m/>
  </r>
  <r>
    <x v="403"/>
    <x v="4"/>
    <x v="8"/>
    <x v="0"/>
    <x v="22"/>
    <n v="0.1"/>
    <x v="522"/>
    <s v="FE-022"/>
    <m/>
  </r>
  <r>
    <x v="404"/>
    <x v="8"/>
    <x v="3"/>
    <x v="3"/>
    <x v="29"/>
    <n v="476000"/>
    <x v="523"/>
    <s v="N53993"/>
    <m/>
  </r>
  <r>
    <x v="405"/>
    <x v="8"/>
    <x v="7"/>
    <x v="4"/>
    <x v="89"/>
    <n v="1560000"/>
    <x v="524"/>
    <s v="N89068"/>
    <m/>
  </r>
  <r>
    <x v="405"/>
    <x v="0"/>
    <x v="0"/>
    <x v="3"/>
    <x v="228"/>
    <n v="12878.9"/>
    <x v="525"/>
    <s v="BL-110"/>
    <m/>
  </r>
  <r>
    <x v="406"/>
    <x v="8"/>
    <x v="0"/>
    <x v="2"/>
    <x v="89"/>
    <m/>
    <x v="526"/>
    <s v="N59AG"/>
    <m/>
  </r>
  <r>
    <x v="407"/>
    <x v="10"/>
    <x v="8"/>
    <x v="4"/>
    <x v="57"/>
    <m/>
    <x v="527"/>
    <s v="94-0313"/>
    <m/>
  </r>
  <r>
    <x v="407"/>
    <x v="0"/>
    <x v="0"/>
    <x v="0"/>
    <x v="191"/>
    <n v="3670"/>
    <x v="528"/>
    <s v="BL-118"/>
    <m/>
  </r>
  <r>
    <x v="408"/>
    <x v="0"/>
    <x v="3"/>
    <x v="2"/>
    <x v="229"/>
    <n v="62122.18"/>
    <x v="529"/>
    <s v="BW-010"/>
    <m/>
  </r>
  <r>
    <x v="409"/>
    <x v="8"/>
    <x v="8"/>
    <x v="3"/>
    <x v="29"/>
    <m/>
    <x v="530"/>
    <s v="N53993"/>
    <m/>
  </r>
  <r>
    <x v="410"/>
    <x v="0"/>
    <x v="4"/>
    <x v="2"/>
    <x v="230"/>
    <n v="10216.92"/>
    <x v="531"/>
    <s v="BL-108"/>
    <m/>
  </r>
  <r>
    <x v="411"/>
    <x v="4"/>
    <x v="0"/>
    <x v="3"/>
    <x v="231"/>
    <n v="10000"/>
    <x v="532"/>
    <s v="FE-033"/>
    <m/>
  </r>
  <r>
    <x v="411"/>
    <x v="4"/>
    <x v="3"/>
    <x v="3"/>
    <x v="3"/>
    <n v="86041.3"/>
    <x v="533"/>
    <s v="FE-006"/>
    <m/>
  </r>
  <r>
    <x v="412"/>
    <x v="0"/>
    <x v="8"/>
    <x v="3"/>
    <x v="18"/>
    <n v="1164"/>
    <x v="534"/>
    <s v="BP-047"/>
    <m/>
  </r>
  <r>
    <x v="412"/>
    <x v="0"/>
    <x v="8"/>
    <x v="2"/>
    <x v="82"/>
    <n v="0"/>
    <x v="535"/>
    <s v="BW-019"/>
    <m/>
  </r>
  <r>
    <x v="412"/>
    <x v="10"/>
    <x v="8"/>
    <x v="3"/>
    <x v="219"/>
    <n v="6088"/>
    <x v="536"/>
    <s v="90-7012"/>
    <m/>
  </r>
  <r>
    <x v="413"/>
    <x v="0"/>
    <x v="4"/>
    <x v="2"/>
    <x v="31"/>
    <n v="2327.9299999999998"/>
    <x v="537"/>
    <s v="BL-103"/>
    <m/>
  </r>
  <r>
    <x v="413"/>
    <x v="4"/>
    <x v="8"/>
    <x v="3"/>
    <x v="3"/>
    <n v="0"/>
    <x v="538"/>
    <s v="FE-028"/>
    <m/>
  </r>
  <r>
    <x v="414"/>
    <x v="4"/>
    <x v="3"/>
    <x v="3"/>
    <x v="11"/>
    <n v="178641.84"/>
    <x v="539"/>
    <s v="FE-031"/>
    <m/>
  </r>
  <r>
    <x v="415"/>
    <x v="0"/>
    <x v="0"/>
    <x v="3"/>
    <x v="232"/>
    <n v="10422.950000000001"/>
    <x v="540"/>
    <s v="BP-071"/>
    <m/>
  </r>
  <r>
    <x v="416"/>
    <x v="8"/>
    <x v="6"/>
    <x v="3"/>
    <x v="89"/>
    <m/>
    <x v="541"/>
    <s v="N89068"/>
    <m/>
  </r>
  <r>
    <x v="416"/>
    <x v="4"/>
    <x v="0"/>
    <x v="3"/>
    <x v="233"/>
    <n v="7280.13"/>
    <x v="542"/>
    <s v="FE-011"/>
    <m/>
  </r>
  <r>
    <x v="417"/>
    <x v="3"/>
    <x v="0"/>
    <x v="0"/>
    <x v="11"/>
    <n v="19271"/>
    <x v="543"/>
    <s v="560-0513"/>
    <m/>
  </r>
  <r>
    <x v="418"/>
    <x v="10"/>
    <x v="6"/>
    <x v="5"/>
    <x v="234"/>
    <m/>
    <x v="544"/>
    <s v="93-1323"/>
    <m/>
  </r>
  <r>
    <x v="419"/>
    <x v="4"/>
    <x v="8"/>
    <x v="0"/>
    <x v="224"/>
    <n v="0"/>
    <x v="545"/>
    <s v="FE-026"/>
    <m/>
  </r>
  <r>
    <x v="420"/>
    <x v="4"/>
    <x v="0"/>
    <x v="3"/>
    <x v="12"/>
    <n v="21162.25"/>
    <x v="546"/>
    <s v="FE-015"/>
    <m/>
  </r>
  <r>
    <x v="421"/>
    <x v="4"/>
    <x v="0"/>
    <x v="3"/>
    <x v="235"/>
    <n v="6892.35"/>
    <x v="547"/>
    <s v="GR-018"/>
    <m/>
  </r>
  <r>
    <x v="422"/>
    <x v="0"/>
    <x v="4"/>
    <x v="2"/>
    <x v="229"/>
    <n v="12000"/>
    <x v="548"/>
    <s v="BW-010"/>
    <m/>
  </r>
  <r>
    <x v="423"/>
    <x v="0"/>
    <x v="8"/>
    <x v="4"/>
    <x v="59"/>
    <n v="0"/>
    <x v="549"/>
    <s v="BP-049"/>
    <m/>
  </r>
  <r>
    <x v="424"/>
    <x v="8"/>
    <x v="6"/>
    <x v="0"/>
    <x v="236"/>
    <m/>
    <x v="550"/>
    <s v="N765MG"/>
    <m/>
  </r>
  <r>
    <x v="425"/>
    <x v="3"/>
    <x v="6"/>
    <x v="3"/>
    <x v="237"/>
    <m/>
    <x v="551"/>
    <s v="560-0565"/>
    <m/>
  </r>
  <r>
    <x v="426"/>
    <x v="0"/>
    <x v="0"/>
    <x v="0"/>
    <x v="238"/>
    <n v="33631.379999999997"/>
    <x v="552"/>
    <s v="BL-165"/>
    <m/>
  </r>
  <r>
    <x v="426"/>
    <x v="0"/>
    <x v="3"/>
    <x v="0"/>
    <x v="201"/>
    <n v="50000"/>
    <x v="553"/>
    <s v="BL-165"/>
    <m/>
  </r>
  <r>
    <x v="427"/>
    <x v="10"/>
    <x v="0"/>
    <x v="3"/>
    <x v="239"/>
    <n v="47820"/>
    <x v="554"/>
    <s v="93-1319"/>
    <m/>
  </r>
  <r>
    <x v="428"/>
    <x v="0"/>
    <x v="3"/>
    <x v="3"/>
    <x v="240"/>
    <n v="100000"/>
    <x v="555"/>
    <s v="BW-019"/>
    <m/>
  </r>
  <r>
    <x v="429"/>
    <x v="0"/>
    <x v="8"/>
    <x v="4"/>
    <x v="12"/>
    <n v="0"/>
    <x v="556"/>
    <s v="BW-015"/>
    <m/>
  </r>
  <r>
    <x v="430"/>
    <x v="2"/>
    <x v="6"/>
    <x v="0"/>
    <x v="6"/>
    <m/>
    <x v="557"/>
    <s v="91-0509"/>
    <m/>
  </r>
  <r>
    <x v="431"/>
    <x v="8"/>
    <x v="8"/>
    <x v="3"/>
    <x v="241"/>
    <m/>
    <x v="558"/>
    <s v="N53993"/>
    <m/>
  </r>
  <r>
    <x v="432"/>
    <x v="0"/>
    <x v="0"/>
    <x v="3"/>
    <x v="178"/>
    <n v="13271.52"/>
    <x v="559"/>
    <s v="BP-068"/>
    <m/>
  </r>
  <r>
    <x v="433"/>
    <x v="0"/>
    <x v="8"/>
    <x v="0"/>
    <x v="240"/>
    <m/>
    <x v="560"/>
    <s v="BW-001"/>
    <m/>
  </r>
  <r>
    <x v="433"/>
    <x v="4"/>
    <x v="8"/>
    <x v="2"/>
    <x v="191"/>
    <n v="0"/>
    <x v="561"/>
    <s v="FE-030"/>
    <m/>
  </r>
  <r>
    <x v="434"/>
    <x v="8"/>
    <x v="0"/>
    <x v="0"/>
    <x v="107"/>
    <n v="13828"/>
    <x v="562"/>
    <s v="N705GG"/>
    <m/>
  </r>
  <r>
    <x v="435"/>
    <x v="8"/>
    <x v="0"/>
    <x v="0"/>
    <x v="107"/>
    <n v="12164"/>
    <x v="563"/>
    <s v="N705GG"/>
    <m/>
  </r>
  <r>
    <x v="436"/>
    <x v="0"/>
    <x v="0"/>
    <x v="0"/>
    <x v="207"/>
    <n v="14943.43"/>
    <x v="564"/>
    <s v="BL-081"/>
    <m/>
  </r>
  <r>
    <x v="437"/>
    <x v="2"/>
    <x v="8"/>
    <x v="3"/>
    <x v="145"/>
    <m/>
    <x v="565"/>
    <s v="91-0505"/>
    <m/>
  </r>
  <r>
    <x v="438"/>
    <x v="2"/>
    <x v="8"/>
    <x v="4"/>
    <x v="45"/>
    <m/>
    <x v="566"/>
    <s v="91-0507"/>
    <m/>
  </r>
  <r>
    <x v="439"/>
    <x v="0"/>
    <x v="0"/>
    <x v="0"/>
    <x v="48"/>
    <n v="5839.14"/>
    <x v="567"/>
    <s v="BW-020"/>
    <m/>
  </r>
  <r>
    <x v="440"/>
    <x v="10"/>
    <x v="8"/>
    <x v="4"/>
    <x v="240"/>
    <n v="1617.75"/>
    <x v="568"/>
    <s v="93-1333"/>
    <m/>
  </r>
  <r>
    <x v="441"/>
    <x v="4"/>
    <x v="6"/>
    <x v="0"/>
    <x v="242"/>
    <m/>
    <x v="569"/>
    <s v="GR-018"/>
    <m/>
  </r>
  <r>
    <x v="442"/>
    <x v="10"/>
    <x v="4"/>
    <x v="2"/>
    <x v="243"/>
    <m/>
    <x v="570"/>
    <s v="93-1330"/>
    <m/>
  </r>
  <r>
    <x v="443"/>
    <x v="2"/>
    <x v="3"/>
    <x v="4"/>
    <x v="29"/>
    <n v="55051.46"/>
    <x v="571"/>
    <s v="91-0507"/>
    <m/>
  </r>
  <r>
    <x v="443"/>
    <x v="2"/>
    <x v="3"/>
    <x v="3"/>
    <x v="26"/>
    <n v="52968.95"/>
    <x v="572"/>
    <s v="91-0513"/>
    <m/>
  </r>
  <r>
    <x v="443"/>
    <x v="0"/>
    <x v="4"/>
    <x v="2"/>
    <x v="244"/>
    <n v="14530.15"/>
    <x v="573"/>
    <s v="BL-111"/>
    <m/>
  </r>
  <r>
    <x v="444"/>
    <x v="8"/>
    <x v="8"/>
    <x v="2"/>
    <x v="245"/>
    <m/>
    <x v="574"/>
    <s v="N765MG"/>
    <m/>
  </r>
  <r>
    <x v="444"/>
    <x v="0"/>
    <x v="10"/>
    <x v="2"/>
    <x v="3"/>
    <m/>
    <x v="575"/>
    <s v="BL-092"/>
    <s v="100"/>
  </r>
  <r>
    <x v="444"/>
    <x v="0"/>
    <x v="10"/>
    <x v="2"/>
    <x v="3"/>
    <m/>
    <x v="575"/>
    <s v="BL-095"/>
    <s v="100"/>
  </r>
  <r>
    <x v="444"/>
    <x v="0"/>
    <x v="3"/>
    <x v="0"/>
    <x v="246"/>
    <n v="91179.67"/>
    <x v="36"/>
    <s v="BL-102"/>
    <m/>
  </r>
  <r>
    <x v="445"/>
    <x v="0"/>
    <x v="8"/>
    <x v="3"/>
    <x v="247"/>
    <n v="1476.55"/>
    <x v="576"/>
    <s v="BP-070"/>
    <m/>
  </r>
  <r>
    <x v="446"/>
    <x v="0"/>
    <x v="0"/>
    <x v="0"/>
    <x v="8"/>
    <n v="24487.16"/>
    <x v="36"/>
    <s v="BL-098"/>
    <m/>
  </r>
  <r>
    <x v="447"/>
    <x v="0"/>
    <x v="4"/>
    <x v="2"/>
    <x v="248"/>
    <m/>
    <x v="577"/>
    <s v="BP-003"/>
    <m/>
  </r>
  <r>
    <x v="448"/>
    <x v="2"/>
    <x v="3"/>
    <x v="4"/>
    <x v="249"/>
    <n v="85136.95"/>
    <x v="578"/>
    <s v="91-0506"/>
    <m/>
  </r>
  <r>
    <x v="449"/>
    <x v="3"/>
    <x v="0"/>
    <x v="0"/>
    <x v="3"/>
    <n v="33263.43"/>
    <x v="579"/>
    <s v="560-0472"/>
    <s v="AOR02"/>
  </r>
  <r>
    <x v="450"/>
    <x v="8"/>
    <x v="8"/>
    <x v="2"/>
    <x v="250"/>
    <n v="0"/>
    <x v="580"/>
    <s v="N705GG"/>
    <m/>
  </r>
  <r>
    <x v="451"/>
    <x v="8"/>
    <x v="8"/>
    <x v="0"/>
    <x v="89"/>
    <m/>
    <x v="581"/>
    <s v="N89068"/>
    <m/>
  </r>
  <r>
    <x v="452"/>
    <x v="0"/>
    <x v="8"/>
    <x v="0"/>
    <x v="82"/>
    <n v="477"/>
    <x v="582"/>
    <s v="BW-021"/>
    <m/>
  </r>
  <r>
    <x v="452"/>
    <x v="10"/>
    <x v="6"/>
    <x v="3"/>
    <x v="243"/>
    <m/>
    <x v="583"/>
    <s v="93-1321"/>
    <m/>
  </r>
  <r>
    <x v="453"/>
    <x v="3"/>
    <x v="4"/>
    <x v="2"/>
    <x v="26"/>
    <m/>
    <x v="584"/>
    <s v="560-0548"/>
    <m/>
  </r>
  <r>
    <x v="454"/>
    <x v="0"/>
    <x v="0"/>
    <x v="2"/>
    <x v="42"/>
    <n v="25148.27"/>
    <x v="585"/>
    <s v="BL-112"/>
    <m/>
  </r>
  <r>
    <x v="455"/>
    <x v="3"/>
    <x v="0"/>
    <x v="4"/>
    <x v="12"/>
    <n v="21632.54"/>
    <x v="586"/>
    <s v="560-0534"/>
    <m/>
  </r>
  <r>
    <x v="456"/>
    <x v="10"/>
    <x v="3"/>
    <x v="3"/>
    <x v="251"/>
    <n v="472674.48"/>
    <x v="583"/>
    <s v="90-7012"/>
    <m/>
  </r>
  <r>
    <x v="457"/>
    <x v="0"/>
    <x v="8"/>
    <x v="3"/>
    <x v="39"/>
    <n v="12.64"/>
    <x v="587"/>
    <s v="BD-029"/>
    <m/>
  </r>
  <r>
    <x v="458"/>
    <x v="0"/>
    <x v="0"/>
    <x v="3"/>
    <x v="82"/>
    <m/>
    <x v="588"/>
    <s v="BW-021"/>
    <m/>
  </r>
  <r>
    <x v="459"/>
    <x v="8"/>
    <x v="8"/>
    <x v="0"/>
    <x v="242"/>
    <m/>
    <x v="589"/>
    <s v="N89068"/>
    <m/>
  </r>
  <r>
    <x v="459"/>
    <x v="0"/>
    <x v="0"/>
    <x v="0"/>
    <x v="82"/>
    <n v="2650.82"/>
    <x v="590"/>
    <s v="BL-090"/>
    <m/>
  </r>
  <r>
    <x v="460"/>
    <x v="0"/>
    <x v="8"/>
    <x v="3"/>
    <x v="252"/>
    <n v="98.66"/>
    <x v="591"/>
    <s v="BP-059"/>
    <m/>
  </r>
  <r>
    <x v="461"/>
    <x v="0"/>
    <x v="4"/>
    <x v="2"/>
    <x v="253"/>
    <m/>
    <x v="592"/>
    <s v="BP-067"/>
    <m/>
  </r>
  <r>
    <x v="462"/>
    <x v="2"/>
    <x v="3"/>
    <x v="4"/>
    <x v="254"/>
    <n v="122852.53"/>
    <x v="593"/>
    <s v="91-0509"/>
    <m/>
  </r>
  <r>
    <x v="463"/>
    <x v="10"/>
    <x v="8"/>
    <x v="3"/>
    <x v="255"/>
    <m/>
    <x v="594"/>
    <s v="88-1865"/>
    <m/>
  </r>
  <r>
    <x v="464"/>
    <x v="4"/>
    <x v="0"/>
    <x v="3"/>
    <x v="243"/>
    <n v="13346.09"/>
    <x v="595"/>
    <s v="FE-035"/>
    <m/>
  </r>
  <r>
    <x v="465"/>
    <x v="8"/>
    <x v="8"/>
    <x v="4"/>
    <x v="216"/>
    <m/>
    <x v="596"/>
    <s v="N765MG"/>
    <m/>
  </r>
  <r>
    <x v="466"/>
    <x v="3"/>
    <x v="3"/>
    <x v="4"/>
    <x v="11"/>
    <n v="141882.01"/>
    <x v="597"/>
    <s v="560-0426"/>
    <m/>
  </r>
  <r>
    <x v="467"/>
    <x v="0"/>
    <x v="0"/>
    <x v="0"/>
    <x v="7"/>
    <n v="10594.46"/>
    <x v="598"/>
    <s v="BL-090"/>
    <s v="110"/>
  </r>
  <r>
    <x v="468"/>
    <x v="10"/>
    <x v="8"/>
    <x v="3"/>
    <x v="256"/>
    <m/>
    <x v="599"/>
    <s v="93-1326"/>
    <m/>
  </r>
  <r>
    <x v="469"/>
    <x v="2"/>
    <x v="8"/>
    <x v="4"/>
    <x v="11"/>
    <n v="1300"/>
    <x v="600"/>
    <s v="91-0507"/>
    <m/>
  </r>
  <r>
    <x v="470"/>
    <x v="0"/>
    <x v="8"/>
    <x v="4"/>
    <x v="257"/>
    <m/>
    <x v="601"/>
    <s v="BW-028"/>
    <m/>
  </r>
  <r>
    <x v="470"/>
    <x v="0"/>
    <x v="8"/>
    <x v="4"/>
    <x v="257"/>
    <m/>
    <x v="601"/>
    <s v="BW-027"/>
    <m/>
  </r>
  <r>
    <x v="470"/>
    <x v="0"/>
    <x v="8"/>
    <x v="4"/>
    <x v="257"/>
    <m/>
    <x v="601"/>
    <s v="BW-018"/>
    <m/>
  </r>
  <r>
    <x v="470"/>
    <x v="0"/>
    <x v="4"/>
    <x v="2"/>
    <x v="142"/>
    <n v="287.32"/>
    <x v="602"/>
    <s v="BL-079"/>
    <m/>
  </r>
  <r>
    <x v="471"/>
    <x v="10"/>
    <x v="0"/>
    <x v="3"/>
    <x v="167"/>
    <n v="12784.02"/>
    <x v="603"/>
    <s v="93-1332"/>
    <m/>
  </r>
  <r>
    <x v="472"/>
    <x v="4"/>
    <x v="0"/>
    <x v="0"/>
    <x v="242"/>
    <n v="7283.44"/>
    <x v="604"/>
    <s v="GR-016"/>
    <m/>
  </r>
  <r>
    <x v="472"/>
    <x v="4"/>
    <x v="6"/>
    <x v="2"/>
    <x v="243"/>
    <m/>
    <x v="605"/>
    <s v="FE-012"/>
    <m/>
  </r>
  <r>
    <x v="473"/>
    <x v="0"/>
    <x v="8"/>
    <x v="3"/>
    <x v="258"/>
    <n v="280.52"/>
    <x v="606"/>
    <s v="BW-021"/>
    <m/>
  </r>
  <r>
    <x v="474"/>
    <x v="8"/>
    <x v="0"/>
    <x v="3"/>
    <x v="13"/>
    <m/>
    <x v="607"/>
    <s v="N765MG"/>
    <m/>
  </r>
  <r>
    <x v="475"/>
    <x v="10"/>
    <x v="8"/>
    <x v="0"/>
    <x v="57"/>
    <n v="993.76"/>
    <x v="608"/>
    <s v="94-0307"/>
    <m/>
  </r>
  <r>
    <x v="476"/>
    <x v="4"/>
    <x v="0"/>
    <x v="3"/>
    <x v="242"/>
    <n v="11590.64"/>
    <x v="609"/>
    <s v="GR-014"/>
    <m/>
  </r>
  <r>
    <x v="477"/>
    <x v="0"/>
    <x v="3"/>
    <x v="4"/>
    <x v="259"/>
    <n v="148000"/>
    <x v="610"/>
    <s v="BW-009"/>
    <m/>
  </r>
  <r>
    <x v="478"/>
    <x v="0"/>
    <x v="4"/>
    <x v="2"/>
    <x v="257"/>
    <m/>
    <x v="611"/>
    <s v="BW-028"/>
    <m/>
  </r>
  <r>
    <x v="479"/>
    <x v="0"/>
    <x v="3"/>
    <x v="3"/>
    <x v="113"/>
    <n v="160000"/>
    <x v="612"/>
    <s v="BL-081"/>
    <m/>
  </r>
  <r>
    <x v="480"/>
    <x v="0"/>
    <x v="3"/>
    <x v="0"/>
    <x v="260"/>
    <n v="72610.89"/>
    <x v="36"/>
    <s v="BL-074"/>
    <m/>
  </r>
  <r>
    <x v="481"/>
    <x v="0"/>
    <x v="8"/>
    <x v="4"/>
    <x v="82"/>
    <n v="473.48"/>
    <x v="613"/>
    <s v="BL-096"/>
    <m/>
  </r>
  <r>
    <x v="481"/>
    <x v="0"/>
    <x v="0"/>
    <x v="3"/>
    <x v="261"/>
    <n v="7151.06"/>
    <x v="614"/>
    <s v="BP-066"/>
    <m/>
  </r>
  <r>
    <x v="482"/>
    <x v="0"/>
    <x v="3"/>
    <x v="4"/>
    <x v="229"/>
    <n v="160000"/>
    <x v="615"/>
    <s v="BW-009"/>
    <m/>
  </r>
  <r>
    <x v="483"/>
    <x v="3"/>
    <x v="0"/>
    <x v="2"/>
    <x v="191"/>
    <n v="15680.42"/>
    <x v="616"/>
    <s v="560-0420"/>
    <m/>
  </r>
  <r>
    <x v="484"/>
    <x v="0"/>
    <x v="4"/>
    <x v="2"/>
    <x v="262"/>
    <n v="14612.24"/>
    <x v="617"/>
    <s v="BW-002"/>
    <m/>
  </r>
  <r>
    <x v="485"/>
    <x v="10"/>
    <x v="4"/>
    <x v="2"/>
    <x v="234"/>
    <m/>
    <x v="618"/>
    <s v="90-7015"/>
    <m/>
  </r>
  <r>
    <x v="486"/>
    <x v="4"/>
    <x v="0"/>
    <x v="3"/>
    <x v="19"/>
    <n v="7736.98"/>
    <x v="619"/>
    <s v="FE-016"/>
    <m/>
  </r>
  <r>
    <x v="487"/>
    <x v="2"/>
    <x v="0"/>
    <x v="3"/>
    <x v="263"/>
    <n v="22807.93"/>
    <x v="620"/>
    <s v="91-0509"/>
    <m/>
  </r>
  <r>
    <x v="487"/>
    <x v="0"/>
    <x v="4"/>
    <x v="2"/>
    <x v="16"/>
    <n v="30654.05"/>
    <x v="621"/>
    <s v="BL-108"/>
    <m/>
  </r>
  <r>
    <x v="488"/>
    <x v="3"/>
    <x v="6"/>
    <x v="0"/>
    <x v="243"/>
    <m/>
    <x v="622"/>
    <s v="560-0538"/>
    <m/>
  </r>
  <r>
    <x v="489"/>
    <x v="8"/>
    <x v="6"/>
    <x v="3"/>
    <x v="13"/>
    <m/>
    <x v="623"/>
    <s v="N765MG"/>
    <m/>
  </r>
  <r>
    <x v="490"/>
    <x v="0"/>
    <x v="6"/>
    <x v="3"/>
    <x v="90"/>
    <m/>
    <x v="624"/>
    <s v="BL-118"/>
    <m/>
  </r>
  <r>
    <x v="491"/>
    <x v="4"/>
    <x v="0"/>
    <x v="4"/>
    <x v="264"/>
    <n v="7862"/>
    <x v="625"/>
    <s v="FE-031"/>
    <m/>
  </r>
  <r>
    <x v="492"/>
    <x v="0"/>
    <x v="6"/>
    <x v="0"/>
    <x v="257"/>
    <m/>
    <x v="626"/>
    <s v="BW-018"/>
    <m/>
  </r>
  <r>
    <x v="493"/>
    <x v="0"/>
    <x v="0"/>
    <x v="3"/>
    <x v="265"/>
    <n v="25840.34"/>
    <x v="159"/>
    <s v="BP-049"/>
    <m/>
  </r>
  <r>
    <x v="493"/>
    <x v="0"/>
    <x v="8"/>
    <x v="4"/>
    <x v="14"/>
    <n v="270"/>
    <x v="627"/>
    <s v="BP-059"/>
    <m/>
  </r>
  <r>
    <x v="494"/>
    <x v="4"/>
    <x v="8"/>
    <x v="3"/>
    <x v="266"/>
    <m/>
    <x v="628"/>
    <s v="FE-003"/>
    <m/>
  </r>
  <r>
    <x v="495"/>
    <x v="10"/>
    <x v="8"/>
    <x v="4"/>
    <x v="267"/>
    <m/>
    <x v="629"/>
    <s v="90-7014"/>
    <m/>
  </r>
  <r>
    <x v="495"/>
    <x v="0"/>
    <x v="3"/>
    <x v="2"/>
    <x v="268"/>
    <n v="65000"/>
    <x v="630"/>
    <s v="BL-089"/>
    <m/>
  </r>
  <r>
    <x v="496"/>
    <x v="2"/>
    <x v="8"/>
    <x v="3"/>
    <x v="269"/>
    <m/>
    <x v="631"/>
    <s v="89-0515"/>
    <m/>
  </r>
  <r>
    <x v="497"/>
    <x v="0"/>
    <x v="4"/>
    <x v="2"/>
    <x v="270"/>
    <m/>
    <x v="632"/>
    <s v="BC-010"/>
    <m/>
  </r>
  <r>
    <x v="498"/>
    <x v="4"/>
    <x v="3"/>
    <x v="2"/>
    <x v="11"/>
    <n v="65000"/>
    <x v="633"/>
    <s v="FE-036"/>
    <m/>
  </r>
  <r>
    <x v="499"/>
    <x v="4"/>
    <x v="4"/>
    <x v="2"/>
    <x v="11"/>
    <m/>
    <x v="634"/>
    <s v="FE-006"/>
    <m/>
  </r>
  <r>
    <x v="500"/>
    <x v="4"/>
    <x v="9"/>
    <x v="4"/>
    <x v="224"/>
    <m/>
    <x v="635"/>
    <s v="FE-017"/>
    <m/>
  </r>
  <r>
    <x v="501"/>
    <x v="0"/>
    <x v="0"/>
    <x v="3"/>
    <x v="271"/>
    <n v="25487.3"/>
    <x v="636"/>
    <s v="BC-010"/>
    <m/>
  </r>
  <r>
    <x v="502"/>
    <x v="2"/>
    <x v="3"/>
    <x v="4"/>
    <x v="272"/>
    <n v="50000"/>
    <x v="578"/>
    <s v="91-0503"/>
    <m/>
  </r>
  <r>
    <x v="503"/>
    <x v="0"/>
    <x v="4"/>
    <x v="2"/>
    <x v="3"/>
    <m/>
    <x v="637"/>
    <s v="BL-088"/>
    <s v="110"/>
  </r>
  <r>
    <x v="504"/>
    <x v="0"/>
    <x v="3"/>
    <x v="0"/>
    <x v="273"/>
    <n v="275526.52"/>
    <x v="36"/>
    <s v="BL-111"/>
    <m/>
  </r>
  <r>
    <x v="505"/>
    <x v="10"/>
    <x v="4"/>
    <x v="2"/>
    <x v="274"/>
    <m/>
    <x v="638"/>
    <s v="93-1326"/>
    <m/>
  </r>
  <r>
    <x v="506"/>
    <x v="4"/>
    <x v="6"/>
    <x v="4"/>
    <x v="242"/>
    <m/>
    <x v="639"/>
    <s v="GR-014"/>
    <m/>
  </r>
  <r>
    <x v="507"/>
    <x v="10"/>
    <x v="8"/>
    <x v="0"/>
    <x v="241"/>
    <m/>
    <x v="640"/>
    <s v="94-0312"/>
    <m/>
  </r>
  <r>
    <x v="507"/>
    <x v="4"/>
    <x v="0"/>
    <x v="0"/>
    <x v="3"/>
    <n v="5000"/>
    <x v="641"/>
    <m/>
    <s v="516"/>
  </r>
  <r>
    <x v="508"/>
    <x v="0"/>
    <x v="6"/>
    <x v="3"/>
    <x v="275"/>
    <m/>
    <x v="642"/>
    <m/>
    <m/>
  </r>
  <r>
    <x v="509"/>
    <x v="0"/>
    <x v="3"/>
    <x v="3"/>
    <x v="183"/>
    <n v="101224.76"/>
    <x v="643"/>
    <m/>
    <m/>
  </r>
  <r>
    <x v="510"/>
    <x v="4"/>
    <x v="4"/>
    <x v="2"/>
    <x v="224"/>
    <n v="2250"/>
    <x v="644"/>
    <m/>
    <m/>
  </r>
  <r>
    <x v="511"/>
    <x v="3"/>
    <x v="8"/>
    <x v="3"/>
    <x v="276"/>
    <m/>
    <x v="645"/>
    <m/>
    <m/>
  </r>
  <r>
    <x v="512"/>
    <x v="2"/>
    <x v="8"/>
    <x v="4"/>
    <x v="277"/>
    <n v="300"/>
    <x v="528"/>
    <m/>
    <m/>
  </r>
  <r>
    <x v="513"/>
    <x v="8"/>
    <x v="8"/>
    <x v="3"/>
    <x v="242"/>
    <n v="0"/>
    <x v="646"/>
    <m/>
    <m/>
  </r>
  <r>
    <x v="514"/>
    <x v="2"/>
    <x v="0"/>
    <x v="3"/>
    <x v="278"/>
    <n v="5000"/>
    <x v="647"/>
    <m/>
    <m/>
  </r>
  <r>
    <x v="515"/>
    <x v="2"/>
    <x v="8"/>
    <x v="4"/>
    <x v="277"/>
    <n v="300"/>
    <x v="648"/>
    <m/>
    <m/>
  </r>
  <r>
    <x v="516"/>
    <x v="0"/>
    <x v="4"/>
    <x v="2"/>
    <x v="257"/>
    <m/>
    <x v="649"/>
    <m/>
    <m/>
  </r>
  <r>
    <x v="517"/>
    <x v="2"/>
    <x v="8"/>
    <x v="3"/>
    <x v="279"/>
    <n v="0"/>
    <x v="650"/>
    <m/>
    <m/>
  </r>
  <r>
    <x v="518"/>
    <x v="0"/>
    <x v="7"/>
    <x v="4"/>
    <x v="280"/>
    <n v="543952.88"/>
    <x v="651"/>
    <m/>
    <m/>
  </r>
  <r>
    <x v="519"/>
    <x v="4"/>
    <x v="8"/>
    <x v="0"/>
    <x v="30"/>
    <n v="593.55999999999995"/>
    <x v="652"/>
    <m/>
    <m/>
  </r>
  <r>
    <x v="520"/>
    <x v="0"/>
    <x v="0"/>
    <x v="0"/>
    <x v="281"/>
    <n v="29429.43"/>
    <x v="653"/>
    <m/>
    <m/>
  </r>
  <r>
    <x v="521"/>
    <x v="10"/>
    <x v="0"/>
    <x v="3"/>
    <x v="241"/>
    <n v="0"/>
    <x v="654"/>
    <s v="93-1333"/>
    <m/>
  </r>
  <r>
    <x v="522"/>
    <x v="0"/>
    <x v="4"/>
    <x v="2"/>
    <x v="282"/>
    <m/>
    <x v="655"/>
    <m/>
    <m/>
  </r>
  <r>
    <x v="523"/>
    <x v="4"/>
    <x v="3"/>
    <x v="0"/>
    <x v="30"/>
    <n v="232161"/>
    <x v="656"/>
    <m/>
    <m/>
  </r>
  <r>
    <x v="524"/>
    <x v="0"/>
    <x v="4"/>
    <x v="3"/>
    <x v="57"/>
    <m/>
    <x v="657"/>
    <m/>
    <m/>
  </r>
  <r>
    <x v="525"/>
    <x v="2"/>
    <x v="4"/>
    <x v="2"/>
    <x v="283"/>
    <n v="0"/>
    <x v="658"/>
    <m/>
    <m/>
  </r>
  <r>
    <x v="526"/>
    <x v="10"/>
    <x v="6"/>
    <x v="3"/>
    <x v="284"/>
    <m/>
    <x v="659"/>
    <m/>
    <m/>
  </r>
  <r>
    <x v="527"/>
    <x v="8"/>
    <x v="4"/>
    <x v="2"/>
    <x v="89"/>
    <m/>
    <x v="660"/>
    <m/>
    <m/>
  </r>
  <r>
    <x v="528"/>
    <x v="8"/>
    <x v="3"/>
    <x v="2"/>
    <x v="285"/>
    <n v="0"/>
    <x v="661"/>
    <m/>
    <m/>
  </r>
  <r>
    <x v="529"/>
    <x v="10"/>
    <x v="0"/>
    <x v="3"/>
    <x v="286"/>
    <n v="15000"/>
    <x v="662"/>
    <m/>
    <m/>
  </r>
  <r>
    <x v="530"/>
    <x v="8"/>
    <x v="8"/>
    <x v="3"/>
    <x v="13"/>
    <n v="500"/>
    <x v="663"/>
    <m/>
    <m/>
  </r>
  <r>
    <x v="530"/>
    <x v="4"/>
    <x v="8"/>
    <x v="4"/>
    <x v="287"/>
    <n v="296.08"/>
    <x v="664"/>
    <m/>
    <m/>
  </r>
  <r>
    <x v="531"/>
    <x v="4"/>
    <x v="4"/>
    <x v="2"/>
    <x v="23"/>
    <m/>
    <x v="665"/>
    <m/>
    <m/>
  </r>
  <r>
    <x v="532"/>
    <x v="0"/>
    <x v="0"/>
    <x v="0"/>
    <x v="288"/>
    <n v="4050.91"/>
    <x v="666"/>
    <m/>
    <m/>
  </r>
  <r>
    <x v="533"/>
    <x v="0"/>
    <x v="8"/>
    <x v="4"/>
    <x v="289"/>
    <n v="319.39"/>
    <x v="667"/>
    <m/>
    <m/>
  </r>
  <r>
    <x v="534"/>
    <x v="0"/>
    <x v="8"/>
    <x v="3"/>
    <x v="265"/>
    <n v="0"/>
    <x v="668"/>
    <m/>
    <m/>
  </r>
  <r>
    <x v="534"/>
    <x v="8"/>
    <x v="3"/>
    <x v="3"/>
    <x v="89"/>
    <n v="58000"/>
    <x v="669"/>
    <m/>
    <m/>
  </r>
  <r>
    <x v="534"/>
    <x v="0"/>
    <x v="8"/>
    <x v="4"/>
    <x v="289"/>
    <n v="319.39"/>
    <x v="670"/>
    <m/>
    <m/>
  </r>
  <r>
    <x v="535"/>
    <x v="10"/>
    <x v="0"/>
    <x v="3"/>
    <x v="219"/>
    <n v="24500"/>
    <x v="671"/>
    <m/>
    <m/>
  </r>
  <r>
    <x v="536"/>
    <x v="0"/>
    <x v="0"/>
    <x v="0"/>
    <x v="290"/>
    <n v="26331.39"/>
    <x v="672"/>
    <m/>
    <m/>
  </r>
  <r>
    <x v="536"/>
    <x v="4"/>
    <x v="4"/>
    <x v="2"/>
    <x v="243"/>
    <m/>
    <x v="673"/>
    <m/>
    <m/>
  </r>
  <r>
    <x v="537"/>
    <x v="10"/>
    <x v="8"/>
    <x v="4"/>
    <x v="219"/>
    <n v="1600"/>
    <x v="674"/>
    <s v="90-7011"/>
    <m/>
  </r>
  <r>
    <x v="538"/>
    <x v="0"/>
    <x v="3"/>
    <x v="0"/>
    <x v="291"/>
    <n v="202571.97"/>
    <x v="36"/>
    <m/>
    <m/>
  </r>
  <r>
    <x v="539"/>
    <x v="0"/>
    <x v="0"/>
    <x v="4"/>
    <x v="292"/>
    <n v="15805.67"/>
    <x v="675"/>
    <m/>
    <m/>
  </r>
  <r>
    <x v="540"/>
    <x v="0"/>
    <x v="3"/>
    <x v="2"/>
    <x v="293"/>
    <n v="56529.57"/>
    <x v="630"/>
    <m/>
    <m/>
  </r>
  <r>
    <x v="541"/>
    <x v="0"/>
    <x v="4"/>
    <x v="2"/>
    <x v="257"/>
    <m/>
    <x v="676"/>
    <m/>
    <m/>
  </r>
  <r>
    <x v="542"/>
    <x v="3"/>
    <x v="0"/>
    <x v="4"/>
    <x v="294"/>
    <n v="33917.74"/>
    <x v="677"/>
    <s v="560-0501"/>
    <m/>
  </r>
  <r>
    <x v="543"/>
    <x v="0"/>
    <x v="8"/>
    <x v="4"/>
    <x v="295"/>
    <n v="551.73"/>
    <x v="678"/>
    <m/>
    <m/>
  </r>
  <r>
    <x v="544"/>
    <x v="2"/>
    <x v="8"/>
    <x v="2"/>
    <x v="296"/>
    <n v="0"/>
    <x v="679"/>
    <m/>
    <m/>
  </r>
  <r>
    <x v="545"/>
    <x v="0"/>
    <x v="4"/>
    <x v="2"/>
    <x v="8"/>
    <n v="594.07000000000005"/>
    <x v="680"/>
    <m/>
    <m/>
  </r>
  <r>
    <x v="546"/>
    <x v="4"/>
    <x v="10"/>
    <x v="4"/>
    <x v="31"/>
    <m/>
    <x v="681"/>
    <m/>
    <m/>
  </r>
  <r>
    <x v="547"/>
    <x v="2"/>
    <x v="9"/>
    <x v="2"/>
    <x v="192"/>
    <m/>
    <x v="682"/>
    <m/>
    <m/>
  </r>
  <r>
    <x v="548"/>
    <x v="3"/>
    <x v="0"/>
    <x v="4"/>
    <x v="243"/>
    <n v="26723.89"/>
    <x v="683"/>
    <s v="560-0472"/>
    <m/>
  </r>
  <r>
    <x v="549"/>
    <x v="0"/>
    <x v="3"/>
    <x v="3"/>
    <x v="243"/>
    <n v="86873.87"/>
    <x v="684"/>
    <m/>
    <m/>
  </r>
  <r>
    <x v="549"/>
    <x v="0"/>
    <x v="0"/>
    <x v="0"/>
    <x v="297"/>
    <n v="3450.51"/>
    <x v="685"/>
    <m/>
    <m/>
  </r>
  <r>
    <x v="550"/>
    <x v="0"/>
    <x v="3"/>
    <x v="3"/>
    <x v="298"/>
    <n v="88575"/>
    <x v="686"/>
    <m/>
    <m/>
  </r>
  <r>
    <x v="551"/>
    <x v="0"/>
    <x v="8"/>
    <x v="4"/>
    <x v="299"/>
    <n v="262.43"/>
    <x v="687"/>
    <m/>
    <m/>
  </r>
  <r>
    <x v="552"/>
    <x v="0"/>
    <x v="4"/>
    <x v="2"/>
    <x v="257"/>
    <m/>
    <x v="688"/>
    <m/>
    <m/>
  </r>
  <r>
    <x v="553"/>
    <x v="0"/>
    <x v="8"/>
    <x v="4"/>
    <x v="99"/>
    <n v="891.68"/>
    <x v="689"/>
    <m/>
    <m/>
  </r>
  <r>
    <x v="554"/>
    <x v="2"/>
    <x v="3"/>
    <x v="0"/>
    <x v="300"/>
    <n v="299000"/>
    <x v="690"/>
    <m/>
    <m/>
  </r>
  <r>
    <x v="554"/>
    <x v="4"/>
    <x v="3"/>
    <x v="4"/>
    <x v="11"/>
    <n v="88575"/>
    <x v="691"/>
    <m/>
    <m/>
  </r>
  <r>
    <x v="555"/>
    <x v="0"/>
    <x v="8"/>
    <x v="4"/>
    <x v="257"/>
    <n v="0"/>
    <x v="692"/>
    <m/>
    <m/>
  </r>
  <r>
    <x v="556"/>
    <x v="0"/>
    <x v="0"/>
    <x v="0"/>
    <x v="116"/>
    <n v="21455.58"/>
    <x v="36"/>
    <m/>
    <m/>
  </r>
  <r>
    <x v="557"/>
    <x v="0"/>
    <x v="0"/>
    <x v="0"/>
    <x v="1"/>
    <n v="6912.89"/>
    <x v="693"/>
    <m/>
    <m/>
  </r>
  <r>
    <x v="558"/>
    <x v="0"/>
    <x v="8"/>
    <x v="0"/>
    <x v="257"/>
    <m/>
    <x v="553"/>
    <m/>
    <m/>
  </r>
  <r>
    <x v="559"/>
    <x v="8"/>
    <x v="9"/>
    <x v="3"/>
    <x v="241"/>
    <n v="0"/>
    <x v="694"/>
    <m/>
    <m/>
  </r>
  <r>
    <x v="560"/>
    <x v="10"/>
    <x v="0"/>
    <x v="3"/>
    <x v="301"/>
    <n v="40326.400000000001"/>
    <x v="695"/>
    <m/>
    <m/>
  </r>
  <r>
    <x v="561"/>
    <x v="10"/>
    <x v="0"/>
    <x v="4"/>
    <x v="279"/>
    <n v="6911.55"/>
    <x v="696"/>
    <m/>
    <m/>
  </r>
  <r>
    <x v="562"/>
    <x v="0"/>
    <x v="8"/>
    <x v="4"/>
    <x v="288"/>
    <n v="633.04999999999995"/>
    <x v="697"/>
    <m/>
    <m/>
  </r>
  <r>
    <x v="563"/>
    <x v="8"/>
    <x v="0"/>
    <x v="0"/>
    <x v="241"/>
    <n v="4484"/>
    <x v="698"/>
    <m/>
    <m/>
  </r>
  <r>
    <x v="564"/>
    <x v="4"/>
    <x v="3"/>
    <x v="4"/>
    <x v="302"/>
    <n v="198524.61"/>
    <x v="699"/>
    <m/>
    <m/>
  </r>
  <r>
    <x v="565"/>
    <x v="0"/>
    <x v="8"/>
    <x v="4"/>
    <x v="229"/>
    <n v="752.42"/>
    <x v="700"/>
    <m/>
    <m/>
  </r>
  <r>
    <x v="566"/>
    <x v="2"/>
    <x v="0"/>
    <x v="0"/>
    <x v="303"/>
    <n v="25981.46"/>
    <x v="36"/>
    <m/>
    <m/>
  </r>
  <r>
    <x v="566"/>
    <x v="0"/>
    <x v="8"/>
    <x v="4"/>
    <x v="229"/>
    <n v="286.70999999999998"/>
    <x v="701"/>
    <m/>
    <m/>
  </r>
  <r>
    <x v="567"/>
    <x v="3"/>
    <x v="0"/>
    <x v="0"/>
    <x v="15"/>
    <m/>
    <x v="702"/>
    <s v="560-0495"/>
    <m/>
  </r>
  <r>
    <x v="568"/>
    <x v="4"/>
    <x v="3"/>
    <x v="3"/>
    <x v="11"/>
    <n v="78721.429999999993"/>
    <x v="703"/>
    <m/>
    <m/>
  </r>
  <r>
    <x v="569"/>
    <x v="0"/>
    <x v="3"/>
    <x v="3"/>
    <x v="3"/>
    <n v="295509.7"/>
    <x v="704"/>
    <m/>
    <m/>
  </r>
  <r>
    <x v="569"/>
    <x v="2"/>
    <x v="9"/>
    <x v="3"/>
    <x v="304"/>
    <m/>
    <x v="705"/>
    <m/>
    <m/>
  </r>
  <r>
    <x v="570"/>
    <x v="4"/>
    <x v="8"/>
    <x v="0"/>
    <x v="305"/>
    <m/>
    <x v="706"/>
    <m/>
    <m/>
  </r>
  <r>
    <x v="571"/>
    <x v="4"/>
    <x v="3"/>
    <x v="3"/>
    <x v="19"/>
    <n v="80924.98"/>
    <x v="707"/>
    <m/>
    <m/>
  </r>
  <r>
    <x v="572"/>
    <x v="10"/>
    <x v="8"/>
    <x v="2"/>
    <x v="243"/>
    <m/>
    <x v="708"/>
    <m/>
    <m/>
  </r>
  <r>
    <x v="572"/>
    <x v="10"/>
    <x v="8"/>
    <x v="2"/>
    <x v="243"/>
    <m/>
    <x v="709"/>
    <m/>
    <m/>
  </r>
  <r>
    <x v="572"/>
    <x v="10"/>
    <x v="8"/>
    <x v="2"/>
    <x v="306"/>
    <m/>
    <x v="710"/>
    <m/>
    <m/>
  </r>
  <r>
    <x v="573"/>
    <x v="0"/>
    <x v="0"/>
    <x v="0"/>
    <x v="307"/>
    <n v="3528.21"/>
    <x v="711"/>
    <m/>
    <m/>
  </r>
  <r>
    <x v="574"/>
    <x v="0"/>
    <x v="9"/>
    <x v="3"/>
    <x v="308"/>
    <m/>
    <x v="712"/>
    <s v="BP-068"/>
    <m/>
  </r>
  <r>
    <x v="575"/>
    <x v="3"/>
    <x v="9"/>
    <x v="2"/>
    <x v="3"/>
    <m/>
    <x v="713"/>
    <m/>
    <m/>
  </r>
  <r>
    <x v="576"/>
    <x v="2"/>
    <x v="9"/>
    <x v="4"/>
    <x v="304"/>
    <m/>
    <x v="714"/>
    <m/>
    <m/>
  </r>
  <r>
    <x v="577"/>
    <x v="0"/>
    <x v="3"/>
    <x v="3"/>
    <x v="243"/>
    <n v="73047.22"/>
    <x v="715"/>
    <m/>
    <m/>
  </r>
  <r>
    <x v="578"/>
    <x v="0"/>
    <x v="0"/>
    <x v="3"/>
    <x v="298"/>
    <n v="2286.94"/>
    <x v="716"/>
    <m/>
    <m/>
  </r>
  <r>
    <x v="579"/>
    <x v="0"/>
    <x v="8"/>
    <x v="5"/>
    <x v="309"/>
    <m/>
    <x v="717"/>
    <m/>
    <m/>
  </r>
  <r>
    <x v="580"/>
    <x v="0"/>
    <x v="9"/>
    <x v="3"/>
    <x v="310"/>
    <m/>
    <x v="718"/>
    <s v="BW-003"/>
    <m/>
  </r>
  <r>
    <x v="580"/>
    <x v="3"/>
    <x v="8"/>
    <x v="0"/>
    <x v="191"/>
    <n v="633.83000000000004"/>
    <x v="36"/>
    <s v="560-0420"/>
    <m/>
  </r>
  <r>
    <x v="581"/>
    <x v="0"/>
    <x v="10"/>
    <x v="4"/>
    <x v="257"/>
    <m/>
    <x v="578"/>
    <s v="BW-025"/>
    <m/>
  </r>
  <r>
    <x v="582"/>
    <x v="3"/>
    <x v="3"/>
    <x v="0"/>
    <x v="85"/>
    <m/>
    <x v="719"/>
    <s v="560-0513"/>
    <m/>
  </r>
  <r>
    <x v="582"/>
    <x v="10"/>
    <x v="0"/>
    <x v="2"/>
    <x v="164"/>
    <m/>
    <x v="720"/>
    <s v="93-1323"/>
    <m/>
  </r>
  <r>
    <x v="583"/>
    <x v="3"/>
    <x v="9"/>
    <x v="3"/>
    <x v="26"/>
    <m/>
    <x v="721"/>
    <s v="560-0649"/>
    <m/>
  </r>
  <r>
    <x v="584"/>
    <x v="10"/>
    <x v="0"/>
    <x v="4"/>
    <x v="311"/>
    <m/>
    <x v="722"/>
    <s v="90-7013"/>
    <m/>
  </r>
  <r>
    <x v="584"/>
    <x v="10"/>
    <x v="3"/>
    <x v="4"/>
    <x v="311"/>
    <n v="58446.87"/>
    <x v="723"/>
    <m/>
    <m/>
  </r>
  <r>
    <x v="585"/>
    <x v="0"/>
    <x v="8"/>
    <x v="4"/>
    <x v="312"/>
    <n v="320.27999999999997"/>
    <x v="724"/>
    <m/>
    <m/>
  </r>
  <r>
    <x v="585"/>
    <x v="10"/>
    <x v="8"/>
    <x v="4"/>
    <x v="313"/>
    <m/>
    <x v="725"/>
    <s v="88-1870"/>
    <m/>
  </r>
  <r>
    <x v="586"/>
    <x v="0"/>
    <x v="4"/>
    <x v="4"/>
    <x v="8"/>
    <n v="590"/>
    <x v="726"/>
    <m/>
    <m/>
  </r>
  <r>
    <x v="586"/>
    <x v="10"/>
    <x v="0"/>
    <x v="0"/>
    <x v="314"/>
    <n v="5695"/>
    <x v="553"/>
    <m/>
    <m/>
  </r>
  <r>
    <x v="587"/>
    <x v="0"/>
    <x v="0"/>
    <x v="0"/>
    <x v="1"/>
    <n v="6742.82"/>
    <x v="727"/>
    <m/>
    <m/>
  </r>
  <r>
    <x v="588"/>
    <x v="0"/>
    <x v="8"/>
    <x v="4"/>
    <x v="257"/>
    <m/>
    <x v="728"/>
    <m/>
    <m/>
  </r>
  <r>
    <x v="589"/>
    <x v="4"/>
    <x v="0"/>
    <x v="4"/>
    <x v="22"/>
    <n v="26764"/>
    <x v="729"/>
    <m/>
    <m/>
  </r>
  <r>
    <x v="590"/>
    <x v="4"/>
    <x v="0"/>
    <x v="3"/>
    <x v="22"/>
    <n v="26724"/>
    <x v="730"/>
    <m/>
    <m/>
  </r>
  <r>
    <x v="591"/>
    <x v="4"/>
    <x v="4"/>
    <x v="2"/>
    <x v="315"/>
    <m/>
    <x v="731"/>
    <m/>
    <m/>
  </r>
  <r>
    <x v="592"/>
    <x v="0"/>
    <x v="4"/>
    <x v="2"/>
    <x v="3"/>
    <m/>
    <x v="732"/>
    <m/>
    <m/>
  </r>
  <r>
    <x v="593"/>
    <x v="3"/>
    <x v="0"/>
    <x v="3"/>
    <x v="316"/>
    <m/>
    <x v="733"/>
    <s v="560-0649"/>
    <m/>
  </r>
  <r>
    <x v="593"/>
    <x v="4"/>
    <x v="3"/>
    <x v="3"/>
    <x v="31"/>
    <n v="100579.65"/>
    <x v="734"/>
    <m/>
    <m/>
  </r>
  <r>
    <x v="594"/>
    <x v="10"/>
    <x v="6"/>
    <x v="3"/>
    <x v="12"/>
    <m/>
    <x v="735"/>
    <m/>
    <m/>
  </r>
  <r>
    <x v="595"/>
    <x v="10"/>
    <x v="9"/>
    <x v="3"/>
    <x v="317"/>
    <m/>
    <x v="736"/>
    <m/>
    <m/>
  </r>
  <r>
    <x v="596"/>
    <x v="10"/>
    <x v="8"/>
    <x v="3"/>
    <x v="318"/>
    <m/>
    <x v="737"/>
    <m/>
    <m/>
  </r>
  <r>
    <x v="596"/>
    <x v="0"/>
    <x v="4"/>
    <x v="4"/>
    <x v="315"/>
    <n v="4331.21"/>
    <x v="738"/>
    <m/>
    <m/>
  </r>
  <r>
    <x v="597"/>
    <x v="4"/>
    <x v="0"/>
    <x v="5"/>
    <x v="46"/>
    <n v="7304.72"/>
    <x v="739"/>
    <m/>
    <m/>
  </r>
  <r>
    <x v="598"/>
    <x v="8"/>
    <x v="8"/>
    <x v="3"/>
    <x v="13"/>
    <m/>
    <x v="740"/>
    <m/>
    <m/>
  </r>
  <r>
    <x v="599"/>
    <x v="4"/>
    <x v="3"/>
    <x v="3"/>
    <x v="243"/>
    <n v="101981.98"/>
    <x v="741"/>
    <m/>
    <m/>
  </r>
  <r>
    <x v="600"/>
    <x v="3"/>
    <x v="0"/>
    <x v="4"/>
    <x v="12"/>
    <n v="4585.12"/>
    <x v="742"/>
    <s v="560-0532"/>
    <m/>
  </r>
  <r>
    <x v="601"/>
    <x v="4"/>
    <x v="3"/>
    <x v="3"/>
    <x v="243"/>
    <n v="112380.35"/>
    <x v="743"/>
    <m/>
    <m/>
  </r>
  <r>
    <x v="602"/>
    <x v="4"/>
    <x v="6"/>
    <x v="5"/>
    <x v="319"/>
    <m/>
    <x v="744"/>
    <m/>
    <m/>
  </r>
  <r>
    <x v="603"/>
    <x v="10"/>
    <x v="8"/>
    <x v="4"/>
    <x v="320"/>
    <m/>
    <x v="745"/>
    <s v="93-1334"/>
    <m/>
  </r>
  <r>
    <x v="604"/>
    <x v="10"/>
    <x v="4"/>
    <x v="2"/>
    <x v="243"/>
    <m/>
    <x v="746"/>
    <m/>
    <m/>
  </r>
  <r>
    <x v="605"/>
    <x v="4"/>
    <x v="9"/>
    <x v="3"/>
    <x v="321"/>
    <n v="0"/>
    <x v="747"/>
    <s v="BP-003"/>
    <m/>
  </r>
  <r>
    <x v="605"/>
    <x v="0"/>
    <x v="3"/>
    <x v="4"/>
    <x v="307"/>
    <n v="207335.39"/>
    <x v="748"/>
    <m/>
    <m/>
  </r>
  <r>
    <x v="606"/>
    <x v="4"/>
    <x v="9"/>
    <x v="3"/>
    <x v="322"/>
    <m/>
    <x v="749"/>
    <m/>
    <m/>
  </r>
  <r>
    <x v="607"/>
    <x v="10"/>
    <x v="9"/>
    <x v="3"/>
    <x v="323"/>
    <m/>
    <x v="750"/>
    <m/>
    <m/>
  </r>
  <r>
    <x v="608"/>
    <x v="2"/>
    <x v="0"/>
    <x v="0"/>
    <x v="210"/>
    <n v="10000"/>
    <x v="751"/>
    <m/>
    <m/>
  </r>
  <r>
    <x v="609"/>
    <x v="12"/>
    <x v="8"/>
    <x v="3"/>
    <x v="324"/>
    <m/>
    <x v="752"/>
    <m/>
    <m/>
  </r>
  <r>
    <x v="609"/>
    <x v="0"/>
    <x v="0"/>
    <x v="0"/>
    <x v="16"/>
    <n v="8868.91"/>
    <x v="753"/>
    <m/>
    <m/>
  </r>
  <r>
    <x v="610"/>
    <x v="0"/>
    <x v="8"/>
    <x v="4"/>
    <x v="293"/>
    <n v="1820.56"/>
    <x v="754"/>
    <m/>
    <m/>
  </r>
  <r>
    <x v="610"/>
    <x v="10"/>
    <x v="6"/>
    <x v="3"/>
    <x v="325"/>
    <m/>
    <x v="755"/>
    <m/>
    <m/>
  </r>
  <r>
    <x v="611"/>
    <x v="10"/>
    <x v="8"/>
    <x v="2"/>
    <x v="243"/>
    <m/>
    <x v="756"/>
    <m/>
    <m/>
  </r>
  <r>
    <x v="612"/>
    <x v="8"/>
    <x v="0"/>
    <x v="0"/>
    <x v="89"/>
    <n v="2706.75"/>
    <x v="757"/>
    <m/>
    <m/>
  </r>
  <r>
    <x v="613"/>
    <x v="2"/>
    <x v="8"/>
    <x v="4"/>
    <x v="326"/>
    <n v="300"/>
    <x v="758"/>
    <m/>
    <m/>
  </r>
  <r>
    <x v="614"/>
    <x v="10"/>
    <x v="8"/>
    <x v="3"/>
    <x v="319"/>
    <n v="1631.76"/>
    <x v="759"/>
    <m/>
    <m/>
  </r>
  <r>
    <x v="615"/>
    <x v="3"/>
    <x v="7"/>
    <x v="3"/>
    <x v="16"/>
    <n v="1200000"/>
    <x v="524"/>
    <s v="560-0505"/>
    <m/>
  </r>
  <r>
    <x v="616"/>
    <x v="10"/>
    <x v="8"/>
    <x v="4"/>
    <x v="327"/>
    <n v="900"/>
    <x v="760"/>
    <s v="88-1870"/>
    <m/>
  </r>
  <r>
    <x v="617"/>
    <x v="7"/>
    <x v="4"/>
    <x v="2"/>
    <x v="328"/>
    <m/>
    <x v="761"/>
    <m/>
    <m/>
  </r>
  <r>
    <x v="618"/>
    <x v="0"/>
    <x v="6"/>
    <x v="3"/>
    <x v="29"/>
    <m/>
    <x v="762"/>
    <m/>
    <m/>
  </r>
  <r>
    <x v="619"/>
    <x v="8"/>
    <x v="3"/>
    <x v="2"/>
    <x v="89"/>
    <m/>
    <x v="763"/>
    <m/>
    <m/>
  </r>
  <r>
    <x v="620"/>
    <x v="0"/>
    <x v="4"/>
    <x v="2"/>
    <x v="329"/>
    <n v="0"/>
    <x v="764"/>
    <m/>
    <m/>
  </r>
  <r>
    <x v="621"/>
    <x v="3"/>
    <x v="3"/>
    <x v="4"/>
    <x v="163"/>
    <n v="171350"/>
    <x v="765"/>
    <s v="560-0420"/>
    <s v="M625"/>
  </r>
  <r>
    <x v="622"/>
    <x v="4"/>
    <x v="6"/>
    <x v="3"/>
    <x v="330"/>
    <n v="0"/>
    <x v="766"/>
    <m/>
    <m/>
  </r>
  <r>
    <x v="623"/>
    <x v="0"/>
    <x v="8"/>
    <x v="0"/>
    <x v="331"/>
    <n v="112.38"/>
    <x v="553"/>
    <m/>
    <m/>
  </r>
  <r>
    <x v="624"/>
    <x v="10"/>
    <x v="8"/>
    <x v="4"/>
    <x v="332"/>
    <n v="0"/>
    <x v="767"/>
    <m/>
    <m/>
  </r>
  <r>
    <x v="625"/>
    <x v="4"/>
    <x v="9"/>
    <x v="3"/>
    <x v="333"/>
    <n v="0"/>
    <x v="768"/>
    <m/>
    <m/>
  </r>
  <r>
    <x v="625"/>
    <x v="0"/>
    <x v="8"/>
    <x v="3"/>
    <x v="334"/>
    <n v="0"/>
    <x v="769"/>
    <m/>
    <m/>
  </r>
  <r>
    <x v="626"/>
    <x v="4"/>
    <x v="0"/>
    <x v="0"/>
    <x v="243"/>
    <n v="5632.53"/>
    <x v="770"/>
    <m/>
    <m/>
  </r>
  <r>
    <x v="627"/>
    <x v="0"/>
    <x v="8"/>
    <x v="4"/>
    <x v="7"/>
    <n v="1650.93"/>
    <x v="771"/>
    <m/>
    <m/>
  </r>
  <r>
    <x v="627"/>
    <x v="10"/>
    <x v="8"/>
    <x v="3"/>
    <x v="335"/>
    <n v="900"/>
    <x v="772"/>
    <s v="93-1320"/>
    <m/>
  </r>
  <r>
    <x v="627"/>
    <x v="2"/>
    <x v="8"/>
    <x v="2"/>
    <x v="336"/>
    <n v="1000"/>
    <x v="773"/>
    <m/>
    <m/>
  </r>
  <r>
    <x v="628"/>
    <x v="3"/>
    <x v="3"/>
    <x v="4"/>
    <x v="337"/>
    <n v="47204.58"/>
    <x v="774"/>
    <s v="560-0649"/>
    <m/>
  </r>
  <r>
    <x v="629"/>
    <x v="4"/>
    <x v="7"/>
    <x v="3"/>
    <x v="248"/>
    <n v="200000"/>
    <x v="775"/>
    <m/>
    <m/>
  </r>
  <r>
    <x v="629"/>
    <x v="4"/>
    <x v="0"/>
    <x v="0"/>
    <x v="11"/>
    <n v="3854.65"/>
    <x v="553"/>
    <m/>
    <m/>
  </r>
  <r>
    <x v="630"/>
    <x v="4"/>
    <x v="4"/>
    <x v="5"/>
    <x v="305"/>
    <n v="10581.72"/>
    <x v="776"/>
    <m/>
    <m/>
  </r>
  <r>
    <x v="631"/>
    <x v="10"/>
    <x v="0"/>
    <x v="3"/>
    <x v="338"/>
    <n v="5394.76"/>
    <x v="777"/>
    <m/>
    <m/>
  </r>
  <r>
    <x v="631"/>
    <x v="3"/>
    <x v="3"/>
    <x v="0"/>
    <x v="3"/>
    <n v="37844.410000000003"/>
    <x v="553"/>
    <s v="560-0472"/>
    <m/>
  </r>
  <r>
    <x v="632"/>
    <x v="4"/>
    <x v="7"/>
    <x v="3"/>
    <x v="243"/>
    <n v="284700.95"/>
    <x v="778"/>
    <m/>
    <m/>
  </r>
  <r>
    <x v="633"/>
    <x v="0"/>
    <x v="7"/>
    <x v="0"/>
    <x v="99"/>
    <n v="209995.42"/>
    <x v="779"/>
    <m/>
    <m/>
  </r>
  <r>
    <x v="634"/>
    <x v="3"/>
    <x v="0"/>
    <x v="1"/>
    <x v="339"/>
    <n v="0"/>
    <x v="780"/>
    <s v="560-0649"/>
    <m/>
  </r>
  <r>
    <x v="635"/>
    <x v="0"/>
    <x v="0"/>
    <x v="3"/>
    <x v="340"/>
    <n v="10000"/>
    <x v="781"/>
    <m/>
    <m/>
  </r>
  <r>
    <x v="636"/>
    <x v="4"/>
    <x v="6"/>
    <x v="0"/>
    <x v="36"/>
    <n v="0"/>
    <x v="782"/>
    <m/>
    <m/>
  </r>
  <r>
    <x v="636"/>
    <x v="0"/>
    <x v="8"/>
    <x v="4"/>
    <x v="16"/>
    <n v="436.35"/>
    <x v="783"/>
    <m/>
    <m/>
  </r>
  <r>
    <x v="637"/>
    <x v="0"/>
    <x v="0"/>
    <x v="3"/>
    <x v="29"/>
    <n v="0"/>
    <x v="784"/>
    <m/>
    <m/>
  </r>
  <r>
    <x v="638"/>
    <x v="3"/>
    <x v="4"/>
    <x v="2"/>
    <x v="31"/>
    <n v="0"/>
    <x v="785"/>
    <s v="560-0387"/>
    <m/>
  </r>
  <r>
    <x v="639"/>
    <x v="4"/>
    <x v="3"/>
    <x v="3"/>
    <x v="31"/>
    <n v="88575"/>
    <x v="786"/>
    <m/>
    <m/>
  </r>
  <r>
    <x v="640"/>
    <x v="8"/>
    <x v="9"/>
    <x v="3"/>
    <x v="341"/>
    <n v="0"/>
    <x v="787"/>
    <m/>
    <m/>
  </r>
  <r>
    <x v="641"/>
    <x v="8"/>
    <x v="3"/>
    <x v="0"/>
    <x v="198"/>
    <n v="123000"/>
    <x v="788"/>
    <m/>
    <m/>
  </r>
  <r>
    <x v="642"/>
    <x v="0"/>
    <x v="3"/>
    <x v="0"/>
    <x v="342"/>
    <n v="20107.45"/>
    <x v="789"/>
    <m/>
    <m/>
  </r>
  <r>
    <x v="643"/>
    <x v="4"/>
    <x v="9"/>
    <x v="3"/>
    <x v="343"/>
    <n v="0"/>
    <x v="790"/>
    <s v="FE-22"/>
    <m/>
  </r>
  <r>
    <x v="644"/>
    <x v="8"/>
    <x v="6"/>
    <x v="0"/>
    <x v="241"/>
    <n v="0"/>
    <x v="791"/>
    <m/>
    <m/>
  </r>
  <r>
    <x v="644"/>
    <x v="8"/>
    <x v="6"/>
    <x v="3"/>
    <x v="241"/>
    <n v="0"/>
    <x v="792"/>
    <m/>
    <m/>
  </r>
  <r>
    <x v="644"/>
    <x v="3"/>
    <x v="3"/>
    <x v="0"/>
    <x v="344"/>
    <n v="20000"/>
    <x v="491"/>
    <s v="560-0538"/>
    <m/>
  </r>
  <r>
    <x v="645"/>
    <x v="0"/>
    <x v="6"/>
    <x v="0"/>
    <x v="345"/>
    <n v="0"/>
    <x v="793"/>
    <m/>
    <m/>
  </r>
  <r>
    <x v="646"/>
    <x v="0"/>
    <x v="3"/>
    <x v="3"/>
    <x v="346"/>
    <n v="34910.46"/>
    <x v="794"/>
    <m/>
    <m/>
  </r>
  <r>
    <x v="647"/>
    <x v="8"/>
    <x v="0"/>
    <x v="4"/>
    <x v="89"/>
    <n v="0"/>
    <x v="795"/>
    <m/>
    <m/>
  </r>
  <r>
    <x v="648"/>
    <x v="0"/>
    <x v="3"/>
    <x v="0"/>
    <x v="347"/>
    <n v="118579.09"/>
    <x v="491"/>
    <m/>
    <m/>
  </r>
  <r>
    <x v="649"/>
    <x v="8"/>
    <x v="9"/>
    <x v="2"/>
    <x v="89"/>
    <n v="0"/>
    <x v="796"/>
    <m/>
    <m/>
  </r>
  <r>
    <x v="649"/>
    <x v="0"/>
    <x v="3"/>
    <x v="3"/>
    <x v="348"/>
    <m/>
    <x v="797"/>
    <m/>
    <m/>
  </r>
  <r>
    <x v="650"/>
    <x v="0"/>
    <x v="3"/>
    <x v="0"/>
    <x v="349"/>
    <n v="102258.95"/>
    <x v="798"/>
    <m/>
    <m/>
  </r>
  <r>
    <x v="651"/>
    <x v="8"/>
    <x v="6"/>
    <x v="2"/>
    <x v="350"/>
    <n v="0"/>
    <x v="799"/>
    <m/>
    <m/>
  </r>
  <r>
    <x v="651"/>
    <x v="8"/>
    <x v="6"/>
    <x v="5"/>
    <x v="341"/>
    <n v="0"/>
    <x v="800"/>
    <m/>
    <m/>
  </r>
  <r>
    <x v="652"/>
    <x v="4"/>
    <x v="9"/>
    <x v="3"/>
    <x v="241"/>
    <n v="0"/>
    <x v="801"/>
    <m/>
    <m/>
  </r>
  <r>
    <x v="653"/>
    <x v="10"/>
    <x v="8"/>
    <x v="4"/>
    <x v="351"/>
    <n v="4000"/>
    <x v="802"/>
    <s v="84-0464"/>
    <m/>
  </r>
  <r>
    <x v="653"/>
    <x v="4"/>
    <x v="9"/>
    <x v="3"/>
    <x v="241"/>
    <n v="0"/>
    <x v="801"/>
    <m/>
    <m/>
  </r>
  <r>
    <x v="654"/>
    <x v="0"/>
    <x v="3"/>
    <x v="0"/>
    <x v="352"/>
    <n v="0"/>
    <x v="36"/>
    <m/>
    <m/>
  </r>
  <r>
    <x v="654"/>
    <x v="0"/>
    <x v="3"/>
    <x v="0"/>
    <x v="265"/>
    <n v="22571.42"/>
    <x v="36"/>
    <m/>
    <m/>
  </r>
  <r>
    <x v="655"/>
    <x v="0"/>
    <x v="5"/>
    <x v="0"/>
    <x v="257"/>
    <n v="67199.55"/>
    <x v="803"/>
    <m/>
    <m/>
  </r>
  <r>
    <x v="655"/>
    <x v="0"/>
    <x v="3"/>
    <x v="3"/>
    <x v="257"/>
    <n v="47603.65"/>
    <x v="804"/>
    <m/>
    <m/>
  </r>
  <r>
    <x v="656"/>
    <x v="4"/>
    <x v="9"/>
    <x v="3"/>
    <x v="241"/>
    <n v="0"/>
    <x v="801"/>
    <m/>
    <m/>
  </r>
  <r>
    <x v="657"/>
    <x v="10"/>
    <x v="8"/>
    <x v="4"/>
    <x v="243"/>
    <n v="4000"/>
    <x v="805"/>
    <m/>
    <m/>
  </r>
  <r>
    <x v="658"/>
    <x v="10"/>
    <x v="8"/>
    <x v="4"/>
    <x v="353"/>
    <n v="4000"/>
    <x v="806"/>
    <m/>
    <m/>
  </r>
  <r>
    <x v="659"/>
    <x v="3"/>
    <x v="8"/>
    <x v="0"/>
    <x v="354"/>
    <n v="0"/>
    <x v="553"/>
    <m/>
    <m/>
  </r>
  <r>
    <x v="660"/>
    <x v="10"/>
    <x v="4"/>
    <x v="2"/>
    <x v="243"/>
    <n v="400"/>
    <x v="807"/>
    <m/>
    <m/>
  </r>
  <r>
    <x v="661"/>
    <x v="8"/>
    <x v="6"/>
    <x v="5"/>
    <x v="245"/>
    <n v="0"/>
    <x v="808"/>
    <m/>
    <m/>
  </r>
  <r>
    <x v="662"/>
    <x v="0"/>
    <x v="5"/>
    <x v="0"/>
    <x v="355"/>
    <n v="243768.69"/>
    <x v="809"/>
    <m/>
    <m/>
  </r>
  <r>
    <x v="663"/>
    <x v="0"/>
    <x v="8"/>
    <x v="2"/>
    <x v="356"/>
    <n v="0"/>
    <x v="810"/>
    <m/>
    <m/>
  </r>
  <r>
    <x v="664"/>
    <x v="4"/>
    <x v="3"/>
    <x v="0"/>
    <x v="357"/>
    <n v="50583.07"/>
    <x v="811"/>
    <m/>
    <m/>
  </r>
  <r>
    <x v="664"/>
    <x v="8"/>
    <x v="9"/>
    <x v="3"/>
    <x v="198"/>
    <n v="0"/>
    <x v="812"/>
    <m/>
    <m/>
  </r>
  <r>
    <x v="665"/>
    <x v="3"/>
    <x v="9"/>
    <x v="4"/>
    <x v="3"/>
    <n v="0"/>
    <x v="813"/>
    <m/>
    <m/>
  </r>
  <r>
    <x v="666"/>
    <x v="0"/>
    <x v="9"/>
    <x v="3"/>
    <x v="358"/>
    <n v="0"/>
    <x v="814"/>
    <m/>
    <m/>
  </r>
  <r>
    <x v="667"/>
    <x v="8"/>
    <x v="6"/>
    <x v="3"/>
    <x v="245"/>
    <n v="48273"/>
    <x v="815"/>
    <m/>
    <m/>
  </r>
  <r>
    <x v="668"/>
    <x v="0"/>
    <x v="8"/>
    <x v="4"/>
    <x v="109"/>
    <n v="0"/>
    <x v="816"/>
    <m/>
    <m/>
  </r>
  <r>
    <x v="669"/>
    <x v="0"/>
    <x v="9"/>
    <x v="3"/>
    <x v="359"/>
    <n v="0"/>
    <x v="817"/>
    <m/>
    <m/>
  </r>
  <r>
    <x v="670"/>
    <x v="0"/>
    <x v="8"/>
    <x v="3"/>
    <x v="360"/>
    <n v="0"/>
    <x v="818"/>
    <s v="BL-112"/>
    <m/>
  </r>
  <r>
    <x v="671"/>
    <x v="0"/>
    <x v="9"/>
    <x v="3"/>
    <x v="361"/>
    <n v="0"/>
    <x v="819"/>
    <m/>
    <m/>
  </r>
  <r>
    <x v="672"/>
    <x v="0"/>
    <x v="0"/>
    <x v="4"/>
    <x v="362"/>
    <n v="6646.81"/>
    <x v="578"/>
    <m/>
    <m/>
  </r>
  <r>
    <x v="672"/>
    <x v="4"/>
    <x v="3"/>
    <x v="3"/>
    <x v="30"/>
    <n v="192000"/>
    <x v="820"/>
    <m/>
    <m/>
  </r>
  <r>
    <x v="673"/>
    <x v="10"/>
    <x v="8"/>
    <x v="3"/>
    <x v="57"/>
    <n v="1200"/>
    <x v="821"/>
    <m/>
    <m/>
  </r>
  <r>
    <x v="674"/>
    <x v="0"/>
    <x v="9"/>
    <x v="3"/>
    <x v="363"/>
    <n v="0"/>
    <x v="822"/>
    <m/>
    <m/>
  </r>
  <r>
    <x v="675"/>
    <x v="0"/>
    <x v="8"/>
    <x v="3"/>
    <x v="363"/>
    <n v="1036"/>
    <x v="823"/>
    <m/>
    <m/>
  </r>
  <r>
    <x v="676"/>
    <x v="8"/>
    <x v="0"/>
    <x v="4"/>
    <x v="89"/>
    <n v="0"/>
    <x v="824"/>
    <m/>
    <m/>
  </r>
  <r>
    <x v="677"/>
    <x v="0"/>
    <x v="8"/>
    <x v="3"/>
    <x v="364"/>
    <n v="0"/>
    <x v="825"/>
    <m/>
    <m/>
  </r>
  <r>
    <x v="678"/>
    <x v="0"/>
    <x v="8"/>
    <x v="3"/>
    <x v="365"/>
    <n v="0"/>
    <x v="826"/>
    <m/>
    <m/>
  </r>
  <r>
    <x v="679"/>
    <x v="10"/>
    <x v="3"/>
    <x v="4"/>
    <x v="241"/>
    <n v="225000"/>
    <x v="524"/>
    <m/>
    <m/>
  </r>
  <r>
    <x v="680"/>
    <x v="4"/>
    <x v="8"/>
    <x v="3"/>
    <x v="29"/>
    <n v="0"/>
    <x v="827"/>
    <s v="FE-004"/>
    <m/>
  </r>
  <r>
    <x v="681"/>
    <x v="3"/>
    <x v="8"/>
    <x v="3"/>
    <x v="366"/>
    <n v="0"/>
    <x v="828"/>
    <m/>
    <m/>
  </r>
  <r>
    <x v="682"/>
    <x v="0"/>
    <x v="3"/>
    <x v="4"/>
    <x v="367"/>
    <n v="159861.43"/>
    <x v="829"/>
    <m/>
    <m/>
  </r>
  <r>
    <x v="683"/>
    <x v="3"/>
    <x v="3"/>
    <x v="0"/>
    <x v="325"/>
    <n v="30216"/>
    <x v="36"/>
    <s v="560-0649"/>
    <m/>
  </r>
  <r>
    <x v="684"/>
    <x v="3"/>
    <x v="3"/>
    <x v="4"/>
    <x v="368"/>
    <n v="214174"/>
    <x v="830"/>
    <s v="560-0415"/>
    <s v="175"/>
  </r>
  <r>
    <x v="685"/>
    <x v="0"/>
    <x v="10"/>
    <x v="3"/>
    <x v="268"/>
    <n v="1500000"/>
    <x v="831"/>
    <s v="BL-089"/>
    <m/>
  </r>
  <r>
    <x v="686"/>
    <x v="3"/>
    <x v="0"/>
    <x v="4"/>
    <x v="3"/>
    <n v="41672"/>
    <x v="832"/>
    <s v="560-0452"/>
    <s v="100"/>
  </r>
  <r>
    <x v="687"/>
    <x v="3"/>
    <x v="3"/>
    <x v="4"/>
    <x v="36"/>
    <n v="158476"/>
    <x v="832"/>
    <s v="560-0456"/>
    <s v="M100"/>
  </r>
  <r>
    <x v="688"/>
    <x v="3"/>
    <x v="3"/>
    <x v="4"/>
    <x v="142"/>
    <n v="46291"/>
    <x v="833"/>
    <s v="560-0404"/>
    <m/>
  </r>
  <r>
    <x v="689"/>
    <x v="3"/>
    <x v="3"/>
    <x v="4"/>
    <x v="142"/>
    <n v="125363"/>
    <x v="834"/>
    <s v="560-0534"/>
    <m/>
  </r>
  <r>
    <x v="690"/>
    <x v="3"/>
    <x v="3"/>
    <x v="4"/>
    <x v="279"/>
    <n v="108000"/>
    <x v="835"/>
    <s v="560-0534"/>
    <m/>
  </r>
  <r>
    <x v="691"/>
    <x v="3"/>
    <x v="3"/>
    <x v="4"/>
    <x v="15"/>
    <n v="150082"/>
    <x v="834"/>
    <s v="560-0415"/>
    <m/>
  </r>
  <r>
    <x v="692"/>
    <x v="3"/>
    <x v="3"/>
    <x v="0"/>
    <x v="191"/>
    <n v="20000"/>
    <x v="36"/>
    <s v="560-0513"/>
    <m/>
  </r>
  <r>
    <x v="693"/>
    <x v="3"/>
    <x v="3"/>
    <x v="0"/>
    <x v="369"/>
    <n v="27453"/>
    <x v="36"/>
    <s v="560-0495"/>
    <m/>
  </r>
  <r>
    <x v="694"/>
    <x v="3"/>
    <x v="3"/>
    <x v="0"/>
    <x v="263"/>
    <n v="20000"/>
    <x v="836"/>
    <s v="560-0456"/>
    <m/>
  </r>
  <r>
    <x v="695"/>
    <x v="3"/>
    <x v="3"/>
    <x v="0"/>
    <x v="370"/>
    <n v="20000"/>
    <x v="36"/>
    <s v="560-0387"/>
    <m/>
  </r>
  <r>
    <x v="696"/>
    <x v="3"/>
    <x v="3"/>
    <x v="0"/>
    <x v="263"/>
    <n v="31147"/>
    <x v="491"/>
    <s v="560-0534"/>
    <m/>
  </r>
  <r>
    <x v="697"/>
    <x v="3"/>
    <x v="3"/>
    <x v="3"/>
    <x v="364"/>
    <n v="30864"/>
    <x v="837"/>
    <s v="560-0415"/>
    <m/>
  </r>
  <r>
    <x v="698"/>
    <x v="3"/>
    <x v="3"/>
    <x v="4"/>
    <x v="191"/>
    <n v="17851"/>
    <x v="838"/>
    <s v="560-0426"/>
    <m/>
  </r>
  <r>
    <x v="699"/>
    <x v="3"/>
    <x v="3"/>
    <x v="4"/>
    <x v="370"/>
    <n v="142024"/>
    <x v="839"/>
    <s v="560-03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2">
  <location ref="F1244:G1248" firstHeaderRow="1" firstDataRow="1" firstDataCol="1" rowPageCount="4" colPageCount="1"/>
  <pivotFields count="9">
    <pivotField axis="axisPage" numFmtId="14" multipleItemSelectionAllowed="1" showAll="0">
      <items count="701"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5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241"/>
        <item x="621"/>
        <item x="684"/>
        <item x="686"/>
        <item x="687"/>
        <item t="default"/>
      </items>
    </pivotField>
    <pivotField axis="axisPage" showAll="0">
      <items count="15">
        <item m="1" x="13"/>
        <item x="0"/>
        <item x="12"/>
        <item x="10"/>
        <item x="2"/>
        <item x="7"/>
        <item x="11"/>
        <item x="6"/>
        <item x="8"/>
        <item x="4"/>
        <item x="3"/>
        <item x="9"/>
        <item x="1"/>
        <item x="5"/>
        <item t="default"/>
      </items>
    </pivotField>
    <pivotField axis="axisPage" multipleItemSelectionAllowed="1" showAll="0">
      <items count="12">
        <item x="7"/>
        <item x="3"/>
        <item h="1" x="0"/>
        <item h="1" x="8"/>
        <item h="1" x="9"/>
        <item h="1" x="4"/>
        <item h="1" x="6"/>
        <item h="1" x="5"/>
        <item h="1" x="10"/>
        <item h="1" x="2"/>
        <item h="1" x="1"/>
        <item t="default"/>
      </items>
    </pivotField>
    <pivotField axis="axisRow" dataField="1" showAll="0">
      <items count="7">
        <item x="0"/>
        <item x="2"/>
        <item x="3"/>
        <item x="4"/>
        <item h="1" x="5"/>
        <item x="1"/>
        <item t="default"/>
      </items>
    </pivotField>
    <pivotField showAll="0">
      <items count="372">
        <item x="199"/>
        <item x="203"/>
        <item x="75"/>
        <item x="117"/>
        <item x="349"/>
        <item x="29"/>
        <item x="240"/>
        <item x="329"/>
        <item x="297"/>
        <item x="227"/>
        <item x="298"/>
        <item x="9"/>
        <item x="325"/>
        <item x="340"/>
        <item x="254"/>
        <item x="56"/>
        <item x="69"/>
        <item x="88"/>
        <item x="66"/>
        <item x="94"/>
        <item x="244"/>
        <item x="32"/>
        <item x="15"/>
        <item x="195"/>
        <item x="326"/>
        <item x="278"/>
        <item x="247"/>
        <item x="256"/>
        <item x="145"/>
        <item x="45"/>
        <item x="85"/>
        <item x="366"/>
        <item x="11"/>
        <item x="243"/>
        <item x="319"/>
        <item x="282"/>
        <item x="213"/>
        <item x="13"/>
        <item x="133"/>
        <item x="283"/>
        <item x="108"/>
        <item x="272"/>
        <item x="64"/>
        <item x="210"/>
        <item x="176"/>
        <item x="93"/>
        <item x="174"/>
        <item x="324"/>
        <item x="178"/>
        <item x="78"/>
        <item x="220"/>
        <item x="255"/>
        <item x="192"/>
        <item x="249"/>
        <item x="296"/>
        <item x="141"/>
        <item x="37"/>
        <item x="110"/>
        <item x="367"/>
        <item x="1"/>
        <item x="289"/>
        <item x="218"/>
        <item x="315"/>
        <item x="204"/>
        <item x="128"/>
        <item x="143"/>
        <item x="184"/>
        <item x="165"/>
        <item x="198"/>
        <item x="293"/>
        <item x="18"/>
        <item x="292"/>
        <item x="295"/>
        <item x="332"/>
        <item x="311"/>
        <item x="72"/>
        <item x="149"/>
        <item x="354"/>
        <item x="217"/>
        <item x="306"/>
        <item x="57"/>
        <item x="43"/>
        <item x="236"/>
        <item x="101"/>
        <item x="118"/>
        <item x="6"/>
        <item x="74"/>
        <item x="334"/>
        <item x="186"/>
        <item x="232"/>
        <item x="58"/>
        <item x="91"/>
        <item x="130"/>
        <item x="95"/>
        <item x="24"/>
        <item x="291"/>
        <item x="14"/>
        <item x="288"/>
        <item x="154"/>
        <item x="151"/>
        <item x="312"/>
        <item x="30"/>
        <item x="160"/>
        <item x="242"/>
        <item x="113"/>
        <item x="263"/>
        <item x="27"/>
        <item x="26"/>
        <item x="339"/>
        <item x="201"/>
        <item x="337"/>
        <item x="336"/>
        <item x="320"/>
        <item x="0"/>
        <item x="294"/>
        <item x="16"/>
        <item x="363"/>
        <item x="275"/>
        <item x="76"/>
        <item x="234"/>
        <item x="347"/>
        <item x="127"/>
        <item x="323"/>
        <item x="365"/>
        <item x="245"/>
        <item x="52"/>
        <item x="152"/>
        <item x="316"/>
        <item x="341"/>
        <item x="131"/>
        <item x="169"/>
        <item x="189"/>
        <item x="357"/>
        <item x="163"/>
        <item x="148"/>
        <item x="215"/>
        <item x="112"/>
        <item x="156"/>
        <item x="259"/>
        <item x="330"/>
        <item x="252"/>
        <item x="285"/>
        <item x="350"/>
        <item x="216"/>
        <item x="237"/>
        <item x="200"/>
        <item x="59"/>
        <item x="191"/>
        <item x="248"/>
        <item x="225"/>
        <item x="253"/>
        <item x="96"/>
        <item x="33"/>
        <item x="273"/>
        <item x="142"/>
        <item x="147"/>
        <item x="146"/>
        <item x="193"/>
        <item x="351"/>
        <item x="219"/>
        <item x="238"/>
        <item x="265"/>
        <item x="48"/>
        <item x="182"/>
        <item x="136"/>
        <item x="135"/>
        <item x="109"/>
        <item x="100"/>
        <item x="270"/>
        <item x="23"/>
        <item x="280"/>
        <item x="271"/>
        <item x="68"/>
        <item x="28"/>
        <item x="226"/>
        <item x="309"/>
        <item x="20"/>
        <item x="116"/>
        <item x="92"/>
        <item x="370"/>
        <item x="180"/>
        <item x="10"/>
        <item x="181"/>
        <item x="304"/>
        <item x="211"/>
        <item x="276"/>
        <item x="50"/>
        <item x="305"/>
        <item x="302"/>
        <item x="107"/>
        <item x="42"/>
        <item x="345"/>
        <item x="241"/>
        <item x="369"/>
        <item x="260"/>
        <item x="138"/>
        <item x="87"/>
        <item x="62"/>
        <item x="251"/>
        <item x="342"/>
        <item x="162"/>
        <item x="299"/>
        <item x="41"/>
        <item x="38"/>
        <item x="188"/>
        <item x="19"/>
        <item x="277"/>
        <item x="356"/>
        <item x="153"/>
        <item x="70"/>
        <item x="166"/>
        <item x="212"/>
        <item x="274"/>
        <item x="89"/>
        <item x="79"/>
        <item x="12"/>
        <item x="84"/>
        <item x="97"/>
        <item x="55"/>
        <item x="54"/>
        <item x="333"/>
        <item x="202"/>
        <item x="177"/>
        <item x="286"/>
        <item x="239"/>
        <item x="317"/>
        <item x="40"/>
        <item x="190"/>
        <item x="343"/>
        <item x="321"/>
        <item x="22"/>
        <item x="71"/>
        <item x="173"/>
        <item x="60"/>
        <item x="129"/>
        <item x="51"/>
        <item x="268"/>
        <item x="120"/>
        <item x="303"/>
        <item x="82"/>
        <item x="158"/>
        <item x="111"/>
        <item x="157"/>
        <item x="17"/>
        <item x="4"/>
        <item x="261"/>
        <item x="185"/>
        <item x="264"/>
        <item x="262"/>
        <item x="194"/>
        <item x="44"/>
        <item x="250"/>
        <item x="167"/>
        <item x="214"/>
        <item x="313"/>
        <item x="183"/>
        <item x="364"/>
        <item x="358"/>
        <item x="98"/>
        <item x="368"/>
        <item x="137"/>
        <item x="102"/>
        <item x="310"/>
        <item x="161"/>
        <item x="258"/>
        <item x="228"/>
        <item x="301"/>
        <item x="34"/>
        <item x="360"/>
        <item x="197"/>
        <item x="21"/>
        <item x="49"/>
        <item x="348"/>
        <item x="269"/>
        <item x="106"/>
        <item x="187"/>
        <item x="222"/>
        <item x="335"/>
        <item x="362"/>
        <item x="39"/>
        <item x="361"/>
        <item x="171"/>
        <item x="121"/>
        <item x="122"/>
        <item x="231"/>
        <item x="139"/>
        <item x="327"/>
        <item x="221"/>
        <item x="353"/>
        <item x="47"/>
        <item x="65"/>
        <item x="134"/>
        <item x="266"/>
        <item x="77"/>
        <item x="126"/>
        <item x="281"/>
        <item x="80"/>
        <item x="307"/>
        <item x="2"/>
        <item x="328"/>
        <item x="90"/>
        <item x="287"/>
        <item x="63"/>
        <item x="114"/>
        <item x="103"/>
        <item x="81"/>
        <item x="83"/>
        <item x="322"/>
        <item x="46"/>
        <item x="159"/>
        <item x="196"/>
        <item x="123"/>
        <item x="179"/>
        <item x="73"/>
        <item x="209"/>
        <item x="314"/>
        <item x="279"/>
        <item x="5"/>
        <item x="124"/>
        <item x="224"/>
        <item x="230"/>
        <item x="99"/>
        <item x="355"/>
        <item x="8"/>
        <item x="344"/>
        <item x="35"/>
        <item x="208"/>
        <item x="125"/>
        <item x="207"/>
        <item x="338"/>
        <item x="233"/>
        <item x="105"/>
        <item x="352"/>
        <item x="235"/>
        <item x="229"/>
        <item x="331"/>
        <item x="168"/>
        <item x="318"/>
        <item x="308"/>
        <item x="346"/>
        <item x="206"/>
        <item x="267"/>
        <item x="25"/>
        <item x="7"/>
        <item x="115"/>
        <item x="257"/>
        <item x="359"/>
        <item x="104"/>
        <item x="223"/>
        <item x="119"/>
        <item x="205"/>
        <item x="53"/>
        <item x="164"/>
        <item x="150"/>
        <item x="284"/>
        <item x="67"/>
        <item x="132"/>
        <item x="290"/>
        <item x="140"/>
        <item x="175"/>
        <item x="300"/>
        <item x="61"/>
        <item x="155"/>
        <item x="31"/>
        <item x="36"/>
        <item x="172"/>
        <item x="170"/>
        <item x="3"/>
        <item x="246"/>
        <item x="144"/>
        <item x="86"/>
        <item t="default"/>
      </items>
    </pivotField>
    <pivotField showAll="0"/>
    <pivotField axis="axisPage" multipleItemSelectionAllowed="1" showAll="0">
      <items count="841">
        <item x="186"/>
        <item x="748"/>
        <item x="410"/>
        <item x="143"/>
        <item x="355"/>
        <item x="401"/>
        <item x="306"/>
        <item x="251"/>
        <item x="333"/>
        <item x="371"/>
        <item x="250"/>
        <item x="331"/>
        <item x="305"/>
        <item x="200"/>
        <item x="411"/>
        <item x="294"/>
        <item x="125"/>
        <item x="366"/>
        <item x="438"/>
        <item x="509"/>
        <item x="25"/>
        <item x="822"/>
        <item x="630"/>
        <item x="301"/>
        <item x="140"/>
        <item x="455"/>
        <item x="28"/>
        <item x="209"/>
        <item x="80"/>
        <item x="282"/>
        <item x="257"/>
        <item x="229"/>
        <item x="63"/>
        <item x="615"/>
        <item x="361"/>
        <item x="248"/>
        <item x="126"/>
        <item x="137"/>
        <item x="168"/>
        <item x="42"/>
        <item x="624"/>
        <item x="623"/>
        <item x="643"/>
        <item x="823"/>
        <item x="88"/>
        <item x="595"/>
        <item x="407"/>
        <item x="110"/>
        <item x="375"/>
        <item x="106"/>
        <item x="379"/>
        <item x="425"/>
        <item x="254"/>
        <item x="684"/>
        <item x="381"/>
        <item x="173"/>
        <item x="295"/>
        <item x="323"/>
        <item x="166"/>
        <item x="322"/>
        <item x="413"/>
        <item x="508"/>
        <item x="21"/>
        <item x="162"/>
        <item x="456"/>
        <item x="370"/>
        <item x="124"/>
        <item x="326"/>
        <item x="775"/>
        <item x="233"/>
        <item x="741"/>
        <item x="408"/>
        <item x="801"/>
        <item x="163"/>
        <item x="612"/>
        <item x="170"/>
        <item x="65"/>
        <item x="228"/>
        <item x="358"/>
        <item x="312"/>
        <item x="159"/>
        <item x="95"/>
        <item x="565"/>
        <item x="47"/>
        <item x="289"/>
        <item x="313"/>
        <item x="249"/>
        <item x="169"/>
        <item x="286"/>
        <item x="599"/>
        <item x="330"/>
        <item x="437"/>
        <item x="469"/>
        <item x="423"/>
        <item x="130"/>
        <item x="317"/>
        <item x="819"/>
        <item x="277"/>
        <item x="174"/>
        <item x="817"/>
        <item x="661"/>
        <item x="694"/>
        <item x="160"/>
        <item x="128"/>
        <item x="136"/>
        <item x="771"/>
        <item x="678"/>
        <item x="538"/>
        <item x="241"/>
        <item x="440"/>
        <item x="387"/>
        <item x="570"/>
        <item x="505"/>
        <item x="516"/>
        <item x="483"/>
        <item x="838"/>
        <item x="463"/>
        <item x="236"/>
        <item x="267"/>
        <item x="297"/>
        <item x="368"/>
        <item x="328"/>
        <item x="459"/>
        <item x="447"/>
        <item x="399"/>
        <item x="111"/>
        <item x="68"/>
        <item x="191"/>
        <item x="221"/>
        <item x="374"/>
        <item x="831"/>
        <item x="788"/>
        <item x="123"/>
        <item x="22"/>
        <item x="50"/>
        <item x="617"/>
        <item x="477"/>
        <item x="8"/>
        <item x="133"/>
        <item x="92"/>
        <item x="9"/>
        <item x="650"/>
        <item x="352"/>
        <item x="422"/>
        <item x="188"/>
        <item x="386"/>
        <item x="284"/>
        <item x="428"/>
        <item x="327"/>
        <item x="138"/>
        <item x="601"/>
        <item x="139"/>
        <item x="380"/>
        <item x="79"/>
        <item x="602"/>
        <item x="584"/>
        <item x="303"/>
        <item x="605"/>
        <item x="389"/>
        <item x="462"/>
        <item x="466"/>
        <item x="396"/>
        <item x="761"/>
        <item x="382"/>
        <item x="259"/>
        <item x="510"/>
        <item x="658"/>
        <item x="710"/>
        <item x="187"/>
        <item x="577"/>
        <item x="342"/>
        <item x="276"/>
        <item x="512"/>
        <item x="157"/>
        <item x="292"/>
        <item x="15"/>
        <item x="134"/>
        <item x="235"/>
        <item x="514"/>
        <item x="243"/>
        <item x="32"/>
        <item x="20"/>
        <item x="596"/>
        <item x="53"/>
        <item x="716"/>
        <item x="417"/>
        <item x="632"/>
        <item x="293"/>
        <item x="825"/>
        <item x="19"/>
        <item x="828"/>
        <item x="261"/>
        <item x="557"/>
        <item x="522"/>
        <item x="553"/>
        <item x="0"/>
        <item x="226"/>
        <item x="451"/>
        <item x="672"/>
        <item x="622"/>
        <item x="652"/>
        <item x="711"/>
        <item x="482"/>
        <item x="562"/>
        <item x="567"/>
        <item x="563"/>
        <item x="690"/>
        <item x="653"/>
        <item x="569"/>
        <item x="545"/>
        <item x="472"/>
        <item x="519"/>
        <item x="266"/>
        <item x="290"/>
        <item x="419"/>
        <item x="770"/>
        <item x="273"/>
        <item x="298"/>
        <item x="581"/>
        <item x="698"/>
        <item x="291"/>
        <item x="791"/>
        <item x="582"/>
        <item x="443"/>
        <item x="626"/>
        <item x="543"/>
        <item x="388"/>
        <item x="590"/>
        <item x="552"/>
        <item x="550"/>
        <item x="589"/>
        <item x="782"/>
        <item x="641"/>
        <item x="91"/>
        <item x="706"/>
        <item x="719"/>
        <item x="2"/>
        <item x="604"/>
        <item x="793"/>
        <item x="666"/>
        <item x="127"/>
        <item x="757"/>
        <item x="598"/>
        <item x="751"/>
        <item x="175"/>
        <item x="805"/>
        <item x="687"/>
        <item x="774"/>
        <item x="674"/>
        <item x="725"/>
        <item x="806"/>
        <item x="493"/>
        <item x="742"/>
        <item x="494"/>
        <item x="549"/>
        <item x="697"/>
        <item x="683"/>
        <item x="197"/>
        <item x="216"/>
        <item x="585"/>
        <item x="201"/>
        <item x="586"/>
        <item x="247"/>
        <item x="720"/>
        <item x="204"/>
        <item x="207"/>
        <item x="700"/>
        <item x="296"/>
        <item x="714"/>
        <item x="426"/>
        <item x="754"/>
        <item x="376"/>
        <item x="778"/>
        <item x="448"/>
        <item x="480"/>
        <item x="639"/>
        <item x="540"/>
        <item x="619"/>
        <item x="525"/>
        <item x="642"/>
        <item x="625"/>
        <item x="406"/>
        <item x="155"/>
        <item x="176"/>
        <item x="457"/>
        <item x="341"/>
        <item x="244"/>
        <item x="345"/>
        <item x="360"/>
        <item x="214"/>
        <item x="500"/>
        <item x="400"/>
        <item x="418"/>
        <item x="738"/>
        <item x="681"/>
        <item x="167"/>
        <item x="210"/>
        <item x="685"/>
        <item x="504"/>
        <item x="46"/>
        <item x="31"/>
        <item x="453"/>
        <item x="726"/>
        <item x="24"/>
        <item x="203"/>
        <item x="656"/>
        <item x="220"/>
        <item x="213"/>
        <item x="70"/>
        <item x="362"/>
        <item x="231"/>
        <item x="150"/>
        <item x="147"/>
        <item x="616"/>
        <item x="347"/>
        <item x="834"/>
        <item x="829"/>
        <item x="517"/>
        <item x="715"/>
        <item x="321"/>
        <item x="319"/>
        <item x="222"/>
        <item x="337"/>
        <item x="299"/>
        <item x="225"/>
        <item x="240"/>
        <item x="412"/>
        <item x="473"/>
        <item x="350"/>
        <item x="699"/>
        <item x="518"/>
        <item x="506"/>
        <item x="452"/>
        <item x="37"/>
        <item x="762"/>
        <item x="631"/>
        <item x="86"/>
        <item x="156"/>
        <item x="219"/>
        <item x="211"/>
        <item x="377"/>
        <item x="490"/>
        <item x="454"/>
        <item x="707"/>
        <item x="703"/>
        <item x="55"/>
        <item x="717"/>
        <item x="673"/>
        <item x="460"/>
        <item x="832"/>
        <item x="830"/>
        <item x="765"/>
        <item x="198"/>
        <item x="26"/>
        <item x="199"/>
        <item x="27"/>
        <item x="1"/>
        <item x="14"/>
        <item x="308"/>
        <item x="733"/>
        <item x="398"/>
        <item x="803"/>
        <item x="792"/>
        <item x="786"/>
        <item x="797"/>
        <item x="183"/>
        <item x="659"/>
        <item x="196"/>
        <item x="177"/>
        <item x="835"/>
        <item x="610"/>
        <item x="556"/>
        <item x="465"/>
        <item x="195"/>
        <item h="1" x="103"/>
        <item x="515"/>
        <item x="533"/>
        <item x="144"/>
        <item x="488"/>
        <item x="54"/>
        <item x="475"/>
        <item x="17"/>
        <item x="113"/>
        <item x="56"/>
        <item x="72"/>
        <item x="115"/>
        <item x="114"/>
        <item x="98"/>
        <item x="178"/>
        <item x="13"/>
        <item x="217"/>
        <item x="184"/>
        <item x="52"/>
        <item x="57"/>
        <item x="237"/>
        <item x="119"/>
        <item x="334"/>
        <item h="1" x="146"/>
        <item h="1" x="112"/>
        <item h="1" x="69"/>
        <item h="1" x="82"/>
        <item x="302"/>
        <item x="768"/>
        <item x="346"/>
        <item x="206"/>
        <item x="324"/>
        <item x="815"/>
        <item x="804"/>
        <item x="813"/>
        <item x="611"/>
        <item x="252"/>
        <item x="814"/>
        <item x="721"/>
        <item x="783"/>
        <item x="701"/>
        <item x="664"/>
        <item x="724"/>
        <item x="636"/>
        <item x="528"/>
        <item x="600"/>
        <item x="648"/>
        <item x="253"/>
        <item x="194"/>
        <item x="285"/>
        <item x="633"/>
        <item x="385"/>
        <item x="30"/>
        <item x="809"/>
        <item x="739"/>
        <item x="5"/>
        <item x="807"/>
        <item x="638"/>
        <item x="364"/>
        <item x="332"/>
        <item x="135"/>
        <item x="340"/>
        <item x="478"/>
        <item x="62"/>
        <item x="6"/>
        <item x="16"/>
        <item x="747"/>
        <item x="348"/>
        <item x="524"/>
        <item x="71"/>
        <item x="353"/>
        <item x="753"/>
        <item x="369"/>
        <item x="172"/>
        <item x="491"/>
        <item x="836"/>
        <item x="307"/>
        <item x="655"/>
        <item x="776"/>
        <item x="781"/>
        <item x="263"/>
        <item x="578"/>
        <item x="430"/>
        <item x="372"/>
        <item x="421"/>
        <item x="59"/>
        <item x="431"/>
        <item x="667"/>
        <item x="670"/>
        <item x="744"/>
        <item x="43"/>
        <item x="96"/>
        <item x="349"/>
        <item x="108"/>
        <item x="77"/>
        <item x="740"/>
        <item x="530"/>
        <item x="558"/>
        <item x="663"/>
        <item x="383"/>
        <item x="594"/>
        <item x="142"/>
        <item x="471"/>
        <item x="270"/>
        <item x="668"/>
        <item x="78"/>
        <item x="575"/>
        <item x="669"/>
        <item x="141"/>
        <item x="628"/>
        <item x="190"/>
        <item x="51"/>
        <item x="309"/>
        <item x="555"/>
        <item x="439"/>
        <item x="520"/>
        <item x="547"/>
        <item x="429"/>
        <item x="154"/>
        <item x="61"/>
        <item x="325"/>
        <item x="363"/>
        <item x="145"/>
        <item x="67"/>
        <item x="39"/>
        <item x="29"/>
        <item x="45"/>
        <item x="818"/>
        <item x="394"/>
        <item x="131"/>
        <item x="576"/>
        <item x="712"/>
        <item x="467"/>
        <item x="718"/>
        <item x="193"/>
        <item x="116"/>
        <item x="265"/>
        <item x="212"/>
        <item x="215"/>
        <item x="132"/>
        <item x="230"/>
        <item x="104"/>
        <item x="827"/>
        <item x="365"/>
        <item x="227"/>
        <item x="821"/>
        <item x="529"/>
        <item x="662"/>
        <item x="280"/>
        <item x="591"/>
        <item x="551"/>
        <item x="481"/>
        <item x="245"/>
        <item x="758"/>
        <item x="689"/>
        <item x="414"/>
        <item x="609"/>
        <item x="794"/>
        <item x="288"/>
        <item x="573"/>
        <item x="606"/>
        <item x="671"/>
        <item x="597"/>
        <item x="149"/>
        <item x="496"/>
        <item x="620"/>
        <item x="722"/>
        <item x="152"/>
        <item x="682"/>
        <item x="593"/>
        <item x="234"/>
        <item x="696"/>
        <item x="287"/>
        <item x="269"/>
        <item x="36"/>
        <item x="798"/>
        <item x="101"/>
        <item x="464"/>
        <item x="789"/>
        <item x="779"/>
        <item x="260"/>
        <item x="117"/>
        <item x="271"/>
        <item x="432"/>
        <item x="458"/>
        <item x="679"/>
        <item x="60"/>
        <item x="503"/>
        <item x="283"/>
        <item x="34"/>
        <item x="262"/>
        <item x="255"/>
        <item x="660"/>
        <item x="391"/>
        <item x="665"/>
        <item x="618"/>
        <item x="785"/>
        <item x="390"/>
        <item x="709"/>
        <item x="767"/>
        <item x="686"/>
        <item x="445"/>
        <item x="420"/>
        <item x="446"/>
        <item x="185"/>
        <item x="148"/>
        <item x="837"/>
        <item x="654"/>
        <item x="180"/>
        <item x="153"/>
        <item x="571"/>
        <item x="272"/>
        <item x="205"/>
        <item x="274"/>
        <item x="403"/>
        <item x="677"/>
        <item x="644"/>
        <item x="433"/>
        <item x="310"/>
        <item x="304"/>
        <item x="343"/>
        <item x="314"/>
        <item x="537"/>
        <item x="541"/>
        <item x="208"/>
        <item x="392"/>
        <item x="580"/>
        <item x="151"/>
        <item x="479"/>
        <item x="474"/>
        <item x="501"/>
        <item x="436"/>
        <item x="242"/>
        <item x="165"/>
        <item x="427"/>
        <item x="542"/>
        <item x="523"/>
        <item x="38"/>
        <item x="640"/>
        <item x="409"/>
        <item x="378"/>
        <item x="485"/>
        <item x="492"/>
        <item x="526"/>
        <item x="539"/>
        <item x="536"/>
        <item x="89"/>
        <item x="784"/>
        <item x="75"/>
        <item x="76"/>
        <item x="546"/>
        <item x="171"/>
        <item x="320"/>
        <item x="357"/>
        <item x="497"/>
        <item x="351"/>
        <item x="164"/>
        <item x="33"/>
        <item x="511"/>
        <item x="499"/>
        <item x="727"/>
        <item x="74"/>
        <item x="384"/>
        <item x="395"/>
        <item x="449"/>
        <item x="100"/>
        <item x="3"/>
        <item x="232"/>
        <item x="732"/>
        <item x="484"/>
        <item x="40"/>
        <item x="256"/>
        <item x="824"/>
        <item x="728"/>
        <item x="769"/>
        <item x="614"/>
        <item x="279"/>
        <item x="532"/>
        <item x="752"/>
        <item x="559"/>
        <item x="796"/>
        <item x="607"/>
        <item x="560"/>
        <item x="415"/>
        <item x="246"/>
        <item x="97"/>
        <item x="424"/>
        <item x="339"/>
        <item x="83"/>
        <item x="85"/>
        <item x="81"/>
        <item x="676"/>
        <item x="118"/>
        <item x="564"/>
        <item x="461"/>
        <item x="800"/>
        <item x="704"/>
        <item x="476"/>
        <item x="705"/>
        <item x="179"/>
        <item x="646"/>
        <item x="561"/>
        <item x="766"/>
        <item x="730"/>
        <item x="608"/>
        <item x="58"/>
        <item x="11"/>
        <item x="41"/>
        <item x="344"/>
        <item x="373"/>
        <item x="122"/>
        <item x="109"/>
        <item x="315"/>
        <item x="535"/>
        <item x="708"/>
        <item x="746"/>
        <item x="759"/>
        <item x="592"/>
        <item x="777"/>
        <item x="737"/>
        <item x="637"/>
        <item x="486"/>
        <item x="487"/>
        <item x="470"/>
        <item x="603"/>
        <item x="587"/>
        <item x="513"/>
        <item x="416"/>
        <item x="583"/>
        <item x="692"/>
        <item x="278"/>
        <item x="268"/>
        <item x="816"/>
        <item x="802"/>
        <item x="790"/>
        <item x="120"/>
        <item x="544"/>
        <item x="568"/>
        <item x="534"/>
        <item x="629"/>
        <item x="318"/>
        <item x="521"/>
        <item x="435"/>
        <item x="713"/>
        <item x="531"/>
        <item x="680"/>
        <item x="498"/>
        <item x="645"/>
        <item x="647"/>
        <item x="579"/>
        <item x="393"/>
        <item x="495"/>
        <item x="760"/>
        <item x="444"/>
        <item x="202"/>
        <item x="527"/>
        <item x="554"/>
        <item x="441"/>
        <item x="750"/>
        <item x="450"/>
        <item x="300"/>
        <item x="812"/>
        <item x="820"/>
        <item x="468"/>
        <item x="772"/>
        <item x="839"/>
        <item x="158"/>
        <item x="161"/>
        <item x="105"/>
        <item x="316"/>
        <item x="574"/>
        <item x="507"/>
        <item x="23"/>
        <item x="397"/>
        <item x="787"/>
        <item x="311"/>
        <item x="811"/>
        <item x="99"/>
        <item x="808"/>
        <item x="359"/>
        <item x="572"/>
        <item x="223"/>
        <item x="702"/>
        <item x="657"/>
        <item x="764"/>
        <item x="489"/>
        <item x="749"/>
        <item x="695"/>
        <item x="87"/>
        <item x="218"/>
        <item x="734"/>
        <item x="94"/>
        <item x="588"/>
        <item x="634"/>
        <item x="736"/>
        <item x="743"/>
        <item x="367"/>
        <item x="635"/>
        <item x="675"/>
        <item x="275"/>
        <item x="693"/>
        <item x="93"/>
        <item x="239"/>
        <item x="121"/>
        <item x="548"/>
        <item x="691"/>
        <item x="336"/>
        <item x="442"/>
        <item x="723"/>
        <item x="627"/>
        <item x="745"/>
        <item x="833"/>
        <item x="613"/>
        <item x="7"/>
        <item x="18"/>
        <item x="795"/>
        <item x="755"/>
        <item x="405"/>
        <item x="404"/>
        <item x="826"/>
        <item x="773"/>
        <item x="621"/>
        <item x="763"/>
        <item x="756"/>
        <item x="566"/>
        <item x="238"/>
        <item x="649"/>
        <item x="688"/>
        <item x="264"/>
        <item x="402"/>
        <item x="729"/>
        <item x="73"/>
        <item x="224"/>
        <item x="84"/>
        <item x="502"/>
        <item x="281"/>
        <item x="810"/>
        <item x="129"/>
        <item x="799"/>
        <item x="356"/>
        <item x="35"/>
        <item x="651"/>
        <item x="338"/>
        <item x="329"/>
        <item x="434"/>
        <item x="64"/>
        <item x="44"/>
        <item x="258"/>
        <item x="780"/>
        <item x="102"/>
        <item x="49"/>
        <item x="189"/>
        <item x="181"/>
        <item x="182"/>
        <item x="354"/>
        <item x="735"/>
        <item x="48"/>
        <item x="66"/>
        <item x="12"/>
        <item x="192"/>
        <item x="107"/>
        <item x="90"/>
        <item x="4"/>
        <item x="731"/>
        <item x="10"/>
        <item x="335"/>
        <item t="default"/>
      </items>
    </pivotField>
    <pivotField showAll="0" defaultSubtotal="0"/>
    <pivotField showAll="0" defaultSubtota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pageFields count="4">
    <pageField fld="1" item="10" hier="-1"/>
    <pageField fld="2" hier="-1"/>
    <pageField fld="0" hier="-1"/>
    <pageField fld="6" hier="-1"/>
  </pageFields>
  <dataFields count="1">
    <dataField name="Count of Cause" fld="3" subtotal="count" baseField="0" baseItem="0"/>
  </dataFields>
  <formats count="7">
    <format dxfId="46">
      <pivotArea dataOnly="0" labelOnly="1" fieldPosition="0">
        <references count="1">
          <reference field="3" count="0"/>
        </references>
      </pivotArea>
    </format>
    <format dxfId="45">
      <pivotArea type="all" dataOnly="0" outline="0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6" firstHeaderRow="1" firstDataRow="1" firstDataCol="1"/>
  <pivotFields count="9">
    <pivotField numFmtId="164" showAll="0"/>
    <pivotField numFmtId="164" showAll="0"/>
    <pivotField numFmtId="164" showAll="0"/>
    <pivotField numFmtId="164" showAll="0"/>
    <pivotField axis="axisRow" dataField="1" numFmtId="164" showAll="0">
      <items count="6">
        <item x="2"/>
        <item x="1"/>
        <item x="0"/>
        <item x="3"/>
        <item h="1" x="4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use (Environmental, Pilot Error, Material Failure, Maintenance Error)" fld="4" subtotal="count" baseField="0" baseItem="0" numFmtId="164"/>
  </dataFields>
  <formats count="1">
    <format dxfId="1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1:B46" firstHeaderRow="1" firstDataRow="1" firstDataCol="1"/>
  <pivotFields count="9">
    <pivotField numFmtId="14" showAll="0"/>
    <pivotField numFmtId="164" showAll="0"/>
    <pivotField numFmtId="164" showAll="0"/>
    <pivotField numFmtId="164" showAll="0"/>
    <pivotField axis="axisRow" dataField="1" numFmtId="164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ilot Error" fld="4" subtotal="count" baseField="0" baseItem="0" numFmtId="164"/>
  </dataFields>
  <formats count="1">
    <format dxfId="16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X41:Y48" firstHeaderRow="1" firstDataRow="1" firstDataCol="1" rowPageCount="1" colPageCount="1"/>
  <pivotFields count="9">
    <pivotField numFmtId="14" showAll="0"/>
    <pivotField numFmtId="164" showAll="0"/>
    <pivotField numFmtId="164" showAll="0"/>
    <pivotField numFmtId="164" showAll="0"/>
    <pivotField axis="axisPage" numFmtId="164" multipleItemSelectionAllowed="1" showAll="0">
      <items count="5">
        <item h="1" x="1"/>
        <item x="2"/>
        <item x="3"/>
        <item h="1" x="0"/>
        <item t="default"/>
      </items>
    </pivotField>
    <pivotField numFmtId="164" showAll="0"/>
    <pivotField numFmtId="164" showAll="0"/>
    <pivotField numFmtId="164" showAll="0"/>
    <pivotField axis="axisRow" dataField="1" numFmtId="164" showAll="0">
      <items count="13">
        <item x="4"/>
        <item x="8"/>
        <item x="0"/>
        <item x="5"/>
        <item x="10"/>
        <item x="11"/>
        <item x="9"/>
        <item x="3"/>
        <item x="7"/>
        <item x="6"/>
        <item x="1"/>
        <item x="2"/>
        <item t="default"/>
      </items>
    </pivotField>
  </pivotFields>
  <rowFields count="1">
    <field x="8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4" hier="-1"/>
  </pageFields>
  <dataFields count="1">
    <dataField name="Count of Descent/Approach" fld="8" subtotal="count" baseField="0" baseItem="0" numFmtId="164"/>
  </dataFields>
  <formats count="1">
    <format dxfId="17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H3:I11" firstHeaderRow="1" firstDataRow="1" firstDataCol="1" rowPageCount="1" colPageCount="1"/>
  <pivotFields count="9">
    <pivotField numFmtId="164" showAll="0"/>
    <pivotField numFmtId="164" showAll="0"/>
    <pivotField numFmtId="164" showAll="0"/>
    <pivotField numFmtId="164" showAll="0"/>
    <pivotField axis="axisPage" numFmtId="164" multipleItemSelectionAllowed="1" showAll="0">
      <items count="6">
        <item x="2"/>
        <item h="1" x="1"/>
        <item h="1" x="0"/>
        <item x="3"/>
        <item h="1" x="4"/>
        <item t="default"/>
      </items>
    </pivotField>
    <pivotField numFmtId="164" showAll="0"/>
    <pivotField numFmtId="164" showAll="0"/>
    <pivotField numFmtId="164" showAll="0"/>
    <pivotField axis="axisRow" dataField="1" numFmtId="164" showAll="0">
      <items count="16">
        <item x="1"/>
        <item x="7"/>
        <item m="1" x="13"/>
        <item x="8"/>
        <item x="6"/>
        <item x="5"/>
        <item m="1" x="14"/>
        <item x="10"/>
        <item x="3"/>
        <item h="1" x="12"/>
        <item h="1" x="0"/>
        <item h="1" x="2"/>
        <item h="1" x="4"/>
        <item h="1" x="9"/>
        <item h="1" x="11"/>
        <item t="default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pageFields count="1">
    <pageField fld="4" hier="-1"/>
  </pageFields>
  <dataFields count="1">
    <dataField name="Pilot Related Accident Categories" fld="8" subtotal="count" baseField="0" baseItem="0" numFmtId="164"/>
  </dataFields>
  <formats count="1">
    <format dxfId="18">
      <pivotArea type="all" dataOnly="0" outline="0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98:L103" firstHeaderRow="1" firstDataRow="1" firstDataCol="1"/>
  <pivotFields count="9">
    <pivotField numFmtId="14" showAll="0"/>
    <pivotField numFmtId="164" showAll="0"/>
    <pivotField numFmtId="164" showAll="0"/>
    <pivotField numFmtId="164" showAll="0"/>
    <pivotField axis="axisRow" dataField="1" numFmtId="164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use" fld="4" subtotal="count" baseField="0" baseItem="0" numFmtId="164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X3:Y10" firstHeaderRow="1" firstDataRow="1" firstDataCol="1" rowPageCount="1" colPageCount="1"/>
  <pivotFields count="9">
    <pivotField numFmtId="164" showAll="0"/>
    <pivotField numFmtId="164" showAll="0"/>
    <pivotField numFmtId="164" showAll="0"/>
    <pivotField numFmtId="164" showAll="0"/>
    <pivotField axis="axisPage" numFmtId="164" multipleItemSelectionAllowed="1" showAll="0">
      <items count="6">
        <item h="1" x="2"/>
        <item x="1"/>
        <item x="0"/>
        <item h="1" x="3"/>
        <item h="1" x="4"/>
        <item t="default"/>
      </items>
    </pivotField>
    <pivotField numFmtId="164" showAll="0"/>
    <pivotField numFmtId="164" showAll="0"/>
    <pivotField numFmtId="164" showAll="0"/>
    <pivotField axis="axisRow" dataField="1" numFmtId="164" showAll="0">
      <items count="16">
        <item x="1"/>
        <item x="11"/>
        <item x="9"/>
        <item x="2"/>
        <item x="0"/>
        <item x="4"/>
        <item x="6"/>
        <item x="8"/>
        <item m="1" x="14"/>
        <item m="1" x="13"/>
        <item x="7"/>
        <item x="3"/>
        <item x="10"/>
        <item x="5"/>
        <item x="12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unt of Pilot Related Accident Caterogies" fld="8" subtotal="count" baseField="0" baseItem="0" numFmtId="164"/>
  </dataFields>
  <formats count="1">
    <format dxfId="20">
      <pivotArea type="all" dataOnly="0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79:I89" firstHeaderRow="1" firstDataRow="1" firstDataCol="1" rowPageCount="1" colPageCount="1"/>
  <pivotFields count="9">
    <pivotField numFmtId="14" showAll="0"/>
    <pivotField numFmtId="164" showAll="0"/>
    <pivotField numFmtId="164" showAll="0"/>
    <pivotField axis="axisPage" numFmtId="164" multipleItemSelectionAllowed="1" showAll="0">
      <items count="4">
        <item x="2"/>
        <item h="1" x="1"/>
        <item h="1" x="0"/>
        <item t="default"/>
      </items>
    </pivotField>
    <pivotField numFmtId="164" multipleItemSelectionAllowed="1" showAll="0">
      <items count="5">
        <item x="1"/>
        <item x="2"/>
        <item x="3"/>
        <item x="0"/>
        <item t="default"/>
      </items>
    </pivotField>
    <pivotField numFmtId="164" showAll="0"/>
    <pivotField numFmtId="164" showAll="0"/>
    <pivotField axis="axisRow" numFmtId="164" showAll="0">
      <items count="60">
        <item x="56"/>
        <item x="54"/>
        <item x="38"/>
        <item x="42"/>
        <item x="17"/>
        <item x="11"/>
        <item x="19"/>
        <item x="25"/>
        <item x="0"/>
        <item x="27"/>
        <item x="22"/>
        <item x="39"/>
        <item x="37"/>
        <item x="23"/>
        <item x="12"/>
        <item x="57"/>
        <item x="13"/>
        <item x="47"/>
        <item x="29"/>
        <item x="51"/>
        <item x="1"/>
        <item x="48"/>
        <item x="50"/>
        <item x="3"/>
        <item x="36"/>
        <item x="33"/>
        <item x="8"/>
        <item x="7"/>
        <item x="15"/>
        <item x="31"/>
        <item x="5"/>
        <item x="20"/>
        <item x="46"/>
        <item x="10"/>
        <item x="16"/>
        <item x="21"/>
        <item x="34"/>
        <item x="4"/>
        <item x="2"/>
        <item x="32"/>
        <item x="35"/>
        <item x="55"/>
        <item x="53"/>
        <item x="28"/>
        <item x="6"/>
        <item x="26"/>
        <item x="18"/>
        <item x="14"/>
        <item x="24"/>
        <item x="30"/>
        <item x="49"/>
        <item x="43"/>
        <item x="45"/>
        <item x="41"/>
        <item x="9"/>
        <item x="52"/>
        <item x="44"/>
        <item x="58"/>
        <item x="40"/>
        <item t="default"/>
      </items>
    </pivotField>
    <pivotField axis="axisRow" dataField="1" numFmtId="164" showAll="0">
      <items count="13">
        <item x="9"/>
        <item x="7"/>
        <item x="11"/>
        <item x="3"/>
        <item x="10"/>
        <item x="5"/>
        <item x="0"/>
        <item x="8"/>
        <item x="4"/>
        <item x="2"/>
        <item x="1"/>
        <item x="6"/>
        <item t="default"/>
      </items>
    </pivotField>
  </pivotFields>
  <rowFields count="2">
    <field x="8"/>
    <field x="7"/>
  </rowFields>
  <rowItems count="10">
    <i>
      <x v="1"/>
    </i>
    <i r="1">
      <x v="45"/>
    </i>
    <i>
      <x v="5"/>
    </i>
    <i r="1">
      <x v="11"/>
    </i>
    <i r="1">
      <x v="54"/>
    </i>
    <i>
      <x v="6"/>
    </i>
    <i r="1">
      <x v="32"/>
    </i>
    <i>
      <x v="7"/>
    </i>
    <i r="1">
      <x v="41"/>
    </i>
    <i t="grand">
      <x/>
    </i>
  </rowItems>
  <colItems count="1">
    <i/>
  </colItems>
  <pageFields count="1">
    <pageField fld="3" hier="-1"/>
  </pageFields>
  <dataFields count="1">
    <dataField name="Count of Descent/Approach" fld="8" subtotal="count" baseField="0" baseItem="0" numFmtId="164"/>
  </dataFields>
  <formats count="1">
    <format dxfId="2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37">
  <location ref="K730:L736" firstHeaderRow="1" firstDataRow="1" firstDataCol="1" rowPageCount="3" colPageCount="1"/>
  <pivotFields count="9">
    <pivotField axis="axisPage" numFmtId="14" multipleItemSelectionAllowed="1" showAll="0">
      <items count="701">
        <item h="1" x="699"/>
        <item h="1" x="698"/>
        <item h="1" x="697"/>
        <item h="1" x="696"/>
        <item h="1" x="695"/>
        <item h="1" x="694"/>
        <item h="1" x="693"/>
        <item h="1" x="692"/>
        <item h="1" x="691"/>
        <item h="1" x="690"/>
        <item h="1" x="689"/>
        <item h="1" x="688"/>
        <item h="1" x="685"/>
        <item h="1" x="683"/>
        <item h="1" x="682"/>
        <item h="1" x="681"/>
        <item h="1" x="680"/>
        <item h="1" x="679"/>
        <item h="1" x="678"/>
        <item h="1" x="677"/>
        <item h="1" x="676"/>
        <item h="1" x="675"/>
        <item h="1" x="674"/>
        <item h="1" x="673"/>
        <item h="1" x="672"/>
        <item h="1" x="671"/>
        <item h="1" x="670"/>
        <item h="1" x="669"/>
        <item h="1" x="668"/>
        <item h="1" x="667"/>
        <item h="1" x="666"/>
        <item h="1" x="665"/>
        <item h="1" x="664"/>
        <item h="1" x="663"/>
        <item h="1" x="662"/>
        <item h="1" x="661"/>
        <item h="1" x="660"/>
        <item h="1" x="659"/>
        <item h="1" x="658"/>
        <item h="1" x="657"/>
        <item h="1" x="656"/>
        <item h="1" x="655"/>
        <item h="1" x="654"/>
        <item h="1" x="653"/>
        <item h="1" x="652"/>
        <item h="1" x="651"/>
        <item h="1" x="650"/>
        <item h="1" x="649"/>
        <item h="1" x="648"/>
        <item h="1" x="647"/>
        <item h="1" x="646"/>
        <item h="1" x="645"/>
        <item h="1" x="644"/>
        <item h="1" x="643"/>
        <item h="1" x="642"/>
        <item h="1" x="641"/>
        <item h="1" x="640"/>
        <item h="1" x="639"/>
        <item h="1" x="638"/>
        <item h="1" x="637"/>
        <item h="1" x="636"/>
        <item h="1" x="635"/>
        <item h="1" x="634"/>
        <item h="1" x="633"/>
        <item h="1" x="632"/>
        <item h="1" x="631"/>
        <item h="1" x="630"/>
        <item h="1" x="629"/>
        <item h="1" x="628"/>
        <item h="1" x="627"/>
        <item h="1" x="626"/>
        <item h="1" x="625"/>
        <item h="1" x="624"/>
        <item h="1" x="623"/>
        <item h="1" x="622"/>
        <item h="1" x="620"/>
        <item h="1" x="619"/>
        <item h="1" x="618"/>
        <item h="1" x="617"/>
        <item h="1" x="616"/>
        <item h="1" x="615"/>
        <item h="1" x="614"/>
        <item h="1" x="613"/>
        <item h="1" x="612"/>
        <item h="1" x="611"/>
        <item h="1" x="610"/>
        <item h="1" x="609"/>
        <item h="1" x="608"/>
        <item h="1" x="607"/>
        <item h="1" x="606"/>
        <item h="1" x="605"/>
        <item h="1" x="604"/>
        <item h="1" x="603"/>
        <item h="1" x="602"/>
        <item h="1" x="601"/>
        <item h="1" x="600"/>
        <item h="1" x="599"/>
        <item h="1" x="598"/>
        <item h="1" x="597"/>
        <item h="1" x="596"/>
        <item h="1" x="595"/>
        <item h="1" x="594"/>
        <item h="1" x="593"/>
        <item h="1" x="592"/>
        <item h="1" x="591"/>
        <item h="1" x="590"/>
        <item h="1" x="589"/>
        <item h="1" x="588"/>
        <item h="1" x="587"/>
        <item h="1" x="586"/>
        <item h="1" x="585"/>
        <item h="1" x="584"/>
        <item h="1" x="583"/>
        <item h="1" x="582"/>
        <item h="1" x="581"/>
        <item h="1" x="580"/>
        <item h="1" x="579"/>
        <item h="1" x="578"/>
        <item h="1" x="577"/>
        <item h="1" x="576"/>
        <item h="1" x="575"/>
        <item h="1" x="574"/>
        <item h="1" x="573"/>
        <item h="1" x="572"/>
        <item h="1" x="571"/>
        <item h="1" x="570"/>
        <item h="1" x="569"/>
        <item h="1" x="568"/>
        <item h="1" x="567"/>
        <item h="1" x="566"/>
        <item h="1" x="565"/>
        <item h="1" x="564"/>
        <item h="1" x="563"/>
        <item h="1" x="562"/>
        <item h="1" x="561"/>
        <item h="1" x="560"/>
        <item h="1" x="559"/>
        <item h="1" x="558"/>
        <item h="1" x="557"/>
        <item h="1" x="556"/>
        <item h="1" x="555"/>
        <item h="1" x="554"/>
        <item h="1" x="553"/>
        <item h="1" x="552"/>
        <item h="1" x="551"/>
        <item h="1" x="550"/>
        <item h="1" x="549"/>
        <item h="1" x="548"/>
        <item h="1" x="547"/>
        <item h="1" x="546"/>
        <item h="1" x="545"/>
        <item h="1" x="544"/>
        <item h="1" x="543"/>
        <item h="1" x="542"/>
        <item h="1" x="541"/>
        <item h="1" x="540"/>
        <item h="1" x="539"/>
        <item h="1" x="538"/>
        <item h="1" x="537"/>
        <item h="1" x="536"/>
        <item h="1" x="535"/>
        <item h="1" x="534"/>
        <item h="1" x="533"/>
        <item h="1" x="532"/>
        <item h="1" x="531"/>
        <item h="1" x="530"/>
        <item h="1" x="529"/>
        <item h="1" x="528"/>
        <item h="1" x="527"/>
        <item h="1" x="526"/>
        <item h="1" x="525"/>
        <item h="1" x="524"/>
        <item h="1" x="523"/>
        <item h="1" x="522"/>
        <item h="1" x="521"/>
        <item h="1" x="520"/>
        <item h="1" x="519"/>
        <item h="1" x="518"/>
        <item h="1" x="517"/>
        <item h="1" x="516"/>
        <item h="1" x="515"/>
        <item h="1" x="514"/>
        <item h="1" x="513"/>
        <item h="1" x="512"/>
        <item h="1" x="511"/>
        <item h="1" x="510"/>
        <item h="1" x="509"/>
        <item h="1" x="508"/>
        <item h="1" x="507"/>
        <item h="1" x="506"/>
        <item h="1" x="505"/>
        <item h="1" x="504"/>
        <item h="1" x="503"/>
        <item h="1" x="502"/>
        <item h="1" x="501"/>
        <item h="1" x="500"/>
        <item h="1" x="499"/>
        <item h="1" x="498"/>
        <item h="1" x="497"/>
        <item h="1" x="496"/>
        <item h="1" x="495"/>
        <item h="1" x="494"/>
        <item h="1" x="493"/>
        <item h="1" x="492"/>
        <item h="1" x="491"/>
        <item h="1" x="490"/>
        <item h="1" x="489"/>
        <item h="1" x="488"/>
        <item h="1" x="487"/>
        <item h="1" x="486"/>
        <item h="1" x="485"/>
        <item h="1" x="484"/>
        <item h="1" x="483"/>
        <item h="1" x="482"/>
        <item h="1" x="481"/>
        <item h="1" x="480"/>
        <item h="1" x="479"/>
        <item h="1" x="478"/>
        <item h="1" x="477"/>
        <item h="1" x="476"/>
        <item h="1" x="475"/>
        <item h="1" x="474"/>
        <item h="1" x="473"/>
        <item h="1" x="472"/>
        <item h="1" x="471"/>
        <item h="1" x="470"/>
        <item h="1" x="469"/>
        <item h="1" x="468"/>
        <item h="1" x="467"/>
        <item h="1" x="466"/>
        <item h="1" x="465"/>
        <item h="1" x="464"/>
        <item h="1" x="463"/>
        <item h="1" x="462"/>
        <item h="1" x="461"/>
        <item h="1" x="460"/>
        <item h="1" x="459"/>
        <item h="1" x="458"/>
        <item h="1" x="457"/>
        <item h="1" x="456"/>
        <item h="1" x="455"/>
        <item h="1" x="454"/>
        <item h="1" x="453"/>
        <item h="1" x="452"/>
        <item h="1" x="451"/>
        <item h="1" x="450"/>
        <item h="1" x="449"/>
        <item h="1" x="448"/>
        <item h="1" x="447"/>
        <item h="1" x="446"/>
        <item h="1" x="445"/>
        <item h="1" x="444"/>
        <item h="1" x="443"/>
        <item h="1" x="442"/>
        <item h="1" x="441"/>
        <item h="1" x="440"/>
        <item h="1" x="439"/>
        <item h="1" x="438"/>
        <item h="1" x="437"/>
        <item h="1" x="436"/>
        <item h="1" x="435"/>
        <item h="1" x="434"/>
        <item h="1" x="433"/>
        <item h="1" x="432"/>
        <item h="1" x="431"/>
        <item h="1" x="430"/>
        <item h="1" x="429"/>
        <item h="1" x="428"/>
        <item h="1" x="427"/>
        <item h="1" x="426"/>
        <item h="1" x="425"/>
        <item h="1" x="424"/>
        <item h="1" x="423"/>
        <item h="1" x="422"/>
        <item h="1" x="421"/>
        <item h="1" x="420"/>
        <item h="1" x="419"/>
        <item h="1" x="418"/>
        <item h="1" x="417"/>
        <item h="1" x="416"/>
        <item h="1" x="415"/>
        <item h="1" x="414"/>
        <item h="1" x="413"/>
        <item h="1" x="412"/>
        <item h="1" x="411"/>
        <item h="1" x="410"/>
        <item h="1" x="409"/>
        <item h="1" x="408"/>
        <item h="1" x="407"/>
        <item h="1" x="406"/>
        <item h="1" x="405"/>
        <item h="1" x="404"/>
        <item h="1" x="403"/>
        <item h="1" x="402"/>
        <item h="1" x="401"/>
        <item h="1" x="400"/>
        <item h="1" x="399"/>
        <item h="1" x="398"/>
        <item h="1" x="397"/>
        <item h="1" x="396"/>
        <item h="1" x="395"/>
        <item h="1" x="394"/>
        <item h="1" x="393"/>
        <item h="1" x="392"/>
        <item h="1" x="391"/>
        <item h="1" x="390"/>
        <item h="1" x="389"/>
        <item h="1" x="388"/>
        <item h="1" x="387"/>
        <item h="1" x="386"/>
        <item h="1" x="385"/>
        <item h="1" x="384"/>
        <item h="1" x="383"/>
        <item h="1" x="382"/>
        <item h="1" x="381"/>
        <item h="1" x="380"/>
        <item h="1" x="379"/>
        <item h="1" x="378"/>
        <item h="1" x="377"/>
        <item h="1" x="376"/>
        <item h="1" x="375"/>
        <item h="1" x="374"/>
        <item h="1" x="373"/>
        <item h="1" x="372"/>
        <item h="1" x="371"/>
        <item h="1" x="370"/>
        <item h="1" x="369"/>
        <item h="1" x="368"/>
        <item h="1" x="367"/>
        <item h="1" x="366"/>
        <item h="1" x="365"/>
        <item h="1" x="364"/>
        <item h="1" x="363"/>
        <item h="1" x="362"/>
        <item h="1" x="361"/>
        <item h="1" x="360"/>
        <item h="1" x="359"/>
        <item h="1" x="358"/>
        <item h="1" x="357"/>
        <item h="1" x="356"/>
        <item h="1" x="355"/>
        <item h="1" x="354"/>
        <item h="1" x="353"/>
        <item h="1" x="352"/>
        <item h="1" x="351"/>
        <item h="1" x="350"/>
        <item h="1" x="349"/>
        <item h="1" x="348"/>
        <item h="1" x="347"/>
        <item h="1" x="346"/>
        <item h="1" x="345"/>
        <item h="1" x="344"/>
        <item h="1" x="343"/>
        <item h="1" x="342"/>
        <item h="1" x="341"/>
        <item h="1" x="340"/>
        <item h="1" x="339"/>
        <item h="1" x="338"/>
        <item h="1" x="337"/>
        <item h="1" x="336"/>
        <item h="1" x="335"/>
        <item h="1" x="334"/>
        <item h="1" x="333"/>
        <item h="1" x="332"/>
        <item h="1" x="331"/>
        <item h="1" x="330"/>
        <item h="1" x="329"/>
        <item h="1" x="328"/>
        <item h="1" x="327"/>
        <item h="1" x="326"/>
        <item h="1" x="325"/>
        <item h="1" x="324"/>
        <item h="1" x="323"/>
        <item h="1" x="322"/>
        <item h="1" x="321"/>
        <item h="1" x="320"/>
        <item h="1" x="319"/>
        <item h="1" x="318"/>
        <item h="1" x="317"/>
        <item h="1" x="316"/>
        <item h="1" x="315"/>
        <item h="1" x="314"/>
        <item h="1" x="313"/>
        <item h="1" x="312"/>
        <item h="1" x="311"/>
        <item h="1" x="310"/>
        <item h="1" x="309"/>
        <item h="1" x="308"/>
        <item h="1" x="307"/>
        <item h="1" x="306"/>
        <item h="1" x="305"/>
        <item h="1" x="304"/>
        <item h="1" x="303"/>
        <item h="1" x="302"/>
        <item h="1" x="301"/>
        <item h="1" x="300"/>
        <item h="1" x="299"/>
        <item h="1" x="298"/>
        <item h="1" x="297"/>
        <item h="1" x="296"/>
        <item h="1" x="295"/>
        <item h="1" x="294"/>
        <item h="1" x="293"/>
        <item h="1" x="292"/>
        <item h="1" x="291"/>
        <item h="1" x="290"/>
        <item h="1" x="289"/>
        <item h="1" x="288"/>
        <item h="1" x="287"/>
        <item h="1" x="286"/>
        <item h="1" x="285"/>
        <item h="1" x="284"/>
        <item h="1" x="283"/>
        <item h="1" x="282"/>
        <item h="1" x="281"/>
        <item h="1" x="280"/>
        <item h="1" x="279"/>
        <item h="1" x="278"/>
        <item h="1" x="277"/>
        <item h="1" x="276"/>
        <item h="1" x="275"/>
        <item h="1" x="274"/>
        <item h="1" x="273"/>
        <item h="1" x="272"/>
        <item h="1" x="271"/>
        <item h="1" x="270"/>
        <item h="1" x="269"/>
        <item h="1" x="268"/>
        <item h="1" x="267"/>
        <item h="1" x="266"/>
        <item h="1" x="265"/>
        <item h="1" x="264"/>
        <item h="1" x="263"/>
        <item h="1" x="262"/>
        <item h="1" x="261"/>
        <item h="1" x="260"/>
        <item h="1" x="259"/>
        <item h="1" x="258"/>
        <item h="1" x="257"/>
        <item h="1" x="256"/>
        <item h="1" x="255"/>
        <item h="1" x="254"/>
        <item h="1" x="253"/>
        <item h="1" x="252"/>
        <item h="1" x="251"/>
        <item h="1" x="250"/>
        <item h="1" x="249"/>
        <item h="1" x="248"/>
        <item h="1" x="247"/>
        <item h="1" x="246"/>
        <item h="1" x="245"/>
        <item h="1" x="244"/>
        <item h="1" x="243"/>
        <item h="1" x="242"/>
        <item h="1" x="240"/>
        <item h="1" x="239"/>
        <item h="1" x="238"/>
        <item h="1" x="237"/>
        <item h="1" x="236"/>
        <item h="1" x="235"/>
        <item h="1" x="234"/>
        <item h="1" x="233"/>
        <item h="1" x="232"/>
        <item h="1" x="231"/>
        <item h="1" x="230"/>
        <item h="1" x="229"/>
        <item h="1" x="228"/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216"/>
        <item h="1" x="215"/>
        <item h="1" x="214"/>
        <item h="1" x="213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h="1" x="202"/>
        <item h="1" x="201"/>
        <item h="1" x="200"/>
        <item h="1" x="199"/>
        <item h="1" x="198"/>
        <item h="1" x="197"/>
        <item h="1" x="196"/>
        <item h="1" x="195"/>
        <item h="1" x="194"/>
        <item h="1" x="193"/>
        <item h="1" x="192"/>
        <item h="1" x="191"/>
        <item h="1" x="190"/>
        <item h="1" x="189"/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h="1" x="13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7"/>
        <item h="1" x="241"/>
        <item h="1" x="621"/>
        <item h="1" x="684"/>
        <item h="1" x="686"/>
        <item h="1" x="687"/>
        <item t="default"/>
      </items>
    </pivotField>
    <pivotField axis="axisPage" showAll="0">
      <items count="15">
        <item m="1" x="13"/>
        <item x="0"/>
        <item x="12"/>
        <item x="10"/>
        <item x="2"/>
        <item x="7"/>
        <item x="11"/>
        <item x="6"/>
        <item x="8"/>
        <item x="4"/>
        <item x="3"/>
        <item x="9"/>
        <item x="1"/>
        <item x="5"/>
        <item t="default"/>
      </items>
    </pivotField>
    <pivotField axis="axisRow" dataField="1" showAll="0">
      <items count="12">
        <item x="10"/>
        <item x="7"/>
        <item x="3"/>
        <item x="0"/>
        <item x="2"/>
        <item x="8"/>
        <item x="9"/>
        <item x="5"/>
        <item x="4"/>
        <item x="1"/>
        <item h="1" x="6"/>
        <item t="default"/>
      </items>
    </pivotField>
    <pivotField axis="axisPage"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0" hier="-1"/>
    <pageField fld="1" hier="-1"/>
    <pageField fld="3" hier="-1"/>
  </pageFields>
  <dataFields count="1">
    <dataField name="Count of Class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47:M49" firstHeaderRow="1" firstDataRow="1" firstDataCol="1" rowPageCount="1" colPageCount="1"/>
  <pivotFields count="8">
    <pivotField numFmtId="14" showAll="0"/>
    <pivotField showAll="0"/>
    <pivotField showAll="0"/>
    <pivotField axis="axisPage" multipleItemSelectionAllowed="1" showAll="0">
      <items count="5">
        <item h="1" x="2"/>
        <item m="1" x="3"/>
        <item x="1"/>
        <item h="1" x="0"/>
        <item t="default"/>
      </items>
    </pivotField>
    <pivotField showAll="0"/>
    <pivotField numFmtId="166" showAll="0"/>
    <pivotField showAll="0"/>
    <pivotField axis="axisRow" dataField="1" showAll="0">
      <items count="11">
        <item m="1" x="8"/>
        <item x="0"/>
        <item m="1" x="9"/>
        <item x="2"/>
        <item m="1" x="5"/>
        <item m="1" x="7"/>
        <item m="1" x="6"/>
        <item x="1"/>
        <item x="3"/>
        <item x="4"/>
        <item t="default"/>
      </items>
    </pivotField>
  </pivotFields>
  <rowFields count="1">
    <field x="7"/>
  </rowFields>
  <rowItems count="2">
    <i>
      <x v="3"/>
    </i>
    <i t="grand">
      <x/>
    </i>
  </rowItems>
  <colItems count="1">
    <i/>
  </colItems>
  <pageFields count="1">
    <pageField fld="3" hier="-1"/>
  </pageFields>
  <dataFields count="1">
    <dataField name="Count of Phase of Flight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25:M30" firstHeaderRow="1" firstDataRow="1" firstDataCol="1" rowPageCount="1" colPageCount="1"/>
  <pivotFields count="8">
    <pivotField numFmtId="14" showAll="0"/>
    <pivotField showAll="0"/>
    <pivotField showAll="0"/>
    <pivotField axis="axisPage" showAll="0">
      <items count="5">
        <item x="2"/>
        <item m="1" x="3"/>
        <item x="1"/>
        <item x="0"/>
        <item t="default"/>
      </items>
    </pivotField>
    <pivotField showAll="0"/>
    <pivotField numFmtId="166" showAll="0"/>
    <pivotField showAll="0"/>
    <pivotField axis="axisRow" dataField="1" showAll="0">
      <items count="11">
        <item m="1" x="8"/>
        <item x="0"/>
        <item m="1" x="9"/>
        <item m="1" x="6"/>
        <item h="1" x="2"/>
        <item m="1" x="5"/>
        <item m="1" x="7"/>
        <item x="1"/>
        <item x="3"/>
        <item x="4"/>
        <item t="default"/>
      </items>
    </pivotField>
  </pivotFields>
  <rowFields count="1">
    <field x="7"/>
  </rowFields>
  <rowItems count="5">
    <i>
      <x v="1"/>
    </i>
    <i>
      <x v="7"/>
    </i>
    <i>
      <x v="8"/>
    </i>
    <i>
      <x v="9"/>
    </i>
    <i t="grand">
      <x/>
    </i>
  </rowItems>
  <colItems count="1">
    <i/>
  </colItems>
  <pageFields count="1">
    <pageField fld="3" item="3" hier="-1"/>
  </pageFields>
  <dataFields count="1">
    <dataField name="Count of Phase of Flight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D27:E31" firstHeaderRow="1" firstDataRow="1" firstDataCol="1"/>
  <pivotFields count="8">
    <pivotField numFmtId="14"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use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63:B70" firstHeaderRow="1" firstDataRow="1" firstDataCol="1"/>
  <pivotFields count="7">
    <pivotField numFmtId="14"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66" showAll="0"/>
    <pivotField showAll="0"/>
  </pivotFields>
  <rowFields count="2">
    <field x="2"/>
    <field x="3"/>
  </rowFields>
  <rowItems count="7">
    <i>
      <x/>
    </i>
    <i r="1">
      <x v="1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Caus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41:I49" firstHeaderRow="1" firstDataRow="1" firstDataCol="1" rowPageCount="1" colPageCount="1"/>
  <pivotFields count="9">
    <pivotField numFmtId="14" showAll="0"/>
    <pivotField numFmtId="164" showAll="0"/>
    <pivotField numFmtId="164" showAll="0"/>
    <pivotField numFmtId="164" showAll="0"/>
    <pivotField axis="axisPage" numFmtId="164" multipleItemSelectionAllowed="1" showAll="0">
      <items count="5">
        <item x="1"/>
        <item h="1" x="2"/>
        <item h="1" x="3"/>
        <item x="0"/>
        <item t="default"/>
      </items>
    </pivotField>
    <pivotField numFmtId="164" showAll="0"/>
    <pivotField numFmtId="164" showAll="0"/>
    <pivotField numFmtId="164" showAll="0"/>
    <pivotField axis="axisRow" dataField="1" numFmtId="164" showAll="0">
      <items count="13">
        <item x="9"/>
        <item x="7"/>
        <item x="11"/>
        <item x="3"/>
        <item x="10"/>
        <item x="5"/>
        <item x="0"/>
        <item x="8"/>
        <item x="4"/>
        <item x="2"/>
        <item x="1"/>
        <item x="6"/>
        <item t="default"/>
      </items>
    </pivotField>
  </pivotFields>
  <rowFields count="1">
    <field x="8"/>
  </rowFields>
  <rowItems count="8"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Count of Descent/Approach" fld="8" subtotal="count" baseField="0" baseItem="0" numFmtId="164"/>
  </dataFields>
  <formats count="1">
    <format dxfId="1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5:B149" firstHeaderRow="1" firstDataRow="1" firstDataCol="1"/>
  <pivotFields count="9">
    <pivotField numFmtId="14" showAll="0"/>
    <pivotField numFmtId="164" showAll="0"/>
    <pivotField numFmtId="164" showAll="0"/>
    <pivotField axis="axisRow" numFmtId="164" showAll="0">
      <items count="4">
        <item x="2"/>
        <item x="1"/>
        <item x="0"/>
        <item t="default"/>
      </items>
    </pivotField>
    <pivotField axis="axisRow" dataField="1" numFmtId="164" showAll="0">
      <items count="5">
        <item x="3"/>
        <item x="1"/>
        <item x="0"/>
        <item x="2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2">
    <field x="3"/>
    <field x="4"/>
  </rowFields>
  <rowItems count="14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Cause (Environmental, Pilot Error, Material Failure, Maintenance Error)" fld="4" subtotal="count" baseField="0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8:B103" firstHeaderRow="1" firstDataRow="1" firstDataCol="1"/>
  <pivotFields count="9">
    <pivotField numFmtId="14" showAll="0"/>
    <pivotField numFmtId="164" showAll="0"/>
    <pivotField numFmtId="164" showAll="0"/>
    <pivotField numFmtId="164" showAll="0"/>
    <pivotField axis="axisRow" dataField="1" numFmtId="164" showAll="0">
      <items count="5"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use" fld="4" subtotal="count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owssvr_1" backgroundRefresh="0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MDS" tableColumnId="2"/>
      <queryTableField id="3" name="S/N" tableColumnId="3"/>
      <queryTableField id="4" name="Class" tableColumnId="4"/>
      <queryTableField id="5" name="Cause" tableColumnId="5"/>
      <queryTableField id="6" name="Location" tableColumnId="6"/>
      <queryTableField id="8" name="Cost" tableColumnId="7"/>
      <queryTableField id="9" name="Description" tableColumnId="8"/>
      <queryTableField id="7" name="BDB" tableColumnId="9"/>
      <queryTableField id="10" name="RMIS Data" tableColumnId="10"/>
      <queryTableField id="12" name="Item Type" tableColumnId="11"/>
      <queryTableField id="11" name="Path" tableColumnId="12"/>
    </queryTableFields>
  </queryTableRefresh>
</queryTable>
</file>

<file path=xl/queryTables/queryTable2.xml><?xml version="1.0" encoding="utf-8"?>
<queryTable xmlns="http://schemas.openxmlformats.org/spreadsheetml/2006/main" name="owssvr[1]_1" backgroundRefresh="0" connectionId="4" autoFormatId="16" applyNumberFormats="0" applyBorderFormats="0" applyFontFormats="0" applyPatternFormats="0" applyAlignmentFormats="0" applyWidthHeightFormats="0">
  <queryTableRefresh nextId="12">
    <queryTableFields count="9">
      <queryTableField id="1" name="Date" tableColumnId="1"/>
      <queryTableField id="2" name="MDS" tableColumnId="2"/>
      <queryTableField id="3" name="Class" tableColumnId="3"/>
      <queryTableField id="4" name="Cause" tableColumnId="4"/>
      <queryTableField id="5" name="Location" tableColumnId="5"/>
      <queryTableField id="6" name="Cost" tableColumnId="6"/>
      <queryTableField id="7" name="Description" tableColumnId="7"/>
      <queryTableField id="10" name="S/N" tableColumnId="8"/>
      <queryTableField id="11" name="BDB" tableColumnId="9"/>
    </queryTableFields>
    <queryTableDeletedFields count="2">
      <deletedField name="Item Type"/>
      <deletedField name="Path"/>
    </queryTableDeletedFields>
  </queryTableRefresh>
</queryTable>
</file>

<file path=xl/queryTables/queryTable3.xml><?xml version="1.0" encoding="utf-8"?>
<queryTable xmlns="http://schemas.openxmlformats.org/spreadsheetml/2006/main" name="FAA_AviationData_as of 21 Oct 1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wssvr" backgroundRefresh="0" connectionId="5" autoFormatId="16" applyNumberFormats="0" applyBorderFormats="0" applyFontFormats="0" applyPatternFormats="0" applyAlignmentFormats="0" applyWidthHeightFormats="0">
  <queryTableRefresh nextId="13">
    <queryTableFields count="10">
      <queryTableField id="1" name="Date" tableColumnId="1"/>
      <queryTableField id="2" name="MDS" tableColumnId="2"/>
      <queryTableField id="4" name="Class" tableColumnId="4"/>
      <queryTableField id="5" name="Cause" tableColumnId="5"/>
      <queryTableField id="6" name="Location" tableColumnId="6"/>
      <queryTableField id="8" name="Cost" tableColumnId="7"/>
      <queryTableField id="9" name="Description" tableColumnId="8"/>
      <queryTableField id="7" name="BDB" tableColumnId="9"/>
      <queryTableField id="12" name="Item Type" tableColumnId="11"/>
      <queryTableField id="11" name="Path" tableColumnId="12"/>
    </queryTableFields>
    <queryTableDeletedFields count="2">
      <deletedField name="RMIS Data"/>
      <deletedField name="S/N"/>
    </queryTableDeletedFields>
  </queryTableRefresh>
</queryTable>
</file>

<file path=xl/queryTables/queryTable5.xml><?xml version="1.0" encoding="utf-8"?>
<queryTable xmlns="http://schemas.openxmlformats.org/spreadsheetml/2006/main" name="owssvr[1]_1" backgroundRefresh="0" connectionId="3" autoFormatId="16" applyNumberFormats="0" applyBorderFormats="0" applyFontFormats="0" applyPatternFormats="0" applyAlignmentFormats="0" applyWidthHeightFormats="0">
  <queryTableRefresh nextId="13">
    <queryTableFields count="10">
      <queryTableField id="1" name="Date" tableColumnId="1"/>
      <queryTableField id="2" name="MDS" tableColumnId="2"/>
      <queryTableField id="3" name="Class" tableColumnId="3"/>
      <queryTableField id="4" name="Cause" tableColumnId="4"/>
      <queryTableField id="5" name="Location" tableColumnId="5"/>
      <queryTableField id="6" name="Cost" tableColumnId="6"/>
      <queryTableField id="7" name="Description" tableColumnId="7"/>
      <queryTableField id="10" name="S/N" tableColumnId="8"/>
      <queryTableField id="11" name="BDB" tableColumnId="9"/>
      <queryTableField id="12" name="RMIS Data" tableColumnId="10"/>
    </queryTableFields>
    <queryTableDeletedFields count="2">
      <deletedField name="Item Type"/>
      <deletedField name="Path"/>
    </queryTableDeletedFields>
  </queryTableRefresh>
</queryTable>
</file>

<file path=xl/queryTables/queryTable6.xml><?xml version="1.0" encoding="utf-8"?>
<queryTable xmlns="http://schemas.openxmlformats.org/spreadsheetml/2006/main" name="owssvr" backgroundRefresh="0" connectionId="2" autoFormatId="16" applyNumberFormats="0" applyBorderFormats="0" applyFontFormats="0" applyPatternFormats="0" applyAlignmentFormats="0" applyWidthHeightFormats="0">
  <queryTableRefresh nextId="12" unboundColumnsLeft="8">
    <queryTableFields count="11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7"/>
      <queryTableField id="9" dataBound="0" tableColumnId="8"/>
      <queryTableField id="7" name="BDB" tableColumnId="9"/>
      <queryTableField id="11" name="Item Type" tableColumnId="10"/>
      <queryTableField id="10" name="Path" tableColumnId="11"/>
    </queryTableFields>
    <queryTableDeletedFields count="8">
      <deletedField name="Date"/>
      <deletedField name="MDS"/>
      <deletedField name="S/N"/>
      <deletedField name="Class"/>
      <deletedField name="Cause"/>
      <deletedField name="Location"/>
      <deletedField name="Cost"/>
      <deletedField name="Descrip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5" name="Table_owssvr_1" displayName="Table_owssvr_1" ref="A1:L1749" tableType="queryTable" totalsRowShown="0">
  <autoFilter ref="A1:L1749"/>
  <tableColumns count="12">
    <tableColumn id="1" uniqueName="Date" name="Date" queryTableFieldId="1" dataDxfId="11"/>
    <tableColumn id="2" uniqueName="MDS" name="MDS" queryTableFieldId="2" dataDxfId="10"/>
    <tableColumn id="3" uniqueName="S_x005f_x002f_N" name="S/N" queryTableFieldId="3" dataDxfId="9"/>
    <tableColumn id="4" uniqueName="Class" name="Class" queryTableFieldId="4" dataDxfId="8"/>
    <tableColumn id="5" uniqueName="Cause" name="Cause" queryTableFieldId="5" dataDxfId="7"/>
    <tableColumn id="6" uniqueName="Location" name="Location" queryTableFieldId="6" dataDxfId="6"/>
    <tableColumn id="7" uniqueName="Cost" name="Cost" queryTableFieldId="8" dataDxfId="5"/>
    <tableColumn id="8" uniqueName="Title" name="Description" queryTableFieldId="9" dataDxfId="4"/>
    <tableColumn id="9" uniqueName="BDB" name="BDB" queryTableFieldId="7" dataDxfId="3"/>
    <tableColumn id="10" uniqueName="RMIS_x005f_x0020_Data" name="RMIS Data" queryTableFieldId="10" dataDxfId="2"/>
    <tableColumn id="11" uniqueName="FSObjType" name="Item Type" queryTableFieldId="12" dataDxfId="1"/>
    <tableColumn id="12" uniqueName="FileDirRef" name="Path" queryTableFieldId="11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owssvr_134" displayName="Table_owssvr_134" ref="A1:I1233" tableType="queryTable" totalsRowCount="1">
  <autoFilter ref="A1:I1232">
    <filterColumn colId="0">
      <filters>
        <dateGroupItem year="2015" month="1" dateTimeGrouping="month"/>
        <dateGroupItem year="2015" month="2" dateTimeGrouping="month"/>
        <dateGroupItem year="2015" month="3" dateTimeGrouping="month"/>
        <dateGroupItem year="2015" month="4" dateTimeGrouping="month"/>
        <dateGroupItem year="2015" month="5" dateTimeGrouping="month"/>
        <dateGroupItem year="2015" month="6" dateTimeGrouping="month"/>
        <dateGroupItem year="2015" month="7" dateTimeGrouping="month"/>
        <dateGroupItem year="2015" month="8" dateTimeGrouping="month"/>
        <dateGroupItem year="2015" month="9" dateTimeGrouping="month"/>
        <dateGroupItem year="2014" month="10" dateTimeGrouping="month"/>
        <dateGroupItem year="2014" month="11" dateTimeGrouping="month"/>
        <dateGroupItem year="2014" month="12" dateTimeGrouping="month"/>
      </filters>
    </filterColumn>
    <filterColumn colId="1">
      <filters>
        <filter val="UC-35"/>
        <filter val="UC-35A"/>
        <filter val="UC-35B"/>
      </filters>
    </filterColumn>
  </autoFilter>
  <sortState ref="A2:I1232">
    <sortCondition descending="1" ref="A1:A675"/>
  </sortState>
  <tableColumns count="9">
    <tableColumn id="1" uniqueName="Date" name="Date" queryTableFieldId="1" dataDxfId="39" totalsRowDxfId="38"/>
    <tableColumn id="2" uniqueName="MDS" name="MDS" queryTableFieldId="2" dataDxfId="37" totalsRowDxfId="36"/>
    <tableColumn id="3" uniqueName="Class" name="Class" queryTableFieldId="3" dataDxfId="35" totalsRowDxfId="34"/>
    <tableColumn id="4" uniqueName="Cause" name="Cause" queryTableFieldId="4" dataDxfId="33" totalsRowDxfId="32"/>
    <tableColumn id="5" uniqueName="Location" name="Location" queryTableFieldId="5" dataDxfId="31" totalsRowDxfId="30"/>
    <tableColumn id="6" uniqueName="Cost" name="Cost" queryTableFieldId="6" dataDxfId="29" totalsRowDxfId="28"/>
    <tableColumn id="7" uniqueName="Title" name="Description" queryTableFieldId="7" dataDxfId="27" totalsRowDxfId="26"/>
    <tableColumn id="8" uniqueName="S_x005f_x002f_N" name="S/N" queryTableFieldId="10" dataDxfId="25" totalsRowDxfId="24"/>
    <tableColumn id="9" uniqueName="BDB" name="BDB" queryTableFieldId="11" dataDxfId="23" totalsRowDxfId="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_owssvr2" displayName="Table_owssvr2" ref="A1:J1750" tableType="queryTable" totalsRowCount="1">
  <autoFilter ref="A1:J1749"/>
  <sortState ref="A2:J1749">
    <sortCondition descending="1" ref="A1:A1717"/>
  </sortState>
  <tableColumns count="10">
    <tableColumn id="1" uniqueName="Date" name="Date" queryTableFieldId="1" dataDxfId="87" totalsRowDxfId="86"/>
    <tableColumn id="2" uniqueName="MDS" name="MDS" queryTableFieldId="2" dataDxfId="85" totalsRowDxfId="84"/>
    <tableColumn id="4" uniqueName="Class" name="Class" queryTableFieldId="4" dataDxfId="83" totalsRowDxfId="82"/>
    <tableColumn id="5" uniqueName="Cause" name="Cause" queryTableFieldId="5" dataDxfId="81" totalsRowDxfId="80"/>
    <tableColumn id="6" uniqueName="Location" name="Location" queryTableFieldId="6" dataDxfId="79" totalsRowDxfId="78"/>
    <tableColumn id="7" uniqueName="Cost" name="Cost" totalsRowFunction="custom" queryTableFieldId="8" dataDxfId="77" totalsRowDxfId="76">
      <totalsRowFormula>SUM(F12,F13,F23,F56,F59,F103,F110,F111,F119,F190,F222,F230)</totalsRowFormula>
    </tableColumn>
    <tableColumn id="8" uniqueName="Title" name="Description" queryTableFieldId="9" dataDxfId="75" totalsRowDxfId="74"/>
    <tableColumn id="9" uniqueName="BDB" name="BDB" queryTableFieldId="7" dataDxfId="73" totalsRowDxfId="72"/>
    <tableColumn id="11" uniqueName="FSObjType" name="Item Type" queryTableFieldId="12" dataDxfId="71" totalsRowDxfId="70"/>
    <tableColumn id="12" uniqueName="FileDirRef" name="Path" queryTableFieldId="11" dataDxfId="69" totalsRowDxfId="6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_owssvr_13" displayName="Table_owssvr_13" ref="A1:J1534" tableType="queryTable" totalsRowCount="1" headerRowDxfId="67">
  <autoFilter ref="A1:J1533"/>
  <sortState ref="A2:J1533">
    <sortCondition descending="1" ref="A1:A476"/>
  </sortState>
  <tableColumns count="10">
    <tableColumn id="1" uniqueName="Date" name="Date" queryTableFieldId="1" dataDxfId="66" totalsRowDxfId="65"/>
    <tableColumn id="2" uniqueName="MDS" name="MDS" queryTableFieldId="2" dataDxfId="64" totalsRowDxfId="63"/>
    <tableColumn id="3" uniqueName="Class" name="Class" queryTableFieldId="3" dataDxfId="62" totalsRowDxfId="61"/>
    <tableColumn id="4" uniqueName="Cause" name="Cause" queryTableFieldId="4" dataDxfId="60" totalsRowDxfId="59"/>
    <tableColumn id="5" uniqueName="Location" name="Location" queryTableFieldId="5" dataDxfId="58" totalsRowDxfId="57"/>
    <tableColumn id="6" uniqueName="Cost" name="Cost" queryTableFieldId="6" dataDxfId="56" totalsRowDxfId="55"/>
    <tableColumn id="7" uniqueName="Title" name="Description" queryTableFieldId="7" dataDxfId="54" totalsRowDxfId="53"/>
    <tableColumn id="8" uniqueName="S_x005f_x002f_N" name="S/N" queryTableFieldId="10" dataDxfId="52" totalsRowDxfId="51"/>
    <tableColumn id="9" uniqueName="BDB" name="BDB" queryTableFieldId="11" dataDxfId="50" totalsRowDxfId="49"/>
    <tableColumn id="10" uniqueName="RMIS_x005f_x0020_Data" name="RMIS Data" queryTableFieldId="12" dataDxfId="48" totalsRowDxfId="4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le_owssvr" displayName="Table_owssvr" ref="A1:K919" tableType="queryTable" totalsRowShown="0">
  <autoFilter ref="A1:K919"/>
  <tableColumns count="11">
    <tableColumn id="1" uniqueName="Date" name="Date" queryTableFieldId="1" dataDxfId="98"/>
    <tableColumn id="2" uniqueName="MDS" name="MDS" queryTableFieldId="2" dataDxfId="97"/>
    <tableColumn id="3" uniqueName="S_x005f_x002f_N" name="S/N" queryTableFieldId="3" dataDxfId="96"/>
    <tableColumn id="4" uniqueName="Class" name="Class" queryTableFieldId="4" dataDxfId="95"/>
    <tableColumn id="5" uniqueName="Cause" name="Cause" queryTableFieldId="5" dataDxfId="94"/>
    <tableColumn id="6" uniqueName="Location" name="Location" queryTableFieldId="6" dataDxfId="93"/>
    <tableColumn id="7" uniqueName="Cost" name="Cost" queryTableFieldId="8" dataDxfId="92"/>
    <tableColumn id="8" uniqueName="Title" name="Description" queryTableFieldId="9" dataDxfId="91"/>
    <tableColumn id="9" uniqueName="BDB" name="BDB" queryTableFieldId="7" dataDxfId="90"/>
    <tableColumn id="10" uniqueName="FSObjType" name="Item Type" queryTableFieldId="11" dataDxfId="89"/>
    <tableColumn id="11" uniqueName="FileDirRef" name="Path" queryTableFieldId="10" dataDxfId="8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rts2.safety.army.mil/ReportServer?%2fDW%2fAnalyzeIT%2fRMIS.REPORTS%2fAviation+Statistics%2fR0219+Case_List&amp;varCaseNumbers=19890729001%2c&amp;varCaseType=A&amp;varCriteria=Aviation+Flight+Accident+Statistics+-+Aircraft+Type%0d%0aC+12%0d%0a1989+Class+B+Accidents&amp;rs%3aParameterLanguage=&amp;rc%3aParameters=Collapsed" TargetMode="External"/><Relationship Id="rId18" Type="http://schemas.openxmlformats.org/officeDocument/2006/relationships/hyperlink" Target="https://reports2.safety.army.mil/ReportServer?%2fDW%2fAnalyzeIT%2fRMIS.REPORTS%2fAviation+Statistics%2fR0219+Case_List&amp;varCaseNumbers=20040105001%2c&amp;varCaseType=A&amp;varCriteria=Aviation+Flight+Accident+Statistics+-+Aircraft+Type%0d%0aC+12%0d%0a2004+Class+B+Accidents&amp;rs%3aParameterLanguage=&amp;rc%3aParameters=Collapsed" TargetMode="External"/><Relationship Id="rId26" Type="http://schemas.openxmlformats.org/officeDocument/2006/relationships/hyperlink" Target="https://reports2.safety.army.mil/ReportServer?%2fDW%2fAnalyzeIT%2fRMIS.REPORTS%2fAviation+Statistics%2fR0219+Case_List&amp;varCaseNumbers=19790118010%2c19790130016%2c19790913009%2c19790926010%2c&amp;varCaseType=A&amp;varCriteria=Aviation+Flight+Accident+Statistics+-+Aircraft+Type%0d%0aC+12%0d%0a1979+Class+C+Accidents&amp;rs%3aParameterLanguage=&amp;rc%3aParameters=Collapsed" TargetMode="External"/><Relationship Id="rId39" Type="http://schemas.openxmlformats.org/officeDocument/2006/relationships/hyperlink" Target="https://reports2.safety.army.mil/ReportServer?%2fDW%2fAnalyzeIT%2fRMIS.REPORTS%2fAviation+Statistics%2fR0219+Case_List&amp;varCaseNumbers=19920724004%2c19920724006%2c19920807003%2c&amp;varCaseType=A&amp;varCriteria=Aviation+Flight+Accident+Statistics+-+Aircraft+Type%0d%0aC+12%0d%0a1992+Class+C+Accidents&amp;rs%3aParameterLanguage=&amp;rc%3aParameters=Collapsed" TargetMode="External"/><Relationship Id="rId21" Type="http://schemas.openxmlformats.org/officeDocument/2006/relationships/hyperlink" Target="https://reports2.safety.army.mil/ReportServer?%2fDW%2fAnalyzeIT%2fRMIS.REPORTS%2fAviation+Statistics%2fR0219+Case_List&amp;varCaseNumbers=20070126001%2c&amp;varCaseType=A&amp;varCriteria=Aviation+Flight+Accident+Statistics+-+Aircraft+Type%0d%0aC+12%0d%0a2007+Class+B+Accidents&amp;rs%3aParameterLanguage=&amp;rc%3aParameters=Collapsed" TargetMode="External"/><Relationship Id="rId34" Type="http://schemas.openxmlformats.org/officeDocument/2006/relationships/hyperlink" Target="https://reports2.safety.army.mil/ReportServer?%2fDW%2fAnalyzeIT%2fRMIS.REPORTS%2fAviation+Statistics%2fR0219+Case_List&amp;varCaseNumbers=19870612007%2c19861023002%2c19861205009%2c&amp;varCaseType=A&amp;varCriteria=Aviation+Flight+Accident+Statistics+-+Aircraft+Type%0d%0aC+12%0d%0a1987+Class+C+Accidents&amp;rs%3aParameterLanguage=&amp;rc%3aParameters=Collapsed" TargetMode="External"/><Relationship Id="rId42" Type="http://schemas.openxmlformats.org/officeDocument/2006/relationships/hyperlink" Target="https://reports2.safety.army.mil/ReportServer?%2fDW%2fAnalyzeIT%2fRMIS.REPORTS%2fAviation+Statistics%2fR0219+Case_List&amp;varCaseNumbers=19950522001%2c19950302001%2c19950403001%2c19950514002%2c19941001001%2c19950723002%2c&amp;varCaseType=A&amp;varCriteria=Aviation+Flight+Accident+Statistics+-+Aircraft+Type%0d%0aC+12%0d%0a1995+Class+C+Accidents&amp;rs%3aParameterLanguage=&amp;rc%3aParameters=Collapsed" TargetMode="External"/><Relationship Id="rId47" Type="http://schemas.openxmlformats.org/officeDocument/2006/relationships/hyperlink" Target="https://reports2.safety.army.mil/ReportServer?%2fDW%2fAnalyzeIT%2fRMIS.REPORTS%2fAviation+Statistics%2fR0219+Case_List&amp;varCaseNumbers=20000213002%2c19991012002%2c20000722001%2c20000717002%2c20000813001%2c20000728008%2c19991230001%2c&amp;varCaseType=A&amp;varCriteria=Aviation+Flight+Accident+Statistics+-+Aircraft+Type%0d%0aC+12%0d%0a2000+Class+C+Accidents&amp;rs%3aParameterLanguage=&amp;rc%3aParameters=Collapsed" TargetMode="External"/><Relationship Id="rId50" Type="http://schemas.openxmlformats.org/officeDocument/2006/relationships/hyperlink" Target="https://reports2.safety.army.mil/ReportServer?%2fDW%2fAnalyzeIT%2fRMIS.REPORTS%2fAviation+Statistics%2fR0219+Case_List&amp;varCaseNumbers=20030530001%2c20030630001%2c20030822005%2c&amp;varCaseType=A&amp;varCriteria=Aviation+Flight+Accident+Statistics+-+Aircraft+Type%0d%0aC+12%0d%0a2003+Class+C+Accidents&amp;rs%3aParameterLanguage=&amp;rc%3aParameters=Collapsed" TargetMode="External"/><Relationship Id="rId55" Type="http://schemas.openxmlformats.org/officeDocument/2006/relationships/hyperlink" Target="https://reports2.safety.army.mil/ReportServer?%2fDW%2fAnalyzeIT%2fRMIS.REPORTS%2fAviation+Statistics%2fR0219+Case_List&amp;varCaseNumbers=20080805004%2c20080926002%2c&amp;varCaseType=A&amp;varCriteria=Aviation+Flight+Accident+Statistics+-+Aircraft+Type%0d%0aC+12%0d%0a2008+Class+C+Accidents&amp;rs%3aParameterLanguage=&amp;rc%3aParameters=Collapsed" TargetMode="External"/><Relationship Id="rId7" Type="http://schemas.openxmlformats.org/officeDocument/2006/relationships/hyperlink" Target="https://reports2.safety.army.mil/ReportServer?%2fDW%2fAnalyzeIT%2fRMIS.REPORTS%2fAviation+Statistics%2fR0219+Case_List&amp;varCaseNumbers=20071127002%2c20071022010%2c&amp;varCaseType=A&amp;varCriteria=Aviation+Flight+Accident+Statistics+-+Aircraft+Type%0d%0aC+12%0d%0a2008+Class+A+Accidents&amp;rs%3aParameterLanguage=&amp;rc%3aParameters=Collapsed" TargetMode="External"/><Relationship Id="rId2" Type="http://schemas.openxmlformats.org/officeDocument/2006/relationships/hyperlink" Target="https://reports2.safety.army.mil/ReportServer?%2fDW%2fAnalyzeIT%2fRMIS.REPORTS%2fAviation+Statistics%2fR0219+Case_List&amp;varCaseNumbers=19921112001%2c&amp;varCaseType=A&amp;varCriteria=Aviation+Flight+Accident+Statistics+-+Aircraft+Type%0d%0aC+12%0d%0a1993+Class+A+Accidents&amp;rs%3aParameterLanguage=&amp;rc%3aParameters=Collapsed" TargetMode="External"/><Relationship Id="rId16" Type="http://schemas.openxmlformats.org/officeDocument/2006/relationships/hyperlink" Target="https://reports2.safety.army.mil/ReportServer?%2fDW%2fAnalyzeIT%2fRMIS.REPORTS%2fAviation+Statistics%2fR0219+Case_List&amp;varCaseNumbers=20020129003%2c&amp;varCaseType=A&amp;varCriteria=Aviation+Flight+Accident+Statistics+-+Aircraft+Type%0d%0aC+12%0d%0a2002+Class+B+Accidents&amp;rs%3aParameterLanguage=&amp;rc%3aParameters=Collapsed" TargetMode="External"/><Relationship Id="rId20" Type="http://schemas.openxmlformats.org/officeDocument/2006/relationships/hyperlink" Target="https://reports2.safety.army.mil/ReportServer?%2fDW%2fAnalyzeIT%2fRMIS.REPORTS%2fAviation+Statistics%2fR0219+Case_List&amp;varCaseNumbers=20060220005%2c20060825002%2c&amp;varCaseType=A&amp;varCriteria=Aviation+Flight+Accident+Statistics+-+Aircraft+Type%0d%0aC+12%0d%0a2006+Class+B+Accidents&amp;rs%3aParameterLanguage=&amp;rc%3aParameters=Collapsed" TargetMode="External"/><Relationship Id="rId29" Type="http://schemas.openxmlformats.org/officeDocument/2006/relationships/hyperlink" Target="https://reports2.safety.army.mil/ReportServer?%2fDW%2fAnalyzeIT%2fRMIS.REPORTS%2fAviation+Statistics%2fR0219+Case_List&amp;varCaseNumbers=19820719003%2c19820722020%2c19820730011%2c19820803010%2c19820329010%2c19811022006%2c19820212009%2c19820902001%2c19820116001%2c19811001007%2c19820611011%2c&amp;varCaseType=A&amp;varCriteria=Aviation+Flight+Accident+Statistics+-+Aircraft+Type%0d%0aC+12%0d%0a1982+Class+C+Accidents&amp;rs%3aParameterLanguage=&amp;rc%3aParameters=Collapsed" TargetMode="External"/><Relationship Id="rId41" Type="http://schemas.openxmlformats.org/officeDocument/2006/relationships/hyperlink" Target="https://reports2.safety.army.mil/ReportServer?%2fDW%2fAnalyzeIT%2fRMIS.REPORTS%2fAviation+Statistics%2fR0219+Case_List&amp;varCaseNumbers=19940712001%2c19940423001%2c19940321001%2c19940524015%2c&amp;varCaseType=A&amp;varCriteria=Aviation+Flight+Accident+Statistics+-+Aircraft+Type%0d%0aC+12%0d%0a1994+Class+C+Accidents&amp;rs%3aParameterLanguage=&amp;rc%3aParameters=Collapsed" TargetMode="External"/><Relationship Id="rId54" Type="http://schemas.openxmlformats.org/officeDocument/2006/relationships/hyperlink" Target="https://reports2.safety.army.mil/ReportServer?%2fDW%2fAnalyzeIT%2fRMIS.REPORTS%2fAviation+Statistics%2fR0219+Case_List&amp;varCaseNumbers=20070920004%2c20061114001%2c20061116001%2c&amp;varCaseType=A&amp;varCriteria=Aviation+Flight+Accident+Statistics+-+Aircraft+Type%0d%0aC+12%0d%0a2007+Class+C+Accidents&amp;rs%3aParameterLanguage=&amp;rc%3aParameters=Collapsed" TargetMode="External"/><Relationship Id="rId1" Type="http://schemas.openxmlformats.org/officeDocument/2006/relationships/hyperlink" Target="https://reports2.safety.army.mil/ReportServer?%2fDW%2fAnalyzeIT%2fRMIS.REPORTS%2fAviation+Statistics%2fR0219+Case_List&amp;varCaseNumbers=19920111011%2c&amp;varCaseType=A&amp;varCriteria=Aviation+Flight+Accident+Statistics+-+Aircraft+Type%0d%0aC+12%0d%0a1992+Class+A+Accidents&amp;rs%3aParameterLanguage=&amp;rc%3aParameters=Collapsed" TargetMode="External"/><Relationship Id="rId6" Type="http://schemas.openxmlformats.org/officeDocument/2006/relationships/hyperlink" Target="https://reports2.safety.army.mil/ReportServer?%2fDW%2fAnalyzeIT%2fRMIS.REPORTS%2fAviation+Statistics%2fR0219+Case_List&amp;varCaseNumbers=20030812001%2c&amp;varCaseType=A&amp;varCriteria=Aviation+Flight+Accident+Statistics+-+Aircraft+Type%0d%0aC+12%0d%0a2003+Class+A+Accidents&amp;rs%3aParameterLanguage=&amp;rc%3aParameters=Collapsed" TargetMode="External"/><Relationship Id="rId11" Type="http://schemas.openxmlformats.org/officeDocument/2006/relationships/hyperlink" Target="https://reports2.safety.army.mil/ReportServer?%2fDW%2fAnalyzeIT%2fRMIS.REPORTS%2fAviation+Statistics%2fR0219+Case_List&amp;varCaseNumbers=19821001001%2c&amp;varCaseType=A&amp;varCriteria=Aviation+Flight+Accident+Statistics+-+Aircraft+Type%0d%0aC+12%0d%0a1983+Class+B+Accidents&amp;rs%3aParameterLanguage=&amp;rc%3aParameters=Collapsed" TargetMode="External"/><Relationship Id="rId24" Type="http://schemas.openxmlformats.org/officeDocument/2006/relationships/hyperlink" Target="https://reports2.safety.army.mil/ReportServer?%2fDW%2fAnalyzeIT%2fRMIS.REPORTS%2fAviation+Statistics%2fR0219+Case_List&amp;varCaseNumbers=19761108009%2c&amp;varCaseType=A&amp;varCriteria=Aviation+Flight+Accident+Statistics+-+Aircraft+Type%0d%0aC+12%0d%0a1977+Class+C+Accidents&amp;rs%3aParameterLanguage=&amp;rc%3aParameters=Collapsed" TargetMode="External"/><Relationship Id="rId32" Type="http://schemas.openxmlformats.org/officeDocument/2006/relationships/hyperlink" Target="https://reports2.safety.army.mil/ReportServer?%2fDW%2fAnalyzeIT%2fRMIS.REPORTS%2fAviation+Statistics%2fR0219+Case_List&amp;varCaseNumbers=19841129008%2c19850729015%2c&amp;varCaseType=A&amp;varCriteria=Aviation+Flight+Accident+Statistics+-+Aircraft+Type%0d%0aC+12%0d%0a1985+Class+C+Accidents&amp;rs%3aParameterLanguage=&amp;rc%3aParameters=Collapsed" TargetMode="External"/><Relationship Id="rId37" Type="http://schemas.openxmlformats.org/officeDocument/2006/relationships/hyperlink" Target="https://reports2.safety.army.mil/ReportServer?%2fDW%2fAnalyzeIT%2fRMIS.REPORTS%2fAviation+Statistics%2fR0219+Case_List&amp;varCaseNumbers=19900901001%2c19900816017%2c19900725003%2c19900503019%2c&amp;varCaseType=A&amp;varCriteria=Aviation+Flight+Accident+Statistics+-+Aircraft+Type%0d%0aC+12%0d%0a1990+Class+C+Accidents&amp;rs%3aParameterLanguage=&amp;rc%3aParameters=Collapsed" TargetMode="External"/><Relationship Id="rId40" Type="http://schemas.openxmlformats.org/officeDocument/2006/relationships/hyperlink" Target="https://reports2.safety.army.mil/ReportServer?%2fDW%2fAnalyzeIT%2fRMIS.REPORTS%2fAviation+Statistics%2fR0219+Case_List&amp;varCaseNumbers=19930718002%2c19930715001%2c19930113013%2c19930719001%2c19930728008%2c&amp;varCaseType=A&amp;varCriteria=Aviation+Flight+Accident+Statistics+-+Aircraft+Type%0d%0aC+12%0d%0a1993+Class+C+Accidents&amp;rs%3aParameterLanguage=&amp;rc%3aParameters=Collapsed" TargetMode="External"/><Relationship Id="rId45" Type="http://schemas.openxmlformats.org/officeDocument/2006/relationships/hyperlink" Target="https://reports2.safety.army.mil/ReportServer?%2fDW%2fAnalyzeIT%2fRMIS.REPORTS%2fAviation+Statistics%2fR0219+Case_List&amp;varCaseNumbers=19980902001%2c19971006001%2c19980805001%2c19980630002%2c19980723002%2c19971224001%2c19980323007%2c19980327001%2c&amp;varCaseType=A&amp;varCriteria=Aviation+Flight+Accident+Statistics+-+Aircraft+Type%0d%0aC+12%0d%0a1998+Class+C+Accidents&amp;rs%3aParameterLanguage=&amp;rc%3aParameters=Collapsed" TargetMode="External"/><Relationship Id="rId53" Type="http://schemas.openxmlformats.org/officeDocument/2006/relationships/hyperlink" Target="https://reports2.safety.army.mil/ReportServer?%2fDW%2fAnalyzeIT%2fRMIS.REPORTS%2fAviation+Statistics%2fR0219+Case_List&amp;varCaseNumbers=20060810004%2c20051202001%2c&amp;varCaseType=A&amp;varCriteria=Aviation+Flight+Accident+Statistics+-+Aircraft+Type%0d%0aC+12%0d%0a2006+Class+C+Accidents&amp;rs%3aParameterLanguage=&amp;rc%3aParameters=Collapsed" TargetMode="External"/><Relationship Id="rId58" Type="http://schemas.openxmlformats.org/officeDocument/2006/relationships/hyperlink" Target="https://reports2.safety.army.mil/ReportServer?%2fDW%2fAnalyzeIT%2fRMIS.REPORTS%2fAviation+Statistics%2fR0219+Case_List&amp;varCaseNumbers=20110516002%2c20101027002%2c20101116001%2c&amp;varCaseType=A&amp;varCriteria=Aviation+Flight+Accident+Statistics+-+Aircraft+Type%0d%0aC+12%0d%0a2011+Class+C+Accidents&amp;rs%3aParameterLanguage=&amp;rc%3aParameters=Collapsed" TargetMode="External"/><Relationship Id="rId5" Type="http://schemas.openxmlformats.org/officeDocument/2006/relationships/hyperlink" Target="https://reports2.safety.army.mil/ReportServer?%2fDW%2fAnalyzeIT%2fRMIS.REPORTS%2fAviation+Statistics%2fR0219+Case_List&amp;varCaseNumbers=20010326001%2c&amp;varCaseType=A&amp;varCriteria=Aviation+Flight+Accident+Statistics+-+Aircraft+Type%0d%0aC+12%0d%0a2001+Class+A+Accidents&amp;rs%3aParameterLanguage=&amp;rc%3aParameters=Collapsed" TargetMode="External"/><Relationship Id="rId15" Type="http://schemas.openxmlformats.org/officeDocument/2006/relationships/hyperlink" Target="https://reports2.safety.army.mil/ReportServer?%2fDW%2fAnalyzeIT%2fRMIS.REPORTS%2fAviation+Statistics%2fR0219+Case_List&amp;varCaseNumbers=19930223001%2c&amp;varCaseType=A&amp;varCriteria=Aviation+Flight+Accident+Statistics+-+Aircraft+Type%0d%0aC+12%0d%0a1993+Class+B+Accidents&amp;rs%3aParameterLanguage=&amp;rc%3aParameters=Collapsed" TargetMode="External"/><Relationship Id="rId23" Type="http://schemas.openxmlformats.org/officeDocument/2006/relationships/hyperlink" Target="https://reports2.safety.army.mil/ReportServer?%2fDW%2fAnalyzeIT%2fRMIS.REPORTS%2fAviation+Statistics%2fR0219+Case_List&amp;varCaseNumbers=20100406002%2c&amp;varCaseType=A&amp;varCriteria=Aviation+Flight+Accident+Statistics+-+Aircraft+Type%0d%0aC+12%0d%0a2010+Class+B+Accidents&amp;rs%3aParameterLanguage=&amp;rc%3aParameters=Collapsed" TargetMode="External"/><Relationship Id="rId28" Type="http://schemas.openxmlformats.org/officeDocument/2006/relationships/hyperlink" Target="https://reports2.safety.army.mil/ReportServer?%2fDW%2fAnalyzeIT%2fRMIS.REPORTS%2fAviation+Statistics%2fR0219+Case_List&amp;varCaseNumbers=19810312006%2c19810123018%2c19810827003%2c&amp;varCaseType=A&amp;varCriteria=Aviation+Flight+Accident+Statistics+-+Aircraft+Type%0d%0aC+12%0d%0a1981+Class+C+Accidents&amp;rs%3aParameterLanguage=&amp;rc%3aParameters=Collapsed" TargetMode="External"/><Relationship Id="rId36" Type="http://schemas.openxmlformats.org/officeDocument/2006/relationships/hyperlink" Target="https://reports2.safety.army.mil/ReportServer?%2fDW%2fAnalyzeIT%2fRMIS.REPORTS%2fAviation+Statistics%2fR0219+Case_List&amp;varCaseNumbers=19890822002%2c&amp;varCaseType=A&amp;varCriteria=Aviation+Flight+Accident+Statistics+-+Aircraft+Type%0d%0aC+12%0d%0a1989+Class+C+Accidents&amp;rs%3aParameterLanguage=&amp;rc%3aParameters=Collapsed" TargetMode="External"/><Relationship Id="rId49" Type="http://schemas.openxmlformats.org/officeDocument/2006/relationships/hyperlink" Target="https://reports2.safety.army.mil/ReportServer?%2fDW%2fAnalyzeIT%2fRMIS.REPORTS%2fAviation+Statistics%2fR0219+Case_List&amp;varCaseNumbers=20020721001%2c20011001001%2c&amp;varCaseType=A&amp;varCriteria=Aviation+Flight+Accident+Statistics+-+Aircraft+Type%0d%0aC+12%0d%0a2002+Class+C+Accidents&amp;rs%3aParameterLanguage=&amp;rc%3aParameters=Collapsed" TargetMode="External"/><Relationship Id="rId57" Type="http://schemas.openxmlformats.org/officeDocument/2006/relationships/hyperlink" Target="https://reports2.safety.army.mil/ReportServer?%2fDW%2fAnalyzeIT%2fRMIS.REPORTS%2fAviation+Statistics%2fR0219+Case_List&amp;varCaseNumbers=20100215001%2c20100204001%2c20091203001%2c20100806004%2c&amp;varCaseType=A&amp;varCriteria=Aviation+Flight+Accident+Statistics+-+Aircraft+Type%0d%0aC+12%0d%0a2010+Class+C+Accidents&amp;rs%3aParameterLanguage=&amp;rc%3aParameters=Collapsed" TargetMode="External"/><Relationship Id="rId61" Type="http://schemas.openxmlformats.org/officeDocument/2006/relationships/printerSettings" Target="../printerSettings/printerSettings7.bin"/><Relationship Id="rId10" Type="http://schemas.openxmlformats.org/officeDocument/2006/relationships/hyperlink" Target="https://reports2.safety.army.mil/ReportServer?%2fDW%2fAnalyzeIT%2fRMIS.REPORTS%2fAviation+Statistics%2fR0219+Case_List&amp;varCaseNumbers=19810811001%2c&amp;varCaseType=A&amp;varCriteria=Aviation+Flight+Accident+Statistics+-+Aircraft+Type%0d%0aC+12%0d%0a1981+Class+B+Accidents&amp;rs%3aParameterLanguage=&amp;rc%3aParameters=Collapsed" TargetMode="External"/><Relationship Id="rId19" Type="http://schemas.openxmlformats.org/officeDocument/2006/relationships/hyperlink" Target="https://reports2.safety.army.mil/ReportServer?%2fDW%2fAnalyzeIT%2fRMIS.REPORTS%2fAviation+Statistics%2fR0219+Case_List&amp;varCaseNumbers=20050127001%2c20050410002%2c&amp;varCaseType=A&amp;varCriteria=Aviation+Flight+Accident+Statistics+-+Aircraft+Type%0d%0aC+12%0d%0a2005+Class+B+Accidents&amp;rs%3aParameterLanguage=&amp;rc%3aParameters=Collapsed" TargetMode="External"/><Relationship Id="rId31" Type="http://schemas.openxmlformats.org/officeDocument/2006/relationships/hyperlink" Target="https://reports2.safety.army.mil/ReportServer?%2fDW%2fAnalyzeIT%2fRMIS.REPORTS%2fAviation+Statistics%2fR0219+Case_List&amp;varCaseNumbers=19840305006%2c19840717013%2c19831012022%2c19831020001%2c&amp;varCaseType=A&amp;varCriteria=Aviation+Flight+Accident+Statistics+-+Aircraft+Type%0d%0aC+12%0d%0a1984+Class+C+Accidents&amp;rs%3aParameterLanguage=&amp;rc%3aParameters=Collapsed" TargetMode="External"/><Relationship Id="rId44" Type="http://schemas.openxmlformats.org/officeDocument/2006/relationships/hyperlink" Target="https://reports2.safety.army.mil/ReportServer?%2fDW%2fAnalyzeIT%2fRMIS.REPORTS%2fAviation+Statistics%2fR0219+Case_List&amp;varCaseNumbers=19970810001%2c19961206001%2c19970228005%2c19970422001%2c19970507002%2c19970410001%2c19970723001%2c&amp;varCaseType=A&amp;varCriteria=Aviation+Flight+Accident+Statistics+-+Aircraft+Type%0d%0aC+12%0d%0a1997+Class+C+Accidents&amp;rs%3aParameterLanguage=&amp;rc%3aParameters=Collapsed" TargetMode="External"/><Relationship Id="rId52" Type="http://schemas.openxmlformats.org/officeDocument/2006/relationships/hyperlink" Target="https://reports2.safety.army.mil/ReportServer?%2fDW%2fAnalyzeIT%2fRMIS.REPORTS%2fAviation+Statistics%2fR0219+Case_List&amp;varCaseNumbers=20050103002%2c20050308002%2c20041025001%2c20050826002%2c20050807001%2c&amp;varCaseType=A&amp;varCriteria=Aviation+Flight+Accident+Statistics+-+Aircraft+Type%0d%0aC+12%0d%0a2005+Class+C+Accidents&amp;rs%3aParameterLanguage=&amp;rc%3aParameters=Collapsed" TargetMode="External"/><Relationship Id="rId60" Type="http://schemas.openxmlformats.org/officeDocument/2006/relationships/hyperlink" Target="https://reports2.safety.army.mil/ReportServer?%2fDW%2fAnalyzeIT%2fRMIS.REPORTS%2fAviation+Statistics%2fR0219+Case_List&amp;varCaseNumbers=20121107001%2c20121026005%2c20130507004%2c&amp;varCaseType=A&amp;varCriteria=Aviation+Flight+Accident+Statistics+-+Aircraft+Type%0d%0aC+12%0d%0a2013+Class+C+Accidents&amp;rs%3aParameterLanguage=&amp;rc%3aParameters=Collapsed" TargetMode="External"/><Relationship Id="rId4" Type="http://schemas.openxmlformats.org/officeDocument/2006/relationships/hyperlink" Target="https://reports2.safety.army.mil/ReportServer?%2fDW%2fAnalyzeIT%2fRMIS.REPORTS%2fAviation+Statistics%2fR0219+Case_List&amp;varCaseNumbers=19981106001%2c&amp;varCaseType=A&amp;varCriteria=Aviation+Flight+Accident+Statistics+-+Aircraft+Type%0d%0aC+12%0d%0a1999+Class+A+Accidents&amp;rs%3aParameterLanguage=&amp;rc%3aParameters=Collapsed" TargetMode="External"/><Relationship Id="rId9" Type="http://schemas.openxmlformats.org/officeDocument/2006/relationships/hyperlink" Target="https://reports2.safety.army.mil/ReportServer?%2fDW%2fAnalyzeIT%2fRMIS.REPORTS%2fAviation+Statistics%2fR0219+Case_List&amp;varCaseNumbers=19781114001%2c19790619020%2c&amp;varCaseType=A&amp;varCriteria=Aviation+Flight+Accident+Statistics+-+Aircraft+Type%0d%0aC+12%0d%0a1979+Class+B+Accidents&amp;rs%3aParameterLanguage=&amp;rc%3aParameters=Collapsed" TargetMode="External"/><Relationship Id="rId14" Type="http://schemas.openxmlformats.org/officeDocument/2006/relationships/hyperlink" Target="https://reports2.safety.army.mil/ReportServer?%2fDW%2fAnalyzeIT%2fRMIS.REPORTS%2fAviation+Statistics%2fR0219+Case_List&amp;varCaseNumbers=19920114001%2c19911011001%2c&amp;varCaseType=A&amp;varCriteria=Aviation+Flight+Accident+Statistics+-+Aircraft+Type%0d%0aC+12%0d%0a1992+Class+B+Accidents&amp;rs%3aParameterLanguage=&amp;rc%3aParameters=Collapsed" TargetMode="External"/><Relationship Id="rId22" Type="http://schemas.openxmlformats.org/officeDocument/2006/relationships/hyperlink" Target="https://reports2.safety.army.mil/ReportServer?%2fDW%2fAnalyzeIT%2fRMIS.REPORTS%2fAviation+Statistics%2fR0219+Case_List&amp;varCaseNumbers=20080925001%2c&amp;varCaseType=A&amp;varCriteria=Aviation+Flight+Accident+Statistics+-+Aircraft+Type%0d%0aC+12%0d%0a2008+Class+B+Accidents&amp;rs%3aParameterLanguage=&amp;rc%3aParameters=Collapsed" TargetMode="External"/><Relationship Id="rId27" Type="http://schemas.openxmlformats.org/officeDocument/2006/relationships/hyperlink" Target="https://reports2.safety.army.mil/ReportServer?%2fDW%2fAnalyzeIT%2fRMIS.REPORTS%2fAviation+Statistics%2fR0219+Case_List&amp;varCaseNumbers=19800311002%2c19800721019%2c19800519015%2c19800522014%2c19800529004%2c19800613001%2c19800724006%2c&amp;varCaseType=A&amp;varCriteria=Aviation+Flight+Accident+Statistics+-+Aircraft+Type%0d%0aC+12%0d%0a1980+Class+C+Accidents&amp;rs%3aParameterLanguage=&amp;rc%3aParameters=Collapsed" TargetMode="External"/><Relationship Id="rId30" Type="http://schemas.openxmlformats.org/officeDocument/2006/relationships/hyperlink" Target="https://reports2.safety.army.mil/ReportServer?%2fDW%2fAnalyzeIT%2fRMIS.REPORTS%2fAviation+Statistics%2fR0219+Case_List&amp;varCaseNumbers=19830117005%2c19821104008%2c19830831002%2c19830328001%2c19830325014%2c&amp;varCaseType=A&amp;varCriteria=Aviation+Flight+Accident+Statistics+-+Aircraft+Type%0d%0aC+12%0d%0a1983+Class+C+Accidents&amp;rs%3aParameterLanguage=&amp;rc%3aParameters=Collapsed" TargetMode="External"/><Relationship Id="rId35" Type="http://schemas.openxmlformats.org/officeDocument/2006/relationships/hyperlink" Target="https://reports2.safety.army.mil/ReportServer?%2fDW%2fAnalyzeIT%2fRMIS.REPORTS%2fAviation+Statistics%2fR0219+Case_List&amp;varCaseNumbers=19871211001%2c&amp;varCaseType=A&amp;varCriteria=Aviation+Flight+Accident+Statistics+-+Aircraft+Type%0d%0aC+12%0d%0a1988+Class+C+Accidents&amp;rs%3aParameterLanguage=&amp;rc%3aParameters=Collapsed" TargetMode="External"/><Relationship Id="rId43" Type="http://schemas.openxmlformats.org/officeDocument/2006/relationships/hyperlink" Target="https://reports2.safety.army.mil/ReportServer?%2fDW%2fAnalyzeIT%2fRMIS.REPORTS%2fAviation+Statistics%2fR0219+Case_List&amp;varCaseNumbers=19951228006%2c19960626004%2c19960811001%2c19960720001%2c19960208001%2c&amp;varCaseType=A&amp;varCriteria=Aviation+Flight+Accident+Statistics+-+Aircraft+Type%0d%0aC+12%0d%0a1996+Class+C+Accidents&amp;rs%3aParameterLanguage=&amp;rc%3aParameters=Collapsed" TargetMode="External"/><Relationship Id="rId48" Type="http://schemas.openxmlformats.org/officeDocument/2006/relationships/hyperlink" Target="https://reports2.safety.army.mil/ReportServer?%2fDW%2fAnalyzeIT%2fRMIS.REPORTS%2fAviation+Statistics%2fR0219+Case_List&amp;varCaseNumbers=20010501001%2c20010822001%2c20010531001%2c20010701001%2c20010509002%2c20001102006%2c&amp;varCaseType=A&amp;varCriteria=Aviation+Flight+Accident+Statistics+-+Aircraft+Type%0d%0aC+12%0d%0a2001+Class+C+Accidents&amp;rs%3aParameterLanguage=&amp;rc%3aParameters=Collapsed" TargetMode="External"/><Relationship Id="rId56" Type="http://schemas.openxmlformats.org/officeDocument/2006/relationships/hyperlink" Target="https://reports2.safety.army.mil/ReportServer?%2fDW%2fAnalyzeIT%2fRMIS.REPORTS%2fAviation+Statistics%2fR0219+Case_List&amp;varCaseNumbers=20090414003%2c20090331002%2c20090402001%2c20090717002%2c20090804001%2c20090210001%2c20081212005%2c&amp;varCaseType=A&amp;varCriteria=Aviation+Flight+Accident+Statistics+-+Aircraft+Type%0d%0aC+12%0d%0a2009+Class+C+Accidents&amp;rs%3aParameterLanguage=&amp;rc%3aParameters=Collapsed" TargetMode="External"/><Relationship Id="rId8" Type="http://schemas.openxmlformats.org/officeDocument/2006/relationships/hyperlink" Target="https://reports2.safety.army.mil/ReportServer?%2fDW%2fAnalyzeIT%2fRMIS.REPORTS%2fAviation+Statistics%2fR0219+Case_List&amp;varCaseNumbers=20100306001%2c20100630002%2c20091013002%2c&amp;varCaseType=A&amp;varCriteria=Aviation+Flight+Accident+Statistics+-+Aircraft+Type%0d%0aC+12%0d%0a2010+Class+A+Accidents&amp;rs%3aParameterLanguage=&amp;rc%3aParameters=Collapsed" TargetMode="External"/><Relationship Id="rId51" Type="http://schemas.openxmlformats.org/officeDocument/2006/relationships/hyperlink" Target="https://reports2.safety.army.mil/ReportServer?%2fDW%2fAnalyzeIT%2fRMIS.REPORTS%2fAviation+Statistics%2fR0219+Case_List&amp;varCaseNumbers=20040511002%2c20040830003%2c20040502001%2c20040617001%2c&amp;varCaseType=A&amp;varCriteria=Aviation+Flight+Accident+Statistics+-+Aircraft+Type%0d%0aC+12%0d%0a2004+Class+C+Accidents&amp;rs%3aParameterLanguage=&amp;rc%3aParameters=Collapsed" TargetMode="External"/><Relationship Id="rId3" Type="http://schemas.openxmlformats.org/officeDocument/2006/relationships/hyperlink" Target="https://reports2.safety.army.mil/ReportServer?%2fDW%2fAnalyzeIT%2fRMIS.REPORTS%2fAviation+Statistics%2fR0219+Case_List&amp;varCaseNumbers=19970416001%2c&amp;varCaseType=A&amp;varCriteria=Aviation+Flight+Accident+Statistics+-+Aircraft+Type%0d%0aC+12%0d%0a1997+Class+A+Accidents&amp;rs%3aParameterLanguage=&amp;rc%3aParameters=Collapsed" TargetMode="External"/><Relationship Id="rId12" Type="http://schemas.openxmlformats.org/officeDocument/2006/relationships/hyperlink" Target="https://reports2.safety.army.mil/ReportServer?%2fDW%2fAnalyzeIT%2fRMIS.REPORTS%2fAviation+Statistics%2fR0219+Case_List&amp;varCaseNumbers=19851130001%2c&amp;varCaseType=A&amp;varCriteria=Aviation+Flight+Accident+Statistics+-+Aircraft+Type%0d%0aC+12%0d%0a1986+Class+B+Accidents&amp;rs%3aParameterLanguage=&amp;rc%3aParameters=Collapsed" TargetMode="External"/><Relationship Id="rId17" Type="http://schemas.openxmlformats.org/officeDocument/2006/relationships/hyperlink" Target="https://reports2.safety.army.mil/ReportServer?%2fDW%2fAnalyzeIT%2fRMIS.REPORTS%2fAviation+Statistics%2fR0219+Case_List&amp;varCaseNumbers=20030211001%2c&amp;varCaseType=A&amp;varCriteria=Aviation+Flight+Accident+Statistics+-+Aircraft+Type%0d%0aC+12%0d%0a2003+Class+B+Accidents&amp;rs%3aParameterLanguage=&amp;rc%3aParameters=Collapsed" TargetMode="External"/><Relationship Id="rId25" Type="http://schemas.openxmlformats.org/officeDocument/2006/relationships/hyperlink" Target="https://reports2.safety.army.mil/ReportServer?%2fDW%2fAnalyzeIT%2fRMIS.REPORTS%2fAviation+Statistics%2fR0219+Case_List&amp;varCaseNumbers=19771020001%2c&amp;varCaseType=A&amp;varCriteria=Aviation+Flight+Accident+Statistics+-+Aircraft+Type%0d%0aC+12%0d%0a1978+Class+C+Accidents&amp;rs%3aParameterLanguage=&amp;rc%3aParameters=Collapsed" TargetMode="External"/><Relationship Id="rId33" Type="http://schemas.openxmlformats.org/officeDocument/2006/relationships/hyperlink" Target="https://reports2.safety.army.mil/ReportServer?%2fDW%2fAnalyzeIT%2fRMIS.REPORTS%2fAviation+Statistics%2fR0219+Case_List&amp;varCaseNumbers=19860912005%2c19860823004%2c19860201001%2c19860831001%2c&amp;varCaseType=A&amp;varCriteria=Aviation+Flight+Accident+Statistics+-+Aircraft+Type%0d%0aC+12%0d%0a1986+Class+C+Accidents&amp;rs%3aParameterLanguage=&amp;rc%3aParameters=Collapsed" TargetMode="External"/><Relationship Id="rId38" Type="http://schemas.openxmlformats.org/officeDocument/2006/relationships/hyperlink" Target="https://reports2.safety.army.mil/ReportServer?%2fDW%2fAnalyzeIT%2fRMIS.REPORTS%2fAviation+Statistics%2fR0219+Case_List&amp;varCaseNumbers=19910517004%2c19901026012%2c19910825003%2c19910904006%2c19910307011%2c19910212010%2c19910714001%2c&amp;varCaseType=A&amp;varCriteria=Aviation+Flight+Accident+Statistics+-+Aircraft+Type%0d%0aC+12%0d%0a1991+Class+C+Accidents&amp;rs%3aParameterLanguage=&amp;rc%3aParameters=Collapsed" TargetMode="External"/><Relationship Id="rId46" Type="http://schemas.openxmlformats.org/officeDocument/2006/relationships/hyperlink" Target="https://reports2.safety.army.mil/ReportServer?%2fDW%2fAnalyzeIT%2fRMIS.REPORTS%2fAviation+Statistics%2fR0219+Case_List&amp;varCaseNumbers=19990622002%2c19990802001%2c19990823004%2c19990328001%2c19981223001%2c19981006001%2c19981006012%2c&amp;varCaseType=A&amp;varCriteria=Aviation+Flight+Accident+Statistics+-+Aircraft+Type%0d%0aC+12%0d%0a1999+Class+C+Accidents&amp;rs%3aParameterLanguage=&amp;rc%3aParameters=Collapsed" TargetMode="External"/><Relationship Id="rId59" Type="http://schemas.openxmlformats.org/officeDocument/2006/relationships/hyperlink" Target="https://reports2.safety.army.mil/ReportServer?%2fDW%2fAnalyzeIT%2fRMIS.REPORTS%2fAviation+Statistics%2fR0219+Case_List&amp;varCaseNumbers=20111121009%2c20111229002%2c20120513002%2c20120518008%2c20120921001%2c&amp;varCaseType=A&amp;varCriteria=Aviation+Flight+Accident+Statistics+-+Aircraft+Type%0d%0aC+12%0d%0a2012+Class+C+Accidents&amp;rs%3aParameterLanguage=&amp;rc%3aParameters=Collapsed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rts2.safety.army.mil/ReportServer?%2fDW%2fAnalyzeIT%2fRMIS.REPORTS%2fAviation+Statistics%2fR0219+Case_List&amp;varCaseNumbers=19890729001%2c&amp;varCaseType=A&amp;varCriteria=Aviation+Flight+Accident+Statistics+-+Aircraft+Type%0d%0aC+12%0d%0a1989+Class+B+Accidents&amp;rs%3aParameterLanguage=&amp;rc%3aParameters=Collapsed" TargetMode="External"/><Relationship Id="rId18" Type="http://schemas.openxmlformats.org/officeDocument/2006/relationships/hyperlink" Target="https://reports2.safety.army.mil/ReportServer?%2fDW%2fAnalyzeIT%2fRMIS.REPORTS%2fAviation+Statistics%2fR0219+Case_List&amp;varCaseNumbers=20040105001%2c&amp;varCaseType=A&amp;varCriteria=Aviation+Flight+Accident+Statistics+-+Aircraft+Type%0d%0aC+12%0d%0a2004+Class+B+Accidents&amp;rs%3aParameterLanguage=&amp;rc%3aParameters=Collapsed" TargetMode="External"/><Relationship Id="rId26" Type="http://schemas.openxmlformats.org/officeDocument/2006/relationships/hyperlink" Target="https://reports2.safety.army.mil/ReportServer?%2fDW%2fAnalyzeIT%2fRMIS.REPORTS%2fAviation+Statistics%2fR0219+Case_List&amp;varCaseNumbers=19790118010%2c19790130016%2c19790913009%2c19790926010%2c&amp;varCaseType=A&amp;varCriteria=Aviation+Flight+Accident+Statistics+-+Aircraft+Type%0d%0aC+12%0d%0a1979+Class+C+Accidents&amp;rs%3aParameterLanguage=&amp;rc%3aParameters=Collapsed" TargetMode="External"/><Relationship Id="rId39" Type="http://schemas.openxmlformats.org/officeDocument/2006/relationships/hyperlink" Target="https://reports2.safety.army.mil/ReportServer?%2fDW%2fAnalyzeIT%2fRMIS.REPORTS%2fAviation+Statistics%2fR0219+Case_List&amp;varCaseNumbers=19920724004%2c19920724006%2c19920807003%2c&amp;varCaseType=A&amp;varCriteria=Aviation+Flight+Accident+Statistics+-+Aircraft+Type%0d%0aC+12%0d%0a1992+Class+C+Accidents&amp;rs%3aParameterLanguage=&amp;rc%3aParameters=Collapsed" TargetMode="External"/><Relationship Id="rId21" Type="http://schemas.openxmlformats.org/officeDocument/2006/relationships/hyperlink" Target="https://reports2.safety.army.mil/ReportServer?%2fDW%2fAnalyzeIT%2fRMIS.REPORTS%2fAviation+Statistics%2fR0219+Case_List&amp;varCaseNumbers=20070126001%2c&amp;varCaseType=A&amp;varCriteria=Aviation+Flight+Accident+Statistics+-+Aircraft+Type%0d%0aC+12%0d%0a2007+Class+B+Accidents&amp;rs%3aParameterLanguage=&amp;rc%3aParameters=Collapsed" TargetMode="External"/><Relationship Id="rId34" Type="http://schemas.openxmlformats.org/officeDocument/2006/relationships/hyperlink" Target="https://reports2.safety.army.mil/ReportServer?%2fDW%2fAnalyzeIT%2fRMIS.REPORTS%2fAviation+Statistics%2fR0219+Case_List&amp;varCaseNumbers=19870612007%2c19861023002%2c19861205009%2c&amp;varCaseType=A&amp;varCriteria=Aviation+Flight+Accident+Statistics+-+Aircraft+Type%0d%0aC+12%0d%0a1987+Class+C+Accidents&amp;rs%3aParameterLanguage=&amp;rc%3aParameters=Collapsed" TargetMode="External"/><Relationship Id="rId42" Type="http://schemas.openxmlformats.org/officeDocument/2006/relationships/hyperlink" Target="https://reports2.safety.army.mil/ReportServer?%2fDW%2fAnalyzeIT%2fRMIS.REPORTS%2fAviation+Statistics%2fR0219+Case_List&amp;varCaseNumbers=19950522001%2c19950302001%2c19950403001%2c19950514002%2c19941001001%2c19950723002%2c&amp;varCaseType=A&amp;varCriteria=Aviation+Flight+Accident+Statistics+-+Aircraft+Type%0d%0aC+12%0d%0a1995+Class+C+Accidents&amp;rs%3aParameterLanguage=&amp;rc%3aParameters=Collapsed" TargetMode="External"/><Relationship Id="rId47" Type="http://schemas.openxmlformats.org/officeDocument/2006/relationships/hyperlink" Target="https://reports2.safety.army.mil/ReportServer?%2fDW%2fAnalyzeIT%2fRMIS.REPORTS%2fAviation+Statistics%2fR0219+Case_List&amp;varCaseNumbers=20000213002%2c19991012002%2c20000722001%2c20000717002%2c20000813001%2c20000728008%2c19991230001%2c&amp;varCaseType=A&amp;varCriteria=Aviation+Flight+Accident+Statistics+-+Aircraft+Type%0d%0aC+12%0d%0a2000+Class+C+Accidents&amp;rs%3aParameterLanguage=&amp;rc%3aParameters=Collapsed" TargetMode="External"/><Relationship Id="rId50" Type="http://schemas.openxmlformats.org/officeDocument/2006/relationships/hyperlink" Target="https://reports2.safety.army.mil/ReportServer?%2fDW%2fAnalyzeIT%2fRMIS.REPORTS%2fAviation+Statistics%2fR0219+Case_List&amp;varCaseNumbers=20030530001%2c20030630001%2c20030822005%2c&amp;varCaseType=A&amp;varCriteria=Aviation+Flight+Accident+Statistics+-+Aircraft+Type%0d%0aC+12%0d%0a2003+Class+C+Accidents&amp;rs%3aParameterLanguage=&amp;rc%3aParameters=Collapsed" TargetMode="External"/><Relationship Id="rId55" Type="http://schemas.openxmlformats.org/officeDocument/2006/relationships/hyperlink" Target="https://reports2.safety.army.mil/ReportServer?%2fDW%2fAnalyzeIT%2fRMIS.REPORTS%2fAviation+Statistics%2fR0219+Case_List&amp;varCaseNumbers=20080805004%2c20080926002%2c&amp;varCaseType=A&amp;varCriteria=Aviation+Flight+Accident+Statistics+-+Aircraft+Type%0d%0aC+12%0d%0a2008+Class+C+Accidents&amp;rs%3aParameterLanguage=&amp;rc%3aParameters=Collapsed" TargetMode="External"/><Relationship Id="rId7" Type="http://schemas.openxmlformats.org/officeDocument/2006/relationships/hyperlink" Target="https://reports2.safety.army.mil/ReportServer?%2fDW%2fAnalyzeIT%2fRMIS.REPORTS%2fAviation+Statistics%2fR0219+Case_List&amp;varCaseNumbers=20071127002%2c20071022010%2c&amp;varCaseType=A&amp;varCriteria=Aviation+Flight+Accident+Statistics+-+Aircraft+Type%0d%0aC+12%0d%0a2008+Class+A+Accidents&amp;rs%3aParameterLanguage=&amp;rc%3aParameters=Collapsed" TargetMode="External"/><Relationship Id="rId2" Type="http://schemas.openxmlformats.org/officeDocument/2006/relationships/hyperlink" Target="https://reports2.safety.army.mil/ReportServer?%2fDW%2fAnalyzeIT%2fRMIS.REPORTS%2fAviation+Statistics%2fR0219+Case_List&amp;varCaseNumbers=19921112001%2c&amp;varCaseType=A&amp;varCriteria=Aviation+Flight+Accident+Statistics+-+Aircraft+Type%0d%0aC+12%0d%0a1993+Class+A+Accidents&amp;rs%3aParameterLanguage=&amp;rc%3aParameters=Collapsed" TargetMode="External"/><Relationship Id="rId16" Type="http://schemas.openxmlformats.org/officeDocument/2006/relationships/hyperlink" Target="https://reports2.safety.army.mil/ReportServer?%2fDW%2fAnalyzeIT%2fRMIS.REPORTS%2fAviation+Statistics%2fR0219+Case_List&amp;varCaseNumbers=20020129003%2c&amp;varCaseType=A&amp;varCriteria=Aviation+Flight+Accident+Statistics+-+Aircraft+Type%0d%0aC+12%0d%0a2002+Class+B+Accidents&amp;rs%3aParameterLanguage=&amp;rc%3aParameters=Collapsed" TargetMode="External"/><Relationship Id="rId20" Type="http://schemas.openxmlformats.org/officeDocument/2006/relationships/hyperlink" Target="https://reports2.safety.army.mil/ReportServer?%2fDW%2fAnalyzeIT%2fRMIS.REPORTS%2fAviation+Statistics%2fR0219+Case_List&amp;varCaseNumbers=20060220005%2c20060825002%2c&amp;varCaseType=A&amp;varCriteria=Aviation+Flight+Accident+Statistics+-+Aircraft+Type%0d%0aC+12%0d%0a2006+Class+B+Accidents&amp;rs%3aParameterLanguage=&amp;rc%3aParameters=Collapsed" TargetMode="External"/><Relationship Id="rId29" Type="http://schemas.openxmlformats.org/officeDocument/2006/relationships/hyperlink" Target="https://reports2.safety.army.mil/ReportServer?%2fDW%2fAnalyzeIT%2fRMIS.REPORTS%2fAviation+Statistics%2fR0219+Case_List&amp;varCaseNumbers=19820719003%2c19820722020%2c19820730011%2c19820803010%2c19820329010%2c19811022006%2c19820212009%2c19820902001%2c19820116001%2c19811001007%2c19820611011%2c&amp;varCaseType=A&amp;varCriteria=Aviation+Flight+Accident+Statistics+-+Aircraft+Type%0d%0aC+12%0d%0a1982+Class+C+Accidents&amp;rs%3aParameterLanguage=&amp;rc%3aParameters=Collapsed" TargetMode="External"/><Relationship Id="rId41" Type="http://schemas.openxmlformats.org/officeDocument/2006/relationships/hyperlink" Target="https://reports2.safety.army.mil/ReportServer?%2fDW%2fAnalyzeIT%2fRMIS.REPORTS%2fAviation+Statistics%2fR0219+Case_List&amp;varCaseNumbers=19940712001%2c19940423001%2c19940321001%2c19940524015%2c&amp;varCaseType=A&amp;varCriteria=Aviation+Flight+Accident+Statistics+-+Aircraft+Type%0d%0aC+12%0d%0a1994+Class+C+Accidents&amp;rs%3aParameterLanguage=&amp;rc%3aParameters=Collapsed" TargetMode="External"/><Relationship Id="rId54" Type="http://schemas.openxmlformats.org/officeDocument/2006/relationships/hyperlink" Target="https://reports2.safety.army.mil/ReportServer?%2fDW%2fAnalyzeIT%2fRMIS.REPORTS%2fAviation+Statistics%2fR0219+Case_List&amp;varCaseNumbers=20070920004%2c20061114001%2c20061116001%2c&amp;varCaseType=A&amp;varCriteria=Aviation+Flight+Accident+Statistics+-+Aircraft+Type%0d%0aC+12%0d%0a2007+Class+C+Accidents&amp;rs%3aParameterLanguage=&amp;rc%3aParameters=Collapsed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reports2.safety.army.mil/ReportServer?%2fDW%2fAnalyzeIT%2fRMIS.REPORTS%2fAviation+Statistics%2fR0219+Case_List&amp;varCaseNumbers=19920111011%2c&amp;varCaseType=A&amp;varCriteria=Aviation+Flight+Accident+Statistics+-+Aircraft+Type%0d%0aC+12%0d%0a1992+Class+A+Accidents&amp;rs%3aParameterLanguage=&amp;rc%3aParameters=Collapsed" TargetMode="External"/><Relationship Id="rId6" Type="http://schemas.openxmlformats.org/officeDocument/2006/relationships/hyperlink" Target="https://reports2.safety.army.mil/ReportServer?%2fDW%2fAnalyzeIT%2fRMIS.REPORTS%2fAviation+Statistics%2fR0219+Case_List&amp;varCaseNumbers=20030812001%2c&amp;varCaseType=A&amp;varCriteria=Aviation+Flight+Accident+Statistics+-+Aircraft+Type%0d%0aC+12%0d%0a2003+Class+A+Accidents&amp;rs%3aParameterLanguage=&amp;rc%3aParameters=Collapsed" TargetMode="External"/><Relationship Id="rId11" Type="http://schemas.openxmlformats.org/officeDocument/2006/relationships/hyperlink" Target="https://reports2.safety.army.mil/ReportServer?%2fDW%2fAnalyzeIT%2fRMIS.REPORTS%2fAviation+Statistics%2fR0219+Case_List&amp;varCaseNumbers=19821001001%2c&amp;varCaseType=A&amp;varCriteria=Aviation+Flight+Accident+Statistics+-+Aircraft+Type%0d%0aC+12%0d%0a1983+Class+B+Accidents&amp;rs%3aParameterLanguage=&amp;rc%3aParameters=Collapsed" TargetMode="External"/><Relationship Id="rId24" Type="http://schemas.openxmlformats.org/officeDocument/2006/relationships/hyperlink" Target="https://reports2.safety.army.mil/ReportServer?%2fDW%2fAnalyzeIT%2fRMIS.REPORTS%2fAviation+Statistics%2fR0219+Case_List&amp;varCaseNumbers=19761108009%2c&amp;varCaseType=A&amp;varCriteria=Aviation+Flight+Accident+Statistics+-+Aircraft+Type%0d%0aC+12%0d%0a1977+Class+C+Accidents&amp;rs%3aParameterLanguage=&amp;rc%3aParameters=Collapsed" TargetMode="External"/><Relationship Id="rId32" Type="http://schemas.openxmlformats.org/officeDocument/2006/relationships/hyperlink" Target="https://reports2.safety.army.mil/ReportServer?%2fDW%2fAnalyzeIT%2fRMIS.REPORTS%2fAviation+Statistics%2fR0219+Case_List&amp;varCaseNumbers=19841129008%2c19850729015%2c&amp;varCaseType=A&amp;varCriteria=Aviation+Flight+Accident+Statistics+-+Aircraft+Type%0d%0aC+12%0d%0a1985+Class+C+Accidents&amp;rs%3aParameterLanguage=&amp;rc%3aParameters=Collapsed" TargetMode="External"/><Relationship Id="rId37" Type="http://schemas.openxmlformats.org/officeDocument/2006/relationships/hyperlink" Target="https://reports2.safety.army.mil/ReportServer?%2fDW%2fAnalyzeIT%2fRMIS.REPORTS%2fAviation+Statistics%2fR0219+Case_List&amp;varCaseNumbers=19900901001%2c19900816017%2c19900725003%2c19900503019%2c&amp;varCaseType=A&amp;varCriteria=Aviation+Flight+Accident+Statistics+-+Aircraft+Type%0d%0aC+12%0d%0a1990+Class+C+Accidents&amp;rs%3aParameterLanguage=&amp;rc%3aParameters=Collapsed" TargetMode="External"/><Relationship Id="rId40" Type="http://schemas.openxmlformats.org/officeDocument/2006/relationships/hyperlink" Target="https://reports2.safety.army.mil/ReportServer?%2fDW%2fAnalyzeIT%2fRMIS.REPORTS%2fAviation+Statistics%2fR0219+Case_List&amp;varCaseNumbers=19930718002%2c19930715001%2c19930113013%2c19930719001%2c19930728008%2c&amp;varCaseType=A&amp;varCriteria=Aviation+Flight+Accident+Statistics+-+Aircraft+Type%0d%0aC+12%0d%0a1993+Class+C+Accidents&amp;rs%3aParameterLanguage=&amp;rc%3aParameters=Collapsed" TargetMode="External"/><Relationship Id="rId45" Type="http://schemas.openxmlformats.org/officeDocument/2006/relationships/hyperlink" Target="https://reports2.safety.army.mil/ReportServer?%2fDW%2fAnalyzeIT%2fRMIS.REPORTS%2fAviation+Statistics%2fR0219+Case_List&amp;varCaseNumbers=19980902001%2c19971006001%2c19980805001%2c19980630002%2c19980723002%2c19971224001%2c19980323007%2c19980327001%2c&amp;varCaseType=A&amp;varCriteria=Aviation+Flight+Accident+Statistics+-+Aircraft+Type%0d%0aC+12%0d%0a1998+Class+C+Accidents&amp;rs%3aParameterLanguage=&amp;rc%3aParameters=Collapsed" TargetMode="External"/><Relationship Id="rId53" Type="http://schemas.openxmlformats.org/officeDocument/2006/relationships/hyperlink" Target="https://reports2.safety.army.mil/ReportServer?%2fDW%2fAnalyzeIT%2fRMIS.REPORTS%2fAviation+Statistics%2fR0219+Case_List&amp;varCaseNumbers=20060810004%2c20051202001%2c&amp;varCaseType=A&amp;varCriteria=Aviation+Flight+Accident+Statistics+-+Aircraft+Type%0d%0aC+12%0d%0a2006+Class+C+Accidents&amp;rs%3aParameterLanguage=&amp;rc%3aParameters=Collapsed" TargetMode="External"/><Relationship Id="rId58" Type="http://schemas.openxmlformats.org/officeDocument/2006/relationships/hyperlink" Target="https://reports2.safety.army.mil/ReportServer?%2fDW%2fAnalyzeIT%2fRMIS.REPORTS%2fAviation+Statistics%2fR0219+Case_List&amp;varCaseNumbers=20110516002%2c20101027002%2c20101116001%2c&amp;varCaseType=A&amp;varCriteria=Aviation+Flight+Accident+Statistics+-+Aircraft+Type%0d%0aC+12%0d%0a2011+Class+C+Accidents&amp;rs%3aParameterLanguage=&amp;rc%3aParameters=Collapsed" TargetMode="External"/><Relationship Id="rId5" Type="http://schemas.openxmlformats.org/officeDocument/2006/relationships/hyperlink" Target="https://reports2.safety.army.mil/ReportServer?%2fDW%2fAnalyzeIT%2fRMIS.REPORTS%2fAviation+Statistics%2fR0219+Case_List&amp;varCaseNumbers=20010326001%2c&amp;varCaseType=A&amp;varCriteria=Aviation+Flight+Accident+Statistics+-+Aircraft+Type%0d%0aC+12%0d%0a2001+Class+A+Accidents&amp;rs%3aParameterLanguage=&amp;rc%3aParameters=Collapsed" TargetMode="External"/><Relationship Id="rId15" Type="http://schemas.openxmlformats.org/officeDocument/2006/relationships/hyperlink" Target="https://reports2.safety.army.mil/ReportServer?%2fDW%2fAnalyzeIT%2fRMIS.REPORTS%2fAviation+Statistics%2fR0219+Case_List&amp;varCaseNumbers=19930223001%2c&amp;varCaseType=A&amp;varCriteria=Aviation+Flight+Accident+Statistics+-+Aircraft+Type%0d%0aC+12%0d%0a1993+Class+B+Accidents&amp;rs%3aParameterLanguage=&amp;rc%3aParameters=Collapsed" TargetMode="External"/><Relationship Id="rId23" Type="http://schemas.openxmlformats.org/officeDocument/2006/relationships/hyperlink" Target="https://reports2.safety.army.mil/ReportServer?%2fDW%2fAnalyzeIT%2fRMIS.REPORTS%2fAviation+Statistics%2fR0219+Case_List&amp;varCaseNumbers=20100406002%2c&amp;varCaseType=A&amp;varCriteria=Aviation+Flight+Accident+Statistics+-+Aircraft+Type%0d%0aC+12%0d%0a2010+Class+B+Accidents&amp;rs%3aParameterLanguage=&amp;rc%3aParameters=Collapsed" TargetMode="External"/><Relationship Id="rId28" Type="http://schemas.openxmlformats.org/officeDocument/2006/relationships/hyperlink" Target="https://reports2.safety.army.mil/ReportServer?%2fDW%2fAnalyzeIT%2fRMIS.REPORTS%2fAviation+Statistics%2fR0219+Case_List&amp;varCaseNumbers=19810312006%2c19810123018%2c19810827003%2c&amp;varCaseType=A&amp;varCriteria=Aviation+Flight+Accident+Statistics+-+Aircraft+Type%0d%0aC+12%0d%0a1981+Class+C+Accidents&amp;rs%3aParameterLanguage=&amp;rc%3aParameters=Collapsed" TargetMode="External"/><Relationship Id="rId36" Type="http://schemas.openxmlformats.org/officeDocument/2006/relationships/hyperlink" Target="https://reports2.safety.army.mil/ReportServer?%2fDW%2fAnalyzeIT%2fRMIS.REPORTS%2fAviation+Statistics%2fR0219+Case_List&amp;varCaseNumbers=19890822002%2c&amp;varCaseType=A&amp;varCriteria=Aviation+Flight+Accident+Statistics+-+Aircraft+Type%0d%0aC+12%0d%0a1989+Class+C+Accidents&amp;rs%3aParameterLanguage=&amp;rc%3aParameters=Collapsed" TargetMode="External"/><Relationship Id="rId49" Type="http://schemas.openxmlformats.org/officeDocument/2006/relationships/hyperlink" Target="https://reports2.safety.army.mil/ReportServer?%2fDW%2fAnalyzeIT%2fRMIS.REPORTS%2fAviation+Statistics%2fR0219+Case_List&amp;varCaseNumbers=20020721001%2c20011001001%2c&amp;varCaseType=A&amp;varCriteria=Aviation+Flight+Accident+Statistics+-+Aircraft+Type%0d%0aC+12%0d%0a2002+Class+C+Accidents&amp;rs%3aParameterLanguage=&amp;rc%3aParameters=Collapsed" TargetMode="External"/><Relationship Id="rId57" Type="http://schemas.openxmlformats.org/officeDocument/2006/relationships/hyperlink" Target="https://reports2.safety.army.mil/ReportServer?%2fDW%2fAnalyzeIT%2fRMIS.REPORTS%2fAviation+Statistics%2fR0219+Case_List&amp;varCaseNumbers=20100215001%2c20100204001%2c20091203001%2c20100806004%2c&amp;varCaseType=A&amp;varCriteria=Aviation+Flight+Accident+Statistics+-+Aircraft+Type%0d%0aC+12%0d%0a2010+Class+C+Accidents&amp;rs%3aParameterLanguage=&amp;rc%3aParameters=Collapsed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reports2.safety.army.mil/ReportServer?%2fDW%2fAnalyzeIT%2fRMIS.REPORTS%2fAviation+Statistics%2fR0219+Case_List&amp;varCaseNumbers=19810811001%2c&amp;varCaseType=A&amp;varCriteria=Aviation+Flight+Accident+Statistics+-+Aircraft+Type%0d%0aC+12%0d%0a1981+Class+B+Accidents&amp;rs%3aParameterLanguage=&amp;rc%3aParameters=Collapsed" TargetMode="External"/><Relationship Id="rId19" Type="http://schemas.openxmlformats.org/officeDocument/2006/relationships/hyperlink" Target="https://reports2.safety.army.mil/ReportServer?%2fDW%2fAnalyzeIT%2fRMIS.REPORTS%2fAviation+Statistics%2fR0219+Case_List&amp;varCaseNumbers=20050127001%2c20050410002%2c&amp;varCaseType=A&amp;varCriteria=Aviation+Flight+Accident+Statistics+-+Aircraft+Type%0d%0aC+12%0d%0a2005+Class+B+Accidents&amp;rs%3aParameterLanguage=&amp;rc%3aParameters=Collapsed" TargetMode="External"/><Relationship Id="rId31" Type="http://schemas.openxmlformats.org/officeDocument/2006/relationships/hyperlink" Target="https://reports2.safety.army.mil/ReportServer?%2fDW%2fAnalyzeIT%2fRMIS.REPORTS%2fAviation+Statistics%2fR0219+Case_List&amp;varCaseNumbers=19840305006%2c19840717013%2c19831012022%2c19831020001%2c&amp;varCaseType=A&amp;varCriteria=Aviation+Flight+Accident+Statistics+-+Aircraft+Type%0d%0aC+12%0d%0a1984+Class+C+Accidents&amp;rs%3aParameterLanguage=&amp;rc%3aParameters=Collapsed" TargetMode="External"/><Relationship Id="rId44" Type="http://schemas.openxmlformats.org/officeDocument/2006/relationships/hyperlink" Target="https://reports2.safety.army.mil/ReportServer?%2fDW%2fAnalyzeIT%2fRMIS.REPORTS%2fAviation+Statistics%2fR0219+Case_List&amp;varCaseNumbers=19970810001%2c19961206001%2c19970228005%2c19970422001%2c19970507002%2c19970410001%2c19970723001%2c&amp;varCaseType=A&amp;varCriteria=Aviation+Flight+Accident+Statistics+-+Aircraft+Type%0d%0aC+12%0d%0a1997+Class+C+Accidents&amp;rs%3aParameterLanguage=&amp;rc%3aParameters=Collapsed" TargetMode="External"/><Relationship Id="rId52" Type="http://schemas.openxmlformats.org/officeDocument/2006/relationships/hyperlink" Target="https://reports2.safety.army.mil/ReportServer?%2fDW%2fAnalyzeIT%2fRMIS.REPORTS%2fAviation+Statistics%2fR0219+Case_List&amp;varCaseNumbers=20050103002%2c20050308002%2c20041025001%2c20050826002%2c20050807001%2c&amp;varCaseType=A&amp;varCriteria=Aviation+Flight+Accident+Statistics+-+Aircraft+Type%0d%0aC+12%0d%0a2005+Class+C+Accidents&amp;rs%3aParameterLanguage=&amp;rc%3aParameters=Collapsed" TargetMode="External"/><Relationship Id="rId60" Type="http://schemas.openxmlformats.org/officeDocument/2006/relationships/hyperlink" Target="https://reports2.safety.army.mil/ReportServer?%2fDW%2fAnalyzeIT%2fRMIS.REPORTS%2fAviation+Statistics%2fR0219+Case_List&amp;varCaseNumbers=20121107001%2c20121026005%2c20130507004%2c&amp;varCaseType=A&amp;varCriteria=Aviation+Flight+Accident+Statistics+-+Aircraft+Type%0d%0aC+12%0d%0a2013+Class+C+Accidents&amp;rs%3aParameterLanguage=&amp;rc%3aParameters=Collapsed" TargetMode="External"/><Relationship Id="rId4" Type="http://schemas.openxmlformats.org/officeDocument/2006/relationships/hyperlink" Target="https://reports2.safety.army.mil/ReportServer?%2fDW%2fAnalyzeIT%2fRMIS.REPORTS%2fAviation+Statistics%2fR0219+Case_List&amp;varCaseNumbers=19981106001%2c&amp;varCaseType=A&amp;varCriteria=Aviation+Flight+Accident+Statistics+-+Aircraft+Type%0d%0aC+12%0d%0a1999+Class+A+Accidents&amp;rs%3aParameterLanguage=&amp;rc%3aParameters=Collapsed" TargetMode="External"/><Relationship Id="rId9" Type="http://schemas.openxmlformats.org/officeDocument/2006/relationships/hyperlink" Target="https://reports2.safety.army.mil/ReportServer?%2fDW%2fAnalyzeIT%2fRMIS.REPORTS%2fAviation+Statistics%2fR0219+Case_List&amp;varCaseNumbers=19781114001%2c19790619020%2c&amp;varCaseType=A&amp;varCriteria=Aviation+Flight+Accident+Statistics+-+Aircraft+Type%0d%0aC+12%0d%0a1979+Class+B+Accidents&amp;rs%3aParameterLanguage=&amp;rc%3aParameters=Collapsed" TargetMode="External"/><Relationship Id="rId14" Type="http://schemas.openxmlformats.org/officeDocument/2006/relationships/hyperlink" Target="https://reports2.safety.army.mil/ReportServer?%2fDW%2fAnalyzeIT%2fRMIS.REPORTS%2fAviation+Statistics%2fR0219+Case_List&amp;varCaseNumbers=19920114001%2c19911011001%2c&amp;varCaseType=A&amp;varCriteria=Aviation+Flight+Accident+Statistics+-+Aircraft+Type%0d%0aC+12%0d%0a1992+Class+B+Accidents&amp;rs%3aParameterLanguage=&amp;rc%3aParameters=Collapsed" TargetMode="External"/><Relationship Id="rId22" Type="http://schemas.openxmlformats.org/officeDocument/2006/relationships/hyperlink" Target="https://reports2.safety.army.mil/ReportServer?%2fDW%2fAnalyzeIT%2fRMIS.REPORTS%2fAviation+Statistics%2fR0219+Case_List&amp;varCaseNumbers=20080925001%2c&amp;varCaseType=A&amp;varCriteria=Aviation+Flight+Accident+Statistics+-+Aircraft+Type%0d%0aC+12%0d%0a2008+Class+B+Accidents&amp;rs%3aParameterLanguage=&amp;rc%3aParameters=Collapsed" TargetMode="External"/><Relationship Id="rId27" Type="http://schemas.openxmlformats.org/officeDocument/2006/relationships/hyperlink" Target="https://reports2.safety.army.mil/ReportServer?%2fDW%2fAnalyzeIT%2fRMIS.REPORTS%2fAviation+Statistics%2fR0219+Case_List&amp;varCaseNumbers=19800311002%2c19800721019%2c19800519015%2c19800522014%2c19800529004%2c19800613001%2c19800724006%2c&amp;varCaseType=A&amp;varCriteria=Aviation+Flight+Accident+Statistics+-+Aircraft+Type%0d%0aC+12%0d%0a1980+Class+C+Accidents&amp;rs%3aParameterLanguage=&amp;rc%3aParameters=Collapsed" TargetMode="External"/><Relationship Id="rId30" Type="http://schemas.openxmlformats.org/officeDocument/2006/relationships/hyperlink" Target="https://reports2.safety.army.mil/ReportServer?%2fDW%2fAnalyzeIT%2fRMIS.REPORTS%2fAviation+Statistics%2fR0219+Case_List&amp;varCaseNumbers=19830117005%2c19821104008%2c19830831002%2c19830328001%2c19830325014%2c&amp;varCaseType=A&amp;varCriteria=Aviation+Flight+Accident+Statistics+-+Aircraft+Type%0d%0aC+12%0d%0a1983+Class+C+Accidents&amp;rs%3aParameterLanguage=&amp;rc%3aParameters=Collapsed" TargetMode="External"/><Relationship Id="rId35" Type="http://schemas.openxmlformats.org/officeDocument/2006/relationships/hyperlink" Target="https://reports2.safety.army.mil/ReportServer?%2fDW%2fAnalyzeIT%2fRMIS.REPORTS%2fAviation+Statistics%2fR0219+Case_List&amp;varCaseNumbers=19871211001%2c&amp;varCaseType=A&amp;varCriteria=Aviation+Flight+Accident+Statistics+-+Aircraft+Type%0d%0aC+12%0d%0a1988+Class+C+Accidents&amp;rs%3aParameterLanguage=&amp;rc%3aParameters=Collapsed" TargetMode="External"/><Relationship Id="rId43" Type="http://schemas.openxmlformats.org/officeDocument/2006/relationships/hyperlink" Target="https://reports2.safety.army.mil/ReportServer?%2fDW%2fAnalyzeIT%2fRMIS.REPORTS%2fAviation+Statistics%2fR0219+Case_List&amp;varCaseNumbers=19951228006%2c19960626004%2c19960811001%2c19960720001%2c19960208001%2c&amp;varCaseType=A&amp;varCriteria=Aviation+Flight+Accident+Statistics+-+Aircraft+Type%0d%0aC+12%0d%0a1996+Class+C+Accidents&amp;rs%3aParameterLanguage=&amp;rc%3aParameters=Collapsed" TargetMode="External"/><Relationship Id="rId48" Type="http://schemas.openxmlformats.org/officeDocument/2006/relationships/hyperlink" Target="https://reports2.safety.army.mil/ReportServer?%2fDW%2fAnalyzeIT%2fRMIS.REPORTS%2fAviation+Statistics%2fR0219+Case_List&amp;varCaseNumbers=20010501001%2c20010822001%2c20010531001%2c20010701001%2c20010509002%2c20001102006%2c&amp;varCaseType=A&amp;varCriteria=Aviation+Flight+Accident+Statistics+-+Aircraft+Type%0d%0aC+12%0d%0a2001+Class+C+Accidents&amp;rs%3aParameterLanguage=&amp;rc%3aParameters=Collapsed" TargetMode="External"/><Relationship Id="rId56" Type="http://schemas.openxmlformats.org/officeDocument/2006/relationships/hyperlink" Target="https://reports2.safety.army.mil/ReportServer?%2fDW%2fAnalyzeIT%2fRMIS.REPORTS%2fAviation+Statistics%2fR0219+Case_List&amp;varCaseNumbers=20090414003%2c20090331002%2c20090402001%2c20090717002%2c20090804001%2c20090210001%2c20081212005%2c&amp;varCaseType=A&amp;varCriteria=Aviation+Flight+Accident+Statistics+-+Aircraft+Type%0d%0aC+12%0d%0a2009+Class+C+Accidents&amp;rs%3aParameterLanguage=&amp;rc%3aParameters=Collapsed" TargetMode="External"/><Relationship Id="rId8" Type="http://schemas.openxmlformats.org/officeDocument/2006/relationships/hyperlink" Target="https://reports2.safety.army.mil/ReportServer?%2fDW%2fAnalyzeIT%2fRMIS.REPORTS%2fAviation+Statistics%2fR0219+Case_List&amp;varCaseNumbers=20100306001%2c20100630002%2c20091013002%2c&amp;varCaseType=A&amp;varCriteria=Aviation+Flight+Accident+Statistics+-+Aircraft+Type%0d%0aC+12%0d%0a2010+Class+A+Accidents&amp;rs%3aParameterLanguage=&amp;rc%3aParameters=Collapsed" TargetMode="External"/><Relationship Id="rId51" Type="http://schemas.openxmlformats.org/officeDocument/2006/relationships/hyperlink" Target="https://reports2.safety.army.mil/ReportServer?%2fDW%2fAnalyzeIT%2fRMIS.REPORTS%2fAviation+Statistics%2fR0219+Case_List&amp;varCaseNumbers=20040511002%2c20040830003%2c20040502001%2c20040617001%2c&amp;varCaseType=A&amp;varCriteria=Aviation+Flight+Accident+Statistics+-+Aircraft+Type%0d%0aC+12%0d%0a2004+Class+C+Accidents&amp;rs%3aParameterLanguage=&amp;rc%3aParameters=Collapsed" TargetMode="External"/><Relationship Id="rId3" Type="http://schemas.openxmlformats.org/officeDocument/2006/relationships/hyperlink" Target="https://reports2.safety.army.mil/ReportServer?%2fDW%2fAnalyzeIT%2fRMIS.REPORTS%2fAviation+Statistics%2fR0219+Case_List&amp;varCaseNumbers=19970416001%2c&amp;varCaseType=A&amp;varCriteria=Aviation+Flight+Accident+Statistics+-+Aircraft+Type%0d%0aC+12%0d%0a1997+Class+A+Accidents&amp;rs%3aParameterLanguage=&amp;rc%3aParameters=Collapsed" TargetMode="External"/><Relationship Id="rId12" Type="http://schemas.openxmlformats.org/officeDocument/2006/relationships/hyperlink" Target="https://reports2.safety.army.mil/ReportServer?%2fDW%2fAnalyzeIT%2fRMIS.REPORTS%2fAviation+Statistics%2fR0219+Case_List&amp;varCaseNumbers=19851130001%2c&amp;varCaseType=A&amp;varCriteria=Aviation+Flight+Accident+Statistics+-+Aircraft+Type%0d%0aC+12%0d%0a1986+Class+B+Accidents&amp;rs%3aParameterLanguage=&amp;rc%3aParameters=Collapsed" TargetMode="External"/><Relationship Id="rId17" Type="http://schemas.openxmlformats.org/officeDocument/2006/relationships/hyperlink" Target="https://reports2.safety.army.mil/ReportServer?%2fDW%2fAnalyzeIT%2fRMIS.REPORTS%2fAviation+Statistics%2fR0219+Case_List&amp;varCaseNumbers=20030211001%2c&amp;varCaseType=A&amp;varCriteria=Aviation+Flight+Accident+Statistics+-+Aircraft+Type%0d%0aC+12%0d%0a2003+Class+B+Accidents&amp;rs%3aParameterLanguage=&amp;rc%3aParameters=Collapsed" TargetMode="External"/><Relationship Id="rId25" Type="http://schemas.openxmlformats.org/officeDocument/2006/relationships/hyperlink" Target="https://reports2.safety.army.mil/ReportServer?%2fDW%2fAnalyzeIT%2fRMIS.REPORTS%2fAviation+Statistics%2fR0219+Case_List&amp;varCaseNumbers=19771020001%2c&amp;varCaseType=A&amp;varCriteria=Aviation+Flight+Accident+Statistics+-+Aircraft+Type%0d%0aC+12%0d%0a1978+Class+C+Accidents&amp;rs%3aParameterLanguage=&amp;rc%3aParameters=Collapsed" TargetMode="External"/><Relationship Id="rId33" Type="http://schemas.openxmlformats.org/officeDocument/2006/relationships/hyperlink" Target="https://reports2.safety.army.mil/ReportServer?%2fDW%2fAnalyzeIT%2fRMIS.REPORTS%2fAviation+Statistics%2fR0219+Case_List&amp;varCaseNumbers=19860912005%2c19860823004%2c19860201001%2c19860831001%2c&amp;varCaseType=A&amp;varCriteria=Aviation+Flight+Accident+Statistics+-+Aircraft+Type%0d%0aC+12%0d%0a1986+Class+C+Accidents&amp;rs%3aParameterLanguage=&amp;rc%3aParameters=Collapsed" TargetMode="External"/><Relationship Id="rId38" Type="http://schemas.openxmlformats.org/officeDocument/2006/relationships/hyperlink" Target="https://reports2.safety.army.mil/ReportServer?%2fDW%2fAnalyzeIT%2fRMIS.REPORTS%2fAviation+Statistics%2fR0219+Case_List&amp;varCaseNumbers=19910517004%2c19901026012%2c19910825003%2c19910904006%2c19910307011%2c19910212010%2c19910714001%2c&amp;varCaseType=A&amp;varCriteria=Aviation+Flight+Accident+Statistics+-+Aircraft+Type%0d%0aC+12%0d%0a1991+Class+C+Accidents&amp;rs%3aParameterLanguage=&amp;rc%3aParameters=Collapsed" TargetMode="External"/><Relationship Id="rId46" Type="http://schemas.openxmlformats.org/officeDocument/2006/relationships/hyperlink" Target="https://reports2.safety.army.mil/ReportServer?%2fDW%2fAnalyzeIT%2fRMIS.REPORTS%2fAviation+Statistics%2fR0219+Case_List&amp;varCaseNumbers=19990622002%2c19990802001%2c19990823004%2c19990328001%2c19981223001%2c19981006001%2c19981006012%2c&amp;varCaseType=A&amp;varCriteria=Aviation+Flight+Accident+Statistics+-+Aircraft+Type%0d%0aC+12%0d%0a1999+Class+C+Accidents&amp;rs%3aParameterLanguage=&amp;rc%3aParameters=Collapsed" TargetMode="External"/><Relationship Id="rId59" Type="http://schemas.openxmlformats.org/officeDocument/2006/relationships/hyperlink" Target="https://reports2.safety.army.mil/ReportServer?%2fDW%2fAnalyzeIT%2fRMIS.REPORTS%2fAviation+Statistics%2fR0219+Case_List&amp;varCaseNumbers=20111121009%2c20111229002%2c20120513002%2c20120518008%2c20120921001%2c&amp;varCaseType=A&amp;varCriteria=Aviation+Flight+Accident+Statistics+-+Aircraft+Type%0d%0aC+12%0d%0a2012+Class+C+Accidents&amp;rs%3aParameterLanguage=&amp;rc%3aParameters=Collapse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2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23.xml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9"/>
  <sheetViews>
    <sheetView workbookViewId="0">
      <selection activeCell="O15" sqref="O15"/>
    </sheetView>
  </sheetViews>
  <sheetFormatPr defaultRowHeight="12.75" x14ac:dyDescent="0.2"/>
  <cols>
    <col min="1" max="1" width="10.140625" bestFit="1" customWidth="1"/>
    <col min="2" max="2" width="8.28515625" bestFit="1" customWidth="1"/>
    <col min="3" max="3" width="10.28515625" bestFit="1" customWidth="1"/>
    <col min="4" max="4" width="9.85546875" bestFit="1" customWidth="1"/>
    <col min="5" max="5" width="16.28515625" bestFit="1" customWidth="1"/>
    <col min="6" max="6" width="37.140625" bestFit="1" customWidth="1"/>
    <col min="7" max="7" width="14" bestFit="1" customWidth="1"/>
    <col min="8" max="8" width="49.5703125" bestFit="1" customWidth="1"/>
    <col min="9" max="9" width="20.7109375" bestFit="1" customWidth="1"/>
    <col min="10" max="10" width="12.7109375" bestFit="1" customWidth="1"/>
    <col min="11" max="11" width="12.28515625" hidden="1" customWidth="1"/>
    <col min="12" max="12" width="27.42578125" hidden="1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35</v>
      </c>
      <c r="F1" t="s">
        <v>12</v>
      </c>
      <c r="G1" t="s">
        <v>0</v>
      </c>
      <c r="H1" t="s">
        <v>13</v>
      </c>
      <c r="I1" t="s">
        <v>1160</v>
      </c>
      <c r="J1" t="s">
        <v>2771</v>
      </c>
      <c r="K1" t="s">
        <v>1161</v>
      </c>
      <c r="L1" t="s">
        <v>1162</v>
      </c>
    </row>
    <row r="2" spans="1:12" x14ac:dyDescent="0.2">
      <c r="A2" s="10">
        <v>43016</v>
      </c>
      <c r="B2" s="11" t="s">
        <v>757</v>
      </c>
      <c r="C2" s="12" t="s">
        <v>3180</v>
      </c>
      <c r="D2" s="11" t="s">
        <v>1252</v>
      </c>
      <c r="E2" s="11" t="s">
        <v>17</v>
      </c>
      <c r="F2" s="12" t="s">
        <v>3177</v>
      </c>
      <c r="G2" s="13">
        <v>156000</v>
      </c>
      <c r="H2" s="12" t="s">
        <v>3178</v>
      </c>
      <c r="I2" s="12" t="s">
        <v>3177</v>
      </c>
      <c r="J2" s="50" t="b">
        <v>0</v>
      </c>
      <c r="K2" s="12" t="s">
        <v>1166</v>
      </c>
      <c r="L2" s="12" t="s">
        <v>1167</v>
      </c>
    </row>
    <row r="3" spans="1:12" x14ac:dyDescent="0.2">
      <c r="A3" s="10">
        <v>43007</v>
      </c>
      <c r="B3" s="11" t="s">
        <v>2194</v>
      </c>
      <c r="C3" s="12" t="s">
        <v>799</v>
      </c>
      <c r="D3" s="11" t="s">
        <v>2</v>
      </c>
      <c r="E3" s="11" t="s">
        <v>17</v>
      </c>
      <c r="F3" s="12" t="s">
        <v>373</v>
      </c>
      <c r="G3" s="13">
        <v>57012</v>
      </c>
      <c r="H3" s="12" t="s">
        <v>3172</v>
      </c>
      <c r="I3" s="12" t="s">
        <v>1170</v>
      </c>
      <c r="J3" s="50" t="b">
        <v>0</v>
      </c>
      <c r="K3" s="12" t="s">
        <v>1166</v>
      </c>
      <c r="L3" s="12" t="s">
        <v>1167</v>
      </c>
    </row>
    <row r="4" spans="1:12" x14ac:dyDescent="0.2">
      <c r="A4" s="10">
        <v>43005</v>
      </c>
      <c r="B4" s="11" t="s">
        <v>2201</v>
      </c>
      <c r="C4" s="12" t="s">
        <v>1101</v>
      </c>
      <c r="D4" s="11" t="s">
        <v>1252</v>
      </c>
      <c r="E4" s="11" t="s">
        <v>17</v>
      </c>
      <c r="F4" s="12" t="s">
        <v>3173</v>
      </c>
      <c r="G4" s="13">
        <v>0</v>
      </c>
      <c r="H4" s="12" t="s">
        <v>3174</v>
      </c>
      <c r="I4" s="12" t="s">
        <v>1182</v>
      </c>
      <c r="J4" s="50" t="b">
        <v>0</v>
      </c>
      <c r="K4" s="12" t="s">
        <v>1166</v>
      </c>
      <c r="L4" s="12" t="s">
        <v>1167</v>
      </c>
    </row>
    <row r="5" spans="1:12" x14ac:dyDescent="0.2">
      <c r="A5" s="10">
        <v>43003</v>
      </c>
      <c r="B5" s="11" t="s">
        <v>2194</v>
      </c>
      <c r="C5" s="12" t="s">
        <v>1046</v>
      </c>
      <c r="D5" s="11" t="s">
        <v>1252</v>
      </c>
      <c r="E5" s="11" t="s">
        <v>1730</v>
      </c>
      <c r="F5" s="12" t="s">
        <v>380</v>
      </c>
      <c r="G5" s="13">
        <v>0</v>
      </c>
      <c r="H5" s="12" t="s">
        <v>3175</v>
      </c>
      <c r="I5" s="12" t="s">
        <v>1542</v>
      </c>
      <c r="J5" s="50" t="b">
        <v>0</v>
      </c>
      <c r="K5" s="12" t="s">
        <v>1166</v>
      </c>
      <c r="L5" s="12" t="s">
        <v>1167</v>
      </c>
    </row>
    <row r="6" spans="1:12" x14ac:dyDescent="0.2">
      <c r="A6" s="10">
        <v>43000</v>
      </c>
      <c r="B6" s="11" t="s">
        <v>2193</v>
      </c>
      <c r="C6" s="12" t="s">
        <v>891</v>
      </c>
      <c r="D6" s="11" t="s">
        <v>1252</v>
      </c>
      <c r="E6" s="11" t="s">
        <v>1730</v>
      </c>
      <c r="F6" s="12" t="s">
        <v>802</v>
      </c>
      <c r="G6" s="13">
        <v>0</v>
      </c>
      <c r="H6" s="12" t="s">
        <v>3179</v>
      </c>
      <c r="I6" s="12" t="s">
        <v>3176</v>
      </c>
      <c r="J6" s="50" t="b">
        <v>0</v>
      </c>
      <c r="K6" s="12" t="s">
        <v>1166</v>
      </c>
      <c r="L6" s="12" t="s">
        <v>1167</v>
      </c>
    </row>
    <row r="7" spans="1:12" x14ac:dyDescent="0.2">
      <c r="A7" s="10">
        <v>42998</v>
      </c>
      <c r="B7" s="11" t="s">
        <v>1939</v>
      </c>
      <c r="C7" s="12" t="s">
        <v>3181</v>
      </c>
      <c r="D7" s="11" t="s">
        <v>1252</v>
      </c>
      <c r="E7" s="11" t="s">
        <v>1730</v>
      </c>
      <c r="F7" s="12" t="s">
        <v>1012</v>
      </c>
      <c r="G7" s="13">
        <v>57012</v>
      </c>
      <c r="H7" s="12" t="s">
        <v>3151</v>
      </c>
      <c r="I7" s="12" t="s">
        <v>1699</v>
      </c>
      <c r="J7" s="50" t="b">
        <v>0</v>
      </c>
      <c r="K7" s="12" t="s">
        <v>1166</v>
      </c>
      <c r="L7" s="12" t="s">
        <v>1167</v>
      </c>
    </row>
    <row r="8" spans="1:12" x14ac:dyDescent="0.2">
      <c r="A8" s="10">
        <v>42993</v>
      </c>
      <c r="B8" s="11" t="s">
        <v>2193</v>
      </c>
      <c r="C8" s="12" t="s">
        <v>1200</v>
      </c>
      <c r="D8" s="11" t="s">
        <v>1252</v>
      </c>
      <c r="E8" s="11" t="s">
        <v>1730</v>
      </c>
      <c r="F8" s="12" t="s">
        <v>1461</v>
      </c>
      <c r="G8" s="13">
        <v>0</v>
      </c>
      <c r="H8" s="12" t="s">
        <v>3152</v>
      </c>
      <c r="I8" s="12" t="s">
        <v>1182</v>
      </c>
      <c r="J8" s="50" t="b">
        <v>0</v>
      </c>
      <c r="K8" s="12" t="s">
        <v>1166</v>
      </c>
      <c r="L8" s="12" t="s">
        <v>1167</v>
      </c>
    </row>
    <row r="9" spans="1:12" x14ac:dyDescent="0.2">
      <c r="A9" s="10">
        <v>42991</v>
      </c>
      <c r="B9" s="11" t="s">
        <v>2201</v>
      </c>
      <c r="C9" s="12" t="s">
        <v>837</v>
      </c>
      <c r="D9" s="11" t="s">
        <v>37</v>
      </c>
      <c r="E9" s="11" t="s">
        <v>18</v>
      </c>
      <c r="F9" s="12" t="s">
        <v>1461</v>
      </c>
      <c r="G9" s="13">
        <v>11089.13</v>
      </c>
      <c r="H9" s="12" t="s">
        <v>3153</v>
      </c>
      <c r="I9" s="12" t="s">
        <v>1182</v>
      </c>
      <c r="J9" s="50" t="b">
        <v>0</v>
      </c>
      <c r="K9" s="12" t="s">
        <v>1166</v>
      </c>
      <c r="L9" s="12" t="s">
        <v>1167</v>
      </c>
    </row>
    <row r="10" spans="1:12" x14ac:dyDescent="0.2">
      <c r="A10" s="10">
        <v>42986</v>
      </c>
      <c r="B10" s="11" t="s">
        <v>2201</v>
      </c>
      <c r="C10" s="12" t="s">
        <v>1127</v>
      </c>
      <c r="D10" s="11" t="s">
        <v>53</v>
      </c>
      <c r="E10" s="11" t="s">
        <v>19</v>
      </c>
      <c r="F10" s="12" t="s">
        <v>2115</v>
      </c>
      <c r="G10" s="13">
        <v>17354.8</v>
      </c>
      <c r="H10" s="12" t="s">
        <v>3154</v>
      </c>
      <c r="I10" s="12" t="s">
        <v>2116</v>
      </c>
      <c r="J10" s="50" t="b">
        <v>0</v>
      </c>
      <c r="K10" s="12" t="s">
        <v>1166</v>
      </c>
      <c r="L10" s="12" t="s">
        <v>1167</v>
      </c>
    </row>
    <row r="11" spans="1:12" x14ac:dyDescent="0.2">
      <c r="A11" s="10">
        <v>42985</v>
      </c>
      <c r="B11" s="11" t="s">
        <v>1939</v>
      </c>
      <c r="C11" s="12" t="s">
        <v>3182</v>
      </c>
      <c r="D11" s="11" t="s">
        <v>1252</v>
      </c>
      <c r="E11" s="11" t="s">
        <v>17</v>
      </c>
      <c r="F11" s="12" t="s">
        <v>3155</v>
      </c>
      <c r="G11" s="13">
        <v>0</v>
      </c>
      <c r="H11" s="12" t="s">
        <v>3156</v>
      </c>
      <c r="I11" s="12" t="s">
        <v>1218</v>
      </c>
      <c r="J11" s="50" t="b">
        <v>0</v>
      </c>
      <c r="K11" s="12" t="s">
        <v>1166</v>
      </c>
      <c r="L11" s="12" t="s">
        <v>1167</v>
      </c>
    </row>
    <row r="12" spans="1:12" x14ac:dyDescent="0.2">
      <c r="A12" s="10">
        <v>42984</v>
      </c>
      <c r="B12" s="11" t="s">
        <v>2217</v>
      </c>
      <c r="C12" s="12" t="s">
        <v>1302</v>
      </c>
      <c r="D12" s="11" t="s">
        <v>53</v>
      </c>
      <c r="E12" s="11" t="s">
        <v>17</v>
      </c>
      <c r="F12" s="12" t="s">
        <v>233</v>
      </c>
      <c r="G12" s="13">
        <v>6950</v>
      </c>
      <c r="H12" s="12" t="s">
        <v>3157</v>
      </c>
      <c r="I12" s="12" t="s">
        <v>1554</v>
      </c>
      <c r="J12" s="50" t="b">
        <v>0</v>
      </c>
      <c r="K12" s="12" t="s">
        <v>1166</v>
      </c>
      <c r="L12" s="12" t="s">
        <v>1167</v>
      </c>
    </row>
    <row r="13" spans="1:12" x14ac:dyDescent="0.2">
      <c r="A13" s="10">
        <v>42983</v>
      </c>
      <c r="B13" s="11" t="s">
        <v>2201</v>
      </c>
      <c r="C13" s="12" t="s">
        <v>1279</v>
      </c>
      <c r="D13" s="11" t="s">
        <v>53</v>
      </c>
      <c r="E13" s="11" t="s">
        <v>19</v>
      </c>
      <c r="F13" s="12" t="s">
        <v>515</v>
      </c>
      <c r="G13" s="13">
        <v>26000</v>
      </c>
      <c r="H13" s="12" t="s">
        <v>3158</v>
      </c>
      <c r="I13" s="12" t="s">
        <v>1590</v>
      </c>
      <c r="J13" s="50" t="b">
        <v>0</v>
      </c>
      <c r="K13" s="12" t="s">
        <v>1166</v>
      </c>
      <c r="L13" s="12" t="s">
        <v>1167</v>
      </c>
    </row>
    <row r="14" spans="1:12" x14ac:dyDescent="0.2">
      <c r="A14" s="10">
        <v>42983</v>
      </c>
      <c r="B14" s="11" t="s">
        <v>2201</v>
      </c>
      <c r="C14" s="12" t="s">
        <v>1279</v>
      </c>
      <c r="D14" s="11" t="s">
        <v>53</v>
      </c>
      <c r="E14" s="11" t="s">
        <v>19</v>
      </c>
      <c r="F14" s="12" t="s">
        <v>515</v>
      </c>
      <c r="G14" s="13">
        <v>26000</v>
      </c>
      <c r="H14" s="12" t="s">
        <v>3159</v>
      </c>
      <c r="I14" s="12" t="s">
        <v>1590</v>
      </c>
      <c r="J14" s="50" t="b">
        <v>0</v>
      </c>
      <c r="K14" s="12" t="s">
        <v>1166</v>
      </c>
      <c r="L14" s="12" t="s">
        <v>1167</v>
      </c>
    </row>
    <row r="15" spans="1:12" x14ac:dyDescent="0.2">
      <c r="A15" s="10">
        <v>42976</v>
      </c>
      <c r="B15" s="11" t="s">
        <v>6</v>
      </c>
      <c r="C15" s="12" t="s">
        <v>1098</v>
      </c>
      <c r="D15" s="11" t="s">
        <v>761</v>
      </c>
      <c r="E15" s="11" t="s">
        <v>19</v>
      </c>
      <c r="F15" s="12" t="s">
        <v>66</v>
      </c>
      <c r="G15" s="13"/>
      <c r="H15" s="12" t="s">
        <v>3150</v>
      </c>
      <c r="I15" s="12" t="s">
        <v>1925</v>
      </c>
      <c r="J15" s="50" t="b">
        <v>0</v>
      </c>
      <c r="K15" s="12" t="s">
        <v>1166</v>
      </c>
      <c r="L15" s="12" t="s">
        <v>1167</v>
      </c>
    </row>
    <row r="16" spans="1:12" x14ac:dyDescent="0.2">
      <c r="A16" s="10">
        <v>42976</v>
      </c>
      <c r="B16" s="11" t="s">
        <v>2270</v>
      </c>
      <c r="C16" s="12" t="s">
        <v>885</v>
      </c>
      <c r="D16" s="11" t="s">
        <v>53</v>
      </c>
      <c r="E16" s="11" t="s">
        <v>1730</v>
      </c>
      <c r="F16" s="12" t="s">
        <v>1563</v>
      </c>
      <c r="G16" s="13">
        <v>22800</v>
      </c>
      <c r="H16" s="12" t="s">
        <v>3160</v>
      </c>
      <c r="I16" s="12" t="s">
        <v>1927</v>
      </c>
      <c r="J16" s="50" t="b">
        <v>0</v>
      </c>
      <c r="K16" s="12" t="s">
        <v>1166</v>
      </c>
      <c r="L16" s="12" t="s">
        <v>1167</v>
      </c>
    </row>
    <row r="17" spans="1:12" x14ac:dyDescent="0.2">
      <c r="A17" s="10">
        <v>42975</v>
      </c>
      <c r="B17" s="11" t="s">
        <v>2234</v>
      </c>
      <c r="C17" s="12" t="s">
        <v>897</v>
      </c>
      <c r="D17" s="11" t="s">
        <v>1252</v>
      </c>
      <c r="E17" s="11" t="s">
        <v>17</v>
      </c>
      <c r="F17" s="12" t="s">
        <v>3161</v>
      </c>
      <c r="G17" s="13">
        <v>0</v>
      </c>
      <c r="H17" s="12" t="s">
        <v>3162</v>
      </c>
      <c r="I17" s="12" t="s">
        <v>1180</v>
      </c>
      <c r="J17" s="50" t="b">
        <v>0</v>
      </c>
      <c r="K17" s="12" t="s">
        <v>1166</v>
      </c>
      <c r="L17" s="12" t="s">
        <v>1167</v>
      </c>
    </row>
    <row r="18" spans="1:12" x14ac:dyDescent="0.2">
      <c r="A18" s="10">
        <v>42972</v>
      </c>
      <c r="B18" s="11" t="s">
        <v>2201</v>
      </c>
      <c r="C18" s="12" t="s">
        <v>1203</v>
      </c>
      <c r="D18" s="11" t="s">
        <v>1252</v>
      </c>
      <c r="E18" s="11" t="s">
        <v>17</v>
      </c>
      <c r="F18" s="12" t="s">
        <v>3163</v>
      </c>
      <c r="G18" s="13">
        <v>578.48</v>
      </c>
      <c r="H18" s="12" t="s">
        <v>3164</v>
      </c>
      <c r="I18" s="12" t="s">
        <v>1182</v>
      </c>
      <c r="J18" s="50" t="b">
        <v>0</v>
      </c>
      <c r="K18" s="12" t="s">
        <v>1166</v>
      </c>
      <c r="L18" s="12" t="s">
        <v>1167</v>
      </c>
    </row>
    <row r="19" spans="1:12" x14ac:dyDescent="0.2">
      <c r="A19" s="10">
        <v>42970</v>
      </c>
      <c r="B19" s="11" t="s">
        <v>2217</v>
      </c>
      <c r="C19" s="12" t="s">
        <v>1943</v>
      </c>
      <c r="D19" s="11" t="s">
        <v>2</v>
      </c>
      <c r="E19" s="11" t="s">
        <v>17</v>
      </c>
      <c r="F19" s="12" t="s">
        <v>620</v>
      </c>
      <c r="G19" s="13">
        <v>41331</v>
      </c>
      <c r="H19" s="12" t="s">
        <v>3165</v>
      </c>
      <c r="I19" s="12" t="s">
        <v>1554</v>
      </c>
      <c r="J19" s="50" t="b">
        <v>0</v>
      </c>
      <c r="K19" s="12" t="s">
        <v>1166</v>
      </c>
      <c r="L19" s="12" t="s">
        <v>1167</v>
      </c>
    </row>
    <row r="20" spans="1:12" x14ac:dyDescent="0.2">
      <c r="A20" s="10">
        <v>42969</v>
      </c>
      <c r="B20" s="11" t="s">
        <v>2201</v>
      </c>
      <c r="C20" s="12" t="s">
        <v>1648</v>
      </c>
      <c r="D20" s="11" t="s">
        <v>53</v>
      </c>
      <c r="E20" s="11" t="s">
        <v>17</v>
      </c>
      <c r="F20" s="12" t="s">
        <v>227</v>
      </c>
      <c r="G20" s="13">
        <v>7000</v>
      </c>
      <c r="H20" s="12" t="s">
        <v>3166</v>
      </c>
      <c r="I20" s="12" t="s">
        <v>1649</v>
      </c>
      <c r="J20" s="50" t="b">
        <v>0</v>
      </c>
      <c r="K20" s="12" t="s">
        <v>1166</v>
      </c>
      <c r="L20" s="12" t="s">
        <v>1167</v>
      </c>
    </row>
    <row r="21" spans="1:12" x14ac:dyDescent="0.2">
      <c r="A21" s="10">
        <v>42969</v>
      </c>
      <c r="B21" s="11" t="s">
        <v>2234</v>
      </c>
      <c r="C21" s="12" t="s">
        <v>1051</v>
      </c>
      <c r="D21" s="11" t="s">
        <v>1252</v>
      </c>
      <c r="E21" s="11" t="s">
        <v>1730</v>
      </c>
      <c r="F21" s="12" t="s">
        <v>345</v>
      </c>
      <c r="G21" s="13">
        <v>0</v>
      </c>
      <c r="H21" s="12" t="s">
        <v>3167</v>
      </c>
      <c r="I21" s="12" t="s">
        <v>1645</v>
      </c>
      <c r="J21" s="50" t="b">
        <v>0</v>
      </c>
      <c r="K21" s="12" t="s">
        <v>1166</v>
      </c>
      <c r="L21" s="12" t="s">
        <v>1167</v>
      </c>
    </row>
    <row r="22" spans="1:12" x14ac:dyDescent="0.2">
      <c r="A22" s="10">
        <v>42969</v>
      </c>
      <c r="B22" s="11" t="s">
        <v>2234</v>
      </c>
      <c r="C22" s="12" t="s">
        <v>1051</v>
      </c>
      <c r="D22" s="11" t="s">
        <v>1252</v>
      </c>
      <c r="E22" s="11" t="s">
        <v>1730</v>
      </c>
      <c r="F22" s="12" t="s">
        <v>345</v>
      </c>
      <c r="G22" s="13">
        <v>0</v>
      </c>
      <c r="H22" s="12" t="s">
        <v>3168</v>
      </c>
      <c r="I22" s="12" t="s">
        <v>1645</v>
      </c>
      <c r="J22" s="50" t="b">
        <v>0</v>
      </c>
      <c r="K22" s="12" t="s">
        <v>1166</v>
      </c>
      <c r="L22" s="12" t="s">
        <v>1167</v>
      </c>
    </row>
    <row r="23" spans="1:12" x14ac:dyDescent="0.2">
      <c r="A23" s="10">
        <v>42963</v>
      </c>
      <c r="B23" s="11" t="s">
        <v>2201</v>
      </c>
      <c r="C23" s="12" t="s">
        <v>2014</v>
      </c>
      <c r="D23" s="11" t="s">
        <v>1252</v>
      </c>
      <c r="E23" s="11" t="s">
        <v>17</v>
      </c>
      <c r="F23" s="12" t="s">
        <v>339</v>
      </c>
      <c r="G23" s="13">
        <v>0</v>
      </c>
      <c r="H23" s="12" t="s">
        <v>3169</v>
      </c>
      <c r="I23" s="12" t="s">
        <v>1803</v>
      </c>
      <c r="J23" s="50" t="b">
        <v>0</v>
      </c>
      <c r="K23" s="12" t="s">
        <v>1166</v>
      </c>
      <c r="L23" s="12" t="s">
        <v>1167</v>
      </c>
    </row>
    <row r="24" spans="1:12" x14ac:dyDescent="0.2">
      <c r="A24" s="10">
        <v>42963</v>
      </c>
      <c r="B24" s="11" t="s">
        <v>2201</v>
      </c>
      <c r="C24" s="12" t="s">
        <v>827</v>
      </c>
      <c r="D24" s="11" t="s">
        <v>53</v>
      </c>
      <c r="E24" s="11" t="s">
        <v>19</v>
      </c>
      <c r="F24" s="12" t="s">
        <v>515</v>
      </c>
      <c r="G24" s="13">
        <v>26000</v>
      </c>
      <c r="H24" s="12" t="s">
        <v>3170</v>
      </c>
      <c r="I24" s="12" t="s">
        <v>1590</v>
      </c>
      <c r="J24" s="50" t="b">
        <v>0</v>
      </c>
      <c r="K24" s="12" t="s">
        <v>1166</v>
      </c>
      <c r="L24" s="12" t="s">
        <v>1167</v>
      </c>
    </row>
    <row r="25" spans="1:12" x14ac:dyDescent="0.2">
      <c r="A25" s="10">
        <v>42958</v>
      </c>
      <c r="B25" s="11" t="s">
        <v>2201</v>
      </c>
      <c r="C25" s="12" t="s">
        <v>791</v>
      </c>
      <c r="D25" s="11" t="s">
        <v>761</v>
      </c>
      <c r="E25" s="11" t="s">
        <v>19</v>
      </c>
      <c r="F25" s="12" t="s">
        <v>1632</v>
      </c>
      <c r="G25" s="13">
        <v>2364.84</v>
      </c>
      <c r="H25" s="12" t="s">
        <v>3171</v>
      </c>
      <c r="I25" s="12" t="s">
        <v>1633</v>
      </c>
      <c r="J25" s="50" t="b">
        <v>0</v>
      </c>
      <c r="K25" s="12" t="s">
        <v>1166</v>
      </c>
      <c r="L25" s="12" t="s">
        <v>1167</v>
      </c>
    </row>
    <row r="26" spans="1:12" x14ac:dyDescent="0.2">
      <c r="A26" s="10">
        <v>42956</v>
      </c>
      <c r="B26" s="11" t="s">
        <v>2194</v>
      </c>
      <c r="C26" s="12" t="s">
        <v>843</v>
      </c>
      <c r="D26" s="11" t="s">
        <v>1252</v>
      </c>
      <c r="E26" s="11" t="s">
        <v>17</v>
      </c>
      <c r="F26" s="12" t="s">
        <v>3137</v>
      </c>
      <c r="G26" s="13">
        <v>0</v>
      </c>
      <c r="H26" s="12" t="s">
        <v>3138</v>
      </c>
      <c r="I26" s="12" t="s">
        <v>1537</v>
      </c>
      <c r="J26" s="50" t="b">
        <v>0</v>
      </c>
      <c r="K26" s="12" t="s">
        <v>1166</v>
      </c>
      <c r="L26" s="12" t="s">
        <v>1167</v>
      </c>
    </row>
    <row r="27" spans="1:12" x14ac:dyDescent="0.2">
      <c r="A27" s="10">
        <v>42956</v>
      </c>
      <c r="B27" s="11" t="s">
        <v>2193</v>
      </c>
      <c r="C27" s="12" t="s">
        <v>891</v>
      </c>
      <c r="D27" s="11" t="s">
        <v>1252</v>
      </c>
      <c r="E27" s="11" t="s">
        <v>17</v>
      </c>
      <c r="F27" s="12" t="s">
        <v>3139</v>
      </c>
      <c r="G27" s="13">
        <v>0</v>
      </c>
      <c r="H27" s="12" t="s">
        <v>3140</v>
      </c>
      <c r="I27" s="12" t="s">
        <v>1665</v>
      </c>
      <c r="J27" s="50" t="b">
        <v>0</v>
      </c>
      <c r="K27" s="12" t="s">
        <v>1166</v>
      </c>
      <c r="L27" s="12" t="s">
        <v>1167</v>
      </c>
    </row>
    <row r="28" spans="1:12" x14ac:dyDescent="0.2">
      <c r="A28" s="10">
        <v>42956</v>
      </c>
      <c r="B28" s="11" t="s">
        <v>2193</v>
      </c>
      <c r="C28" s="12" t="s">
        <v>935</v>
      </c>
      <c r="D28" s="11" t="s">
        <v>1252</v>
      </c>
      <c r="E28" s="11" t="s">
        <v>17</v>
      </c>
      <c r="F28" s="12" t="s">
        <v>3141</v>
      </c>
      <c r="G28" s="13">
        <v>0</v>
      </c>
      <c r="H28" s="12" t="s">
        <v>3142</v>
      </c>
      <c r="I28" s="12" t="s">
        <v>1811</v>
      </c>
      <c r="J28" s="50" t="b">
        <v>0</v>
      </c>
      <c r="K28" s="12" t="s">
        <v>1166</v>
      </c>
      <c r="L28" s="12" t="s">
        <v>1167</v>
      </c>
    </row>
    <row r="29" spans="1:12" x14ac:dyDescent="0.2">
      <c r="A29" s="10">
        <v>42956</v>
      </c>
      <c r="B29" s="11" t="s">
        <v>6</v>
      </c>
      <c r="C29" s="12" t="s">
        <v>809</v>
      </c>
      <c r="D29" s="11" t="s">
        <v>2</v>
      </c>
      <c r="E29" s="11" t="s">
        <v>1730</v>
      </c>
      <c r="F29" s="12" t="s">
        <v>810</v>
      </c>
      <c r="G29" s="13"/>
      <c r="H29" s="12" t="s">
        <v>3143</v>
      </c>
      <c r="I29" s="12" t="s">
        <v>3093</v>
      </c>
      <c r="J29" s="50" t="b">
        <v>0</v>
      </c>
      <c r="K29" s="12" t="s">
        <v>1166</v>
      </c>
      <c r="L29" s="12" t="s">
        <v>1167</v>
      </c>
    </row>
    <row r="30" spans="1:12" x14ac:dyDescent="0.2">
      <c r="A30" s="10">
        <v>42955</v>
      </c>
      <c r="B30" s="11" t="s">
        <v>2201</v>
      </c>
      <c r="C30" s="12" t="s">
        <v>1129</v>
      </c>
      <c r="D30" s="11" t="s">
        <v>2</v>
      </c>
      <c r="E30" s="11" t="s">
        <v>19</v>
      </c>
      <c r="F30" s="12" t="s">
        <v>382</v>
      </c>
      <c r="G30" s="13">
        <v>55295.33</v>
      </c>
      <c r="H30" s="12" t="s">
        <v>3144</v>
      </c>
      <c r="I30" s="12" t="s">
        <v>1996</v>
      </c>
      <c r="J30" s="50" t="b">
        <v>0</v>
      </c>
      <c r="K30" s="12" t="s">
        <v>1166</v>
      </c>
      <c r="L30" s="12" t="s">
        <v>1167</v>
      </c>
    </row>
    <row r="31" spans="1:12" x14ac:dyDescent="0.2">
      <c r="A31" s="10">
        <v>42951</v>
      </c>
      <c r="B31" s="11" t="s">
        <v>2201</v>
      </c>
      <c r="C31" s="12" t="s">
        <v>760</v>
      </c>
      <c r="D31" s="11" t="s">
        <v>118</v>
      </c>
      <c r="E31" s="11" t="s">
        <v>19</v>
      </c>
      <c r="F31" s="12" t="s">
        <v>664</v>
      </c>
      <c r="G31" s="13">
        <v>116940</v>
      </c>
      <c r="H31" s="12" t="s">
        <v>3145</v>
      </c>
      <c r="I31" s="12" t="s">
        <v>1811</v>
      </c>
      <c r="J31" s="50" t="b">
        <v>0</v>
      </c>
      <c r="K31" s="12" t="s">
        <v>1166</v>
      </c>
      <c r="L31" s="12" t="s">
        <v>1167</v>
      </c>
    </row>
    <row r="32" spans="1:12" x14ac:dyDescent="0.2">
      <c r="A32" s="10">
        <v>42949</v>
      </c>
      <c r="B32" s="11" t="s">
        <v>2201</v>
      </c>
      <c r="C32" s="12" t="s">
        <v>1138</v>
      </c>
      <c r="D32" s="11" t="s">
        <v>53</v>
      </c>
      <c r="E32" s="11" t="s">
        <v>19</v>
      </c>
      <c r="F32" s="12" t="s">
        <v>664</v>
      </c>
      <c r="G32" s="13">
        <v>3729.37</v>
      </c>
      <c r="H32" s="12" t="s">
        <v>3146</v>
      </c>
      <c r="I32" s="12" t="s">
        <v>1811</v>
      </c>
      <c r="J32" s="50" t="b">
        <v>0</v>
      </c>
      <c r="K32" s="12" t="s">
        <v>1166</v>
      </c>
      <c r="L32" s="12" t="s">
        <v>1167</v>
      </c>
    </row>
    <row r="33" spans="1:12" x14ac:dyDescent="0.2">
      <c r="A33" s="10">
        <v>42949</v>
      </c>
      <c r="B33" s="11" t="s">
        <v>88</v>
      </c>
      <c r="C33" s="12" t="s">
        <v>902</v>
      </c>
      <c r="D33" s="11" t="s">
        <v>1252</v>
      </c>
      <c r="E33" s="11" t="s">
        <v>17</v>
      </c>
      <c r="F33" s="12" t="s">
        <v>3147</v>
      </c>
      <c r="G33" s="13"/>
      <c r="H33" s="12" t="s">
        <v>3148</v>
      </c>
      <c r="I33" s="12" t="s">
        <v>345</v>
      </c>
      <c r="J33" s="50" t="b">
        <v>0</v>
      </c>
      <c r="K33" s="12" t="s">
        <v>1166</v>
      </c>
      <c r="L33" s="12" t="s">
        <v>1167</v>
      </c>
    </row>
    <row r="34" spans="1:12" x14ac:dyDescent="0.2">
      <c r="A34" s="10">
        <v>42947</v>
      </c>
      <c r="B34" s="11" t="s">
        <v>2234</v>
      </c>
      <c r="C34" s="12" t="s">
        <v>894</v>
      </c>
      <c r="D34" s="11" t="s">
        <v>1252</v>
      </c>
      <c r="E34" s="11" t="s">
        <v>17</v>
      </c>
      <c r="F34" s="12" t="s">
        <v>3118</v>
      </c>
      <c r="G34" s="13">
        <v>12000</v>
      </c>
      <c r="H34" s="12" t="s">
        <v>3119</v>
      </c>
      <c r="I34" s="12" t="s">
        <v>1180</v>
      </c>
      <c r="J34" s="50" t="b">
        <v>0</v>
      </c>
      <c r="K34" s="12" t="s">
        <v>1166</v>
      </c>
      <c r="L34" s="12" t="s">
        <v>1167</v>
      </c>
    </row>
    <row r="35" spans="1:12" x14ac:dyDescent="0.2">
      <c r="A35" s="10">
        <v>42947</v>
      </c>
      <c r="B35" s="11" t="s">
        <v>40</v>
      </c>
      <c r="C35" s="12" t="s">
        <v>1569</v>
      </c>
      <c r="D35" s="11" t="s">
        <v>1252</v>
      </c>
      <c r="E35" s="11" t="s">
        <v>17</v>
      </c>
      <c r="F35" s="12" t="s">
        <v>1725</v>
      </c>
      <c r="G35" s="13">
        <v>9638.5</v>
      </c>
      <c r="H35" s="12" t="s">
        <v>3120</v>
      </c>
      <c r="I35" s="12" t="s">
        <v>1726</v>
      </c>
      <c r="J35" s="50" t="b">
        <v>0</v>
      </c>
      <c r="K35" s="12" t="s">
        <v>1166</v>
      </c>
      <c r="L35" s="12" t="s">
        <v>1167</v>
      </c>
    </row>
    <row r="36" spans="1:12" x14ac:dyDescent="0.2">
      <c r="A36" s="10">
        <v>42944</v>
      </c>
      <c r="B36" s="11" t="s">
        <v>2201</v>
      </c>
      <c r="C36" s="12" t="s">
        <v>1269</v>
      </c>
      <c r="D36" s="11" t="s">
        <v>1252</v>
      </c>
      <c r="E36" s="11" t="s">
        <v>1730</v>
      </c>
      <c r="F36" s="12" t="s">
        <v>1270</v>
      </c>
      <c r="G36" s="13">
        <v>116000</v>
      </c>
      <c r="H36" s="12" t="s">
        <v>3149</v>
      </c>
      <c r="I36" s="12" t="s">
        <v>2249</v>
      </c>
      <c r="J36" s="50" t="b">
        <v>0</v>
      </c>
      <c r="K36" s="12" t="s">
        <v>1166</v>
      </c>
      <c r="L36" s="12" t="s">
        <v>1167</v>
      </c>
    </row>
    <row r="37" spans="1:12" x14ac:dyDescent="0.2">
      <c r="A37" s="10">
        <v>42944</v>
      </c>
      <c r="B37" s="11" t="s">
        <v>2194</v>
      </c>
      <c r="C37" s="12" t="s">
        <v>1713</v>
      </c>
      <c r="D37" s="11" t="s">
        <v>53</v>
      </c>
      <c r="E37" s="11" t="s">
        <v>19</v>
      </c>
      <c r="F37" s="12" t="s">
        <v>225</v>
      </c>
      <c r="G37" s="13">
        <v>24652.48</v>
      </c>
      <c r="H37" s="12" t="s">
        <v>3121</v>
      </c>
      <c r="I37" s="12" t="s">
        <v>1738</v>
      </c>
      <c r="J37" s="50" t="b">
        <v>0</v>
      </c>
      <c r="K37" s="12" t="s">
        <v>1166</v>
      </c>
      <c r="L37" s="12" t="s">
        <v>1167</v>
      </c>
    </row>
    <row r="38" spans="1:12" x14ac:dyDescent="0.2">
      <c r="A38" s="10">
        <v>42942</v>
      </c>
      <c r="B38" s="11" t="s">
        <v>2234</v>
      </c>
      <c r="C38" s="12" t="s">
        <v>954</v>
      </c>
      <c r="D38" s="11" t="s">
        <v>1252</v>
      </c>
      <c r="E38" s="11" t="s">
        <v>17</v>
      </c>
      <c r="F38" s="12" t="s">
        <v>150</v>
      </c>
      <c r="G38" s="13">
        <v>0</v>
      </c>
      <c r="H38" s="12" t="s">
        <v>3122</v>
      </c>
      <c r="I38" s="12" t="s">
        <v>1645</v>
      </c>
      <c r="J38" s="50" t="b">
        <v>0</v>
      </c>
      <c r="K38" s="12" t="s">
        <v>1166</v>
      </c>
      <c r="L38" s="12" t="s">
        <v>1167</v>
      </c>
    </row>
    <row r="39" spans="1:12" x14ac:dyDescent="0.2">
      <c r="A39" s="10">
        <v>42942</v>
      </c>
      <c r="B39" s="11" t="s">
        <v>2193</v>
      </c>
      <c r="C39" s="12" t="s">
        <v>3183</v>
      </c>
      <c r="D39" s="11" t="s">
        <v>1252</v>
      </c>
      <c r="E39" s="11" t="s">
        <v>17</v>
      </c>
      <c r="F39" s="12" t="s">
        <v>3123</v>
      </c>
      <c r="G39" s="13">
        <v>0</v>
      </c>
      <c r="H39" s="12" t="s">
        <v>3124</v>
      </c>
      <c r="I39" s="12" t="s">
        <v>1182</v>
      </c>
      <c r="J39" s="50" t="b">
        <v>0</v>
      </c>
      <c r="K39" s="12" t="s">
        <v>1166</v>
      </c>
      <c r="L39" s="12" t="s">
        <v>1167</v>
      </c>
    </row>
    <row r="40" spans="1:12" x14ac:dyDescent="0.2">
      <c r="A40" s="10">
        <v>42942</v>
      </c>
      <c r="B40" s="11" t="s">
        <v>2193</v>
      </c>
      <c r="C40" s="12" t="s">
        <v>846</v>
      </c>
      <c r="D40" s="11" t="s">
        <v>1252</v>
      </c>
      <c r="E40" s="11" t="s">
        <v>17</v>
      </c>
      <c r="F40" s="12" t="s">
        <v>203</v>
      </c>
      <c r="G40" s="13">
        <v>148000</v>
      </c>
      <c r="H40" s="12" t="s">
        <v>3125</v>
      </c>
      <c r="I40" s="12" t="s">
        <v>1223</v>
      </c>
      <c r="J40" s="50" t="b">
        <v>0</v>
      </c>
      <c r="K40" s="12" t="s">
        <v>1166</v>
      </c>
      <c r="L40" s="12" t="s">
        <v>1167</v>
      </c>
    </row>
    <row r="41" spans="1:12" x14ac:dyDescent="0.2">
      <c r="A41" s="10">
        <v>42937</v>
      </c>
      <c r="B41" s="11" t="s">
        <v>2201</v>
      </c>
      <c r="C41" s="12" t="s">
        <v>1111</v>
      </c>
      <c r="D41" s="11" t="s">
        <v>1252</v>
      </c>
      <c r="E41" s="11" t="s">
        <v>19</v>
      </c>
      <c r="F41" s="12" t="s">
        <v>686</v>
      </c>
      <c r="G41" s="13">
        <v>895.5</v>
      </c>
      <c r="H41" s="12" t="s">
        <v>3126</v>
      </c>
      <c r="I41" s="12" t="s">
        <v>1865</v>
      </c>
      <c r="J41" s="50" t="b">
        <v>0</v>
      </c>
      <c r="K41" s="12" t="s">
        <v>1166</v>
      </c>
      <c r="L41" s="12" t="s">
        <v>1167</v>
      </c>
    </row>
    <row r="42" spans="1:12" x14ac:dyDescent="0.2">
      <c r="A42" s="10">
        <v>42937</v>
      </c>
      <c r="B42" s="11" t="s">
        <v>2201</v>
      </c>
      <c r="C42" s="12" t="s">
        <v>2494</v>
      </c>
      <c r="D42" s="11" t="s">
        <v>761</v>
      </c>
      <c r="E42" s="11" t="s">
        <v>19</v>
      </c>
      <c r="F42" s="12" t="s">
        <v>1461</v>
      </c>
      <c r="G42" s="13">
        <v>6030.65</v>
      </c>
      <c r="H42" s="12" t="s">
        <v>3127</v>
      </c>
      <c r="I42" s="12" t="s">
        <v>1182</v>
      </c>
      <c r="J42" s="50" t="b">
        <v>0</v>
      </c>
      <c r="K42" s="12" t="s">
        <v>1166</v>
      </c>
      <c r="L42" s="12" t="s">
        <v>1167</v>
      </c>
    </row>
    <row r="43" spans="1:12" x14ac:dyDescent="0.2">
      <c r="A43" s="10">
        <v>42936</v>
      </c>
      <c r="B43" s="11" t="s">
        <v>2201</v>
      </c>
      <c r="C43" s="12" t="s">
        <v>863</v>
      </c>
      <c r="D43" s="11" t="s">
        <v>1252</v>
      </c>
      <c r="E43" s="11" t="s">
        <v>17</v>
      </c>
      <c r="F43" s="12" t="s">
        <v>31</v>
      </c>
      <c r="G43" s="13">
        <v>0</v>
      </c>
      <c r="H43" s="12" t="s">
        <v>3128</v>
      </c>
      <c r="I43" s="12" t="s">
        <v>1493</v>
      </c>
      <c r="J43" s="50" t="b">
        <v>0</v>
      </c>
      <c r="K43" s="12" t="s">
        <v>1166</v>
      </c>
      <c r="L43" s="12" t="s">
        <v>1167</v>
      </c>
    </row>
    <row r="44" spans="1:12" x14ac:dyDescent="0.2">
      <c r="A44" s="10">
        <v>42936</v>
      </c>
      <c r="B44" s="11" t="s">
        <v>2194</v>
      </c>
      <c r="C44" s="12" t="s">
        <v>1130</v>
      </c>
      <c r="D44" s="11" t="s">
        <v>1252</v>
      </c>
      <c r="E44" s="11" t="s">
        <v>17</v>
      </c>
      <c r="F44" s="12" t="s">
        <v>3129</v>
      </c>
      <c r="G44" s="13">
        <v>0</v>
      </c>
      <c r="H44" s="12" t="s">
        <v>3130</v>
      </c>
      <c r="I44" s="12" t="s">
        <v>1537</v>
      </c>
      <c r="J44" s="50" t="b">
        <v>0</v>
      </c>
      <c r="K44" s="12" t="s">
        <v>1166</v>
      </c>
      <c r="L44" s="12" t="s">
        <v>1167</v>
      </c>
    </row>
    <row r="45" spans="1:12" x14ac:dyDescent="0.2">
      <c r="A45" s="10">
        <v>42936</v>
      </c>
      <c r="B45" s="11" t="s">
        <v>2217</v>
      </c>
      <c r="C45" s="12" t="s">
        <v>1712</v>
      </c>
      <c r="D45" s="11" t="s">
        <v>1252</v>
      </c>
      <c r="E45" s="11" t="s">
        <v>17</v>
      </c>
      <c r="F45" s="12" t="s">
        <v>3131</v>
      </c>
      <c r="G45" s="13">
        <v>0</v>
      </c>
      <c r="H45" s="12" t="s">
        <v>3132</v>
      </c>
      <c r="I45" s="12" t="s">
        <v>1587</v>
      </c>
      <c r="J45" s="50" t="b">
        <v>0</v>
      </c>
      <c r="K45" s="12" t="s">
        <v>1166</v>
      </c>
      <c r="L45" s="12" t="s">
        <v>1167</v>
      </c>
    </row>
    <row r="46" spans="1:12" x14ac:dyDescent="0.2">
      <c r="A46" s="10">
        <v>42936</v>
      </c>
      <c r="B46" s="11" t="s">
        <v>2193</v>
      </c>
      <c r="C46" s="12" t="s">
        <v>1200</v>
      </c>
      <c r="D46" s="11" t="s">
        <v>1252</v>
      </c>
      <c r="E46" s="11" t="s">
        <v>17</v>
      </c>
      <c r="F46" s="12" t="s">
        <v>3133</v>
      </c>
      <c r="G46" s="13">
        <v>0</v>
      </c>
      <c r="H46" s="12" t="s">
        <v>3134</v>
      </c>
      <c r="I46" s="12" t="s">
        <v>1182</v>
      </c>
      <c r="J46" s="50" t="b">
        <v>0</v>
      </c>
      <c r="K46" s="12" t="s">
        <v>1166</v>
      </c>
      <c r="L46" s="12" t="s">
        <v>1167</v>
      </c>
    </row>
    <row r="47" spans="1:12" x14ac:dyDescent="0.2">
      <c r="A47" s="10">
        <v>42935</v>
      </c>
      <c r="B47" s="11" t="s">
        <v>1939</v>
      </c>
      <c r="C47" s="12" t="s">
        <v>2191</v>
      </c>
      <c r="D47" s="11" t="s">
        <v>1252</v>
      </c>
      <c r="E47" s="11" t="s">
        <v>1730</v>
      </c>
      <c r="F47" s="12" t="s">
        <v>66</v>
      </c>
      <c r="G47" s="13">
        <v>121998</v>
      </c>
      <c r="H47" s="12" t="s">
        <v>3114</v>
      </c>
      <c r="I47" s="12" t="s">
        <v>1861</v>
      </c>
      <c r="J47" s="50" t="b">
        <v>0</v>
      </c>
      <c r="K47" s="12" t="s">
        <v>1166</v>
      </c>
      <c r="L47" s="12" t="s">
        <v>1167</v>
      </c>
    </row>
    <row r="48" spans="1:12" x14ac:dyDescent="0.2">
      <c r="A48" s="10">
        <v>42935</v>
      </c>
      <c r="B48" s="11" t="s">
        <v>1939</v>
      </c>
      <c r="C48" s="12" t="s">
        <v>2191</v>
      </c>
      <c r="D48" s="11" t="s">
        <v>1252</v>
      </c>
      <c r="E48" s="11" t="s">
        <v>1730</v>
      </c>
      <c r="F48" s="12" t="s">
        <v>66</v>
      </c>
      <c r="G48" s="13">
        <v>121998</v>
      </c>
      <c r="H48" s="12" t="s">
        <v>3115</v>
      </c>
      <c r="I48" s="12" t="s">
        <v>1861</v>
      </c>
      <c r="J48" s="50" t="b">
        <v>0</v>
      </c>
      <c r="K48" s="12" t="s">
        <v>1166</v>
      </c>
      <c r="L48" s="12" t="s">
        <v>1167</v>
      </c>
    </row>
    <row r="49" spans="1:12" x14ac:dyDescent="0.2">
      <c r="A49" s="10">
        <v>42933</v>
      </c>
      <c r="B49" s="11" t="s">
        <v>2315</v>
      </c>
      <c r="C49" s="12" t="s">
        <v>1426</v>
      </c>
      <c r="D49" s="11" t="s">
        <v>761</v>
      </c>
      <c r="E49" s="11" t="s">
        <v>19</v>
      </c>
      <c r="F49" s="12" t="s">
        <v>787</v>
      </c>
      <c r="G49" s="13">
        <v>13856.3</v>
      </c>
      <c r="H49" s="12" t="s">
        <v>3107</v>
      </c>
      <c r="I49" s="12" t="s">
        <v>1579</v>
      </c>
      <c r="J49" s="50" t="b">
        <v>0</v>
      </c>
      <c r="K49" s="12" t="s">
        <v>1166</v>
      </c>
      <c r="L49" s="12" t="s">
        <v>1167</v>
      </c>
    </row>
    <row r="50" spans="1:12" x14ac:dyDescent="0.2">
      <c r="A50" s="10">
        <v>42930</v>
      </c>
      <c r="B50" s="11" t="s">
        <v>88</v>
      </c>
      <c r="C50" s="12" t="s">
        <v>2614</v>
      </c>
      <c r="D50" s="11" t="s">
        <v>37</v>
      </c>
      <c r="E50" s="11" t="s">
        <v>1730</v>
      </c>
      <c r="F50" s="12" t="s">
        <v>111</v>
      </c>
      <c r="G50" s="13">
        <v>300000</v>
      </c>
      <c r="H50" s="12" t="s">
        <v>3135</v>
      </c>
      <c r="I50" s="12" t="s">
        <v>2386</v>
      </c>
      <c r="J50" s="50" t="b">
        <v>0</v>
      </c>
      <c r="K50" s="12" t="s">
        <v>1166</v>
      </c>
      <c r="L50" s="12" t="s">
        <v>1167</v>
      </c>
    </row>
    <row r="51" spans="1:12" x14ac:dyDescent="0.2">
      <c r="A51" s="10">
        <v>42929</v>
      </c>
      <c r="B51" s="11" t="s">
        <v>2194</v>
      </c>
      <c r="C51" s="12" t="s">
        <v>1077</v>
      </c>
      <c r="D51" s="11" t="s">
        <v>1252</v>
      </c>
      <c r="E51" s="11" t="s">
        <v>1730</v>
      </c>
      <c r="F51" s="12" t="s">
        <v>225</v>
      </c>
      <c r="G51" s="13">
        <v>0</v>
      </c>
      <c r="H51" s="12" t="s">
        <v>3116</v>
      </c>
      <c r="I51" s="12" t="s">
        <v>1738</v>
      </c>
      <c r="J51" s="50" t="b">
        <v>0</v>
      </c>
      <c r="K51" s="12" t="s">
        <v>1166</v>
      </c>
      <c r="L51" s="12" t="s">
        <v>1167</v>
      </c>
    </row>
    <row r="52" spans="1:12" x14ac:dyDescent="0.2">
      <c r="A52" s="10">
        <v>42929</v>
      </c>
      <c r="B52" s="11" t="s">
        <v>2194</v>
      </c>
      <c r="C52" s="12" t="s">
        <v>1077</v>
      </c>
      <c r="D52" s="11" t="s">
        <v>1252</v>
      </c>
      <c r="E52" s="11" t="s">
        <v>20</v>
      </c>
      <c r="F52" s="12" t="s">
        <v>225</v>
      </c>
      <c r="G52" s="13">
        <v>0</v>
      </c>
      <c r="H52" s="12" t="s">
        <v>3117</v>
      </c>
      <c r="I52" s="12" t="s">
        <v>1738</v>
      </c>
      <c r="J52" s="50" t="b">
        <v>0</v>
      </c>
      <c r="K52" s="12" t="s">
        <v>1166</v>
      </c>
      <c r="L52" s="12" t="s">
        <v>1167</v>
      </c>
    </row>
    <row r="53" spans="1:12" x14ac:dyDescent="0.2">
      <c r="A53" s="10">
        <v>42928</v>
      </c>
      <c r="B53" s="11" t="s">
        <v>2201</v>
      </c>
      <c r="C53" s="12" t="s">
        <v>1122</v>
      </c>
      <c r="D53" s="11" t="s">
        <v>1252</v>
      </c>
      <c r="E53" s="11" t="s">
        <v>17</v>
      </c>
      <c r="F53" s="12" t="s">
        <v>377</v>
      </c>
      <c r="G53" s="13">
        <v>9174.25</v>
      </c>
      <c r="H53" s="12" t="s">
        <v>3108</v>
      </c>
      <c r="I53" s="12" t="s">
        <v>2211</v>
      </c>
      <c r="J53" s="50" t="b">
        <v>0</v>
      </c>
      <c r="K53" s="12" t="s">
        <v>1166</v>
      </c>
      <c r="L53" s="12" t="s">
        <v>1167</v>
      </c>
    </row>
    <row r="54" spans="1:12" x14ac:dyDescent="0.2">
      <c r="A54" s="10">
        <v>42928</v>
      </c>
      <c r="B54" s="11" t="s">
        <v>2201</v>
      </c>
      <c r="C54" s="12" t="s">
        <v>1100</v>
      </c>
      <c r="D54" s="11" t="s">
        <v>1252</v>
      </c>
      <c r="E54" s="11" t="s">
        <v>17</v>
      </c>
      <c r="F54" s="12" t="s">
        <v>2031</v>
      </c>
      <c r="G54" s="13">
        <v>0</v>
      </c>
      <c r="H54" s="12" t="s">
        <v>3109</v>
      </c>
      <c r="I54" s="12" t="s">
        <v>1182</v>
      </c>
      <c r="J54" s="50" t="b">
        <v>0</v>
      </c>
      <c r="K54" s="12" t="s">
        <v>1166</v>
      </c>
      <c r="L54" s="12" t="s">
        <v>1167</v>
      </c>
    </row>
    <row r="55" spans="1:12" x14ac:dyDescent="0.2">
      <c r="A55" s="10">
        <v>42927</v>
      </c>
      <c r="B55" s="11" t="s">
        <v>2201</v>
      </c>
      <c r="C55" s="12" t="s">
        <v>837</v>
      </c>
      <c r="D55" s="11" t="s">
        <v>1252</v>
      </c>
      <c r="E55" s="11" t="s">
        <v>17</v>
      </c>
      <c r="F55" s="12" t="s">
        <v>2031</v>
      </c>
      <c r="G55" s="13">
        <v>0</v>
      </c>
      <c r="H55" s="12" t="s">
        <v>3110</v>
      </c>
      <c r="I55" s="12" t="s">
        <v>1182</v>
      </c>
      <c r="J55" s="50" t="b">
        <v>0</v>
      </c>
      <c r="K55" s="12" t="s">
        <v>1166</v>
      </c>
      <c r="L55" s="12" t="s">
        <v>1167</v>
      </c>
    </row>
    <row r="56" spans="1:12" x14ac:dyDescent="0.2">
      <c r="A56" s="10">
        <v>42927</v>
      </c>
      <c r="B56" s="11" t="s">
        <v>2217</v>
      </c>
      <c r="C56" s="12" t="s">
        <v>1943</v>
      </c>
      <c r="D56" s="11" t="s">
        <v>1252</v>
      </c>
      <c r="E56" s="11" t="s">
        <v>19</v>
      </c>
      <c r="F56" s="12" t="s">
        <v>233</v>
      </c>
      <c r="G56" s="13">
        <v>4300</v>
      </c>
      <c r="H56" s="12" t="s">
        <v>3111</v>
      </c>
      <c r="I56" s="12" t="s">
        <v>1554</v>
      </c>
      <c r="J56" s="50" t="b">
        <v>0</v>
      </c>
      <c r="K56" s="12" t="s">
        <v>1166</v>
      </c>
      <c r="L56" s="12" t="s">
        <v>1167</v>
      </c>
    </row>
    <row r="57" spans="1:12" x14ac:dyDescent="0.2">
      <c r="A57" s="10">
        <v>42926</v>
      </c>
      <c r="B57" s="11" t="s">
        <v>2201</v>
      </c>
      <c r="C57" s="12" t="s">
        <v>837</v>
      </c>
      <c r="D57" s="11" t="s">
        <v>53</v>
      </c>
      <c r="E57" s="11" t="s">
        <v>19</v>
      </c>
      <c r="F57" s="12" t="s">
        <v>2031</v>
      </c>
      <c r="G57" s="13">
        <v>23000</v>
      </c>
      <c r="H57" s="12" t="s">
        <v>3088</v>
      </c>
      <c r="I57" s="12" t="s">
        <v>1182</v>
      </c>
      <c r="J57" s="50" t="b">
        <v>0</v>
      </c>
      <c r="K57" s="12" t="s">
        <v>1166</v>
      </c>
      <c r="L57" s="12" t="s">
        <v>1167</v>
      </c>
    </row>
    <row r="58" spans="1:12" x14ac:dyDescent="0.2">
      <c r="A58" s="10">
        <v>42923</v>
      </c>
      <c r="B58" s="11" t="s">
        <v>2315</v>
      </c>
      <c r="C58" s="12" t="s">
        <v>1121</v>
      </c>
      <c r="D58" s="11" t="s">
        <v>1252</v>
      </c>
      <c r="E58" s="11" t="s">
        <v>17</v>
      </c>
      <c r="F58" s="12" t="s">
        <v>203</v>
      </c>
      <c r="G58" s="13">
        <v>0</v>
      </c>
      <c r="H58" s="12" t="s">
        <v>3089</v>
      </c>
      <c r="I58" s="12" t="s">
        <v>1579</v>
      </c>
      <c r="J58" s="50" t="b">
        <v>0</v>
      </c>
      <c r="K58" s="12" t="s">
        <v>1166</v>
      </c>
      <c r="L58" s="12" t="s">
        <v>1167</v>
      </c>
    </row>
    <row r="59" spans="1:12" x14ac:dyDescent="0.2">
      <c r="A59" s="10">
        <v>42923</v>
      </c>
      <c r="B59" s="11" t="s">
        <v>2201</v>
      </c>
      <c r="C59" s="12" t="s">
        <v>1224</v>
      </c>
      <c r="D59" s="11" t="s">
        <v>1252</v>
      </c>
      <c r="E59" s="11" t="s">
        <v>17</v>
      </c>
      <c r="F59" s="12" t="s">
        <v>3090</v>
      </c>
      <c r="G59" s="13">
        <v>0</v>
      </c>
      <c r="H59" s="12" t="s">
        <v>3091</v>
      </c>
      <c r="I59" s="12" t="s">
        <v>1182</v>
      </c>
      <c r="J59" s="50" t="b">
        <v>0</v>
      </c>
      <c r="K59" s="12" t="s">
        <v>1166</v>
      </c>
      <c r="L59" s="12" t="s">
        <v>1167</v>
      </c>
    </row>
    <row r="60" spans="1:12" x14ac:dyDescent="0.2">
      <c r="A60" s="10">
        <v>42922</v>
      </c>
      <c r="B60" s="11" t="s">
        <v>2194</v>
      </c>
      <c r="C60" s="12" t="s">
        <v>1126</v>
      </c>
      <c r="D60" s="11" t="s">
        <v>118</v>
      </c>
      <c r="E60" s="11" t="s">
        <v>19</v>
      </c>
      <c r="F60" s="12" t="s">
        <v>1297</v>
      </c>
      <c r="G60" s="13">
        <v>61012.02</v>
      </c>
      <c r="H60" s="12" t="s">
        <v>3094</v>
      </c>
      <c r="I60" s="12" t="s">
        <v>1541</v>
      </c>
      <c r="J60" s="50" t="b">
        <v>0</v>
      </c>
      <c r="K60" s="12" t="s">
        <v>1166</v>
      </c>
      <c r="L60" s="12" t="s">
        <v>1167</v>
      </c>
    </row>
    <row r="61" spans="1:12" x14ac:dyDescent="0.2">
      <c r="A61" s="10">
        <v>42922</v>
      </c>
      <c r="B61" s="11" t="s">
        <v>2234</v>
      </c>
      <c r="C61" s="12" t="s">
        <v>1858</v>
      </c>
      <c r="D61" s="11" t="s">
        <v>37</v>
      </c>
      <c r="E61" s="11" t="s">
        <v>1730</v>
      </c>
      <c r="F61" s="12" t="s">
        <v>1012</v>
      </c>
      <c r="G61" s="13">
        <v>0</v>
      </c>
      <c r="H61" s="12" t="s">
        <v>3095</v>
      </c>
      <c r="I61" s="12" t="s">
        <v>1699</v>
      </c>
      <c r="J61" s="50" t="b">
        <v>0</v>
      </c>
      <c r="K61" s="12" t="s">
        <v>1166</v>
      </c>
      <c r="L61" s="12" t="s">
        <v>1167</v>
      </c>
    </row>
    <row r="62" spans="1:12" x14ac:dyDescent="0.2">
      <c r="A62" s="10">
        <v>42922</v>
      </c>
      <c r="B62" s="11" t="s">
        <v>6</v>
      </c>
      <c r="C62" s="12" t="s">
        <v>809</v>
      </c>
      <c r="D62" s="11" t="s">
        <v>1252</v>
      </c>
      <c r="E62" s="11" t="s">
        <v>1730</v>
      </c>
      <c r="F62" s="12" t="s">
        <v>810</v>
      </c>
      <c r="G62" s="13">
        <v>600</v>
      </c>
      <c r="H62" s="12" t="s">
        <v>3136</v>
      </c>
      <c r="I62" s="12" t="s">
        <v>3093</v>
      </c>
      <c r="J62" s="50" t="b">
        <v>0</v>
      </c>
      <c r="K62" s="12" t="s">
        <v>1166</v>
      </c>
      <c r="L62" s="12" t="s">
        <v>1167</v>
      </c>
    </row>
    <row r="63" spans="1:12" x14ac:dyDescent="0.2">
      <c r="A63" s="10">
        <v>42916</v>
      </c>
      <c r="B63" s="11" t="s">
        <v>2201</v>
      </c>
      <c r="C63" s="12" t="s">
        <v>880</v>
      </c>
      <c r="D63" s="11" t="s">
        <v>1252</v>
      </c>
      <c r="E63" s="11" t="s">
        <v>17</v>
      </c>
      <c r="F63" s="12" t="s">
        <v>805</v>
      </c>
      <c r="G63" s="13">
        <v>24500</v>
      </c>
      <c r="H63" s="12" t="s">
        <v>3096</v>
      </c>
      <c r="I63" s="12" t="s">
        <v>2216</v>
      </c>
      <c r="J63" s="50" t="b">
        <v>0</v>
      </c>
      <c r="K63" s="12" t="s">
        <v>1166</v>
      </c>
      <c r="L63" s="12" t="s">
        <v>1167</v>
      </c>
    </row>
    <row r="64" spans="1:12" x14ac:dyDescent="0.2">
      <c r="A64" s="10">
        <v>42916</v>
      </c>
      <c r="B64" s="11" t="s">
        <v>1506</v>
      </c>
      <c r="C64" s="12" t="s">
        <v>2191</v>
      </c>
      <c r="D64" s="11" t="s">
        <v>1252</v>
      </c>
      <c r="E64" s="11" t="s">
        <v>1730</v>
      </c>
      <c r="F64" s="12" t="s">
        <v>66</v>
      </c>
      <c r="G64" s="13">
        <v>121998</v>
      </c>
      <c r="H64" s="12" t="s">
        <v>3097</v>
      </c>
      <c r="I64" s="12" t="s">
        <v>1861</v>
      </c>
      <c r="J64" s="50" t="b">
        <v>0</v>
      </c>
      <c r="K64" s="12" t="s">
        <v>1166</v>
      </c>
      <c r="L64" s="12" t="s">
        <v>1167</v>
      </c>
    </row>
    <row r="65" spans="1:12" x14ac:dyDescent="0.2">
      <c r="A65" s="10">
        <v>42916</v>
      </c>
      <c r="B65" s="11" t="s">
        <v>2234</v>
      </c>
      <c r="C65" s="12" t="s">
        <v>897</v>
      </c>
      <c r="D65" s="11" t="s">
        <v>1252</v>
      </c>
      <c r="E65" s="11" t="s">
        <v>17</v>
      </c>
      <c r="F65" s="12" t="s">
        <v>1813</v>
      </c>
      <c r="G65" s="13">
        <v>7791.25</v>
      </c>
      <c r="H65" s="12" t="s">
        <v>3098</v>
      </c>
      <c r="I65" s="12" t="s">
        <v>1165</v>
      </c>
      <c r="J65" s="50" t="b">
        <v>0</v>
      </c>
      <c r="K65" s="12" t="s">
        <v>1166</v>
      </c>
      <c r="L65" s="12" t="s">
        <v>1167</v>
      </c>
    </row>
    <row r="66" spans="1:12" x14ac:dyDescent="0.2">
      <c r="A66" s="10">
        <v>42916</v>
      </c>
      <c r="B66" s="11" t="s">
        <v>2194</v>
      </c>
      <c r="C66" s="12" t="s">
        <v>1887</v>
      </c>
      <c r="D66" s="11" t="s">
        <v>1252</v>
      </c>
      <c r="E66" s="11" t="s">
        <v>1730</v>
      </c>
      <c r="F66" s="12" t="s">
        <v>225</v>
      </c>
      <c r="G66" s="13">
        <v>0</v>
      </c>
      <c r="H66" s="12" t="s">
        <v>3099</v>
      </c>
      <c r="I66" s="12" t="s">
        <v>1738</v>
      </c>
      <c r="J66" s="50" t="b">
        <v>0</v>
      </c>
      <c r="K66" s="12" t="s">
        <v>1166</v>
      </c>
      <c r="L66" s="12" t="s">
        <v>1167</v>
      </c>
    </row>
    <row r="67" spans="1:12" x14ac:dyDescent="0.2">
      <c r="A67" s="10">
        <v>42915</v>
      </c>
      <c r="B67" s="11" t="s">
        <v>1793</v>
      </c>
      <c r="C67" s="12" t="s">
        <v>1962</v>
      </c>
      <c r="D67" s="11" t="s">
        <v>118</v>
      </c>
      <c r="E67" s="11" t="s">
        <v>17</v>
      </c>
      <c r="F67" s="12" t="s">
        <v>66</v>
      </c>
      <c r="G67" s="13">
        <v>121998</v>
      </c>
      <c r="H67" s="12" t="s">
        <v>3100</v>
      </c>
      <c r="I67" s="12" t="s">
        <v>1861</v>
      </c>
      <c r="J67" s="50" t="b">
        <v>0</v>
      </c>
      <c r="K67" s="12" t="s">
        <v>1166</v>
      </c>
      <c r="L67" s="12" t="s">
        <v>1167</v>
      </c>
    </row>
    <row r="68" spans="1:12" x14ac:dyDescent="0.2">
      <c r="A68" s="10">
        <v>42915</v>
      </c>
      <c r="B68" s="11" t="s">
        <v>1793</v>
      </c>
      <c r="C68" s="12" t="s">
        <v>1962</v>
      </c>
      <c r="D68" s="11" t="s">
        <v>118</v>
      </c>
      <c r="E68" s="11" t="s">
        <v>17</v>
      </c>
      <c r="F68" s="12" t="s">
        <v>66</v>
      </c>
      <c r="G68" s="13">
        <v>121998</v>
      </c>
      <c r="H68" s="12" t="s">
        <v>3101</v>
      </c>
      <c r="I68" s="12" t="s">
        <v>1861</v>
      </c>
      <c r="J68" s="50" t="b">
        <v>0</v>
      </c>
      <c r="K68" s="12" t="s">
        <v>1166</v>
      </c>
      <c r="L68" s="12" t="s">
        <v>1167</v>
      </c>
    </row>
    <row r="69" spans="1:12" x14ac:dyDescent="0.2">
      <c r="A69" s="10">
        <v>42915</v>
      </c>
      <c r="B69" s="11" t="s">
        <v>2194</v>
      </c>
      <c r="C69" s="12" t="s">
        <v>1130</v>
      </c>
      <c r="D69" s="11" t="s">
        <v>1252</v>
      </c>
      <c r="E69" s="11" t="s">
        <v>1730</v>
      </c>
      <c r="F69" s="12" t="s">
        <v>774</v>
      </c>
      <c r="G69" s="13">
        <v>0</v>
      </c>
      <c r="H69" s="12" t="s">
        <v>3102</v>
      </c>
      <c r="I69" s="12" t="s">
        <v>1537</v>
      </c>
      <c r="J69" s="50" t="b">
        <v>0</v>
      </c>
      <c r="K69" s="12" t="s">
        <v>1166</v>
      </c>
      <c r="L69" s="12" t="s">
        <v>1167</v>
      </c>
    </row>
    <row r="70" spans="1:12" x14ac:dyDescent="0.2">
      <c r="A70" s="10">
        <v>42915</v>
      </c>
      <c r="B70" s="11" t="s">
        <v>2234</v>
      </c>
      <c r="C70" s="12" t="s">
        <v>1051</v>
      </c>
      <c r="D70" s="11" t="s">
        <v>1252</v>
      </c>
      <c r="E70" s="11" t="s">
        <v>17</v>
      </c>
      <c r="F70" s="12" t="s">
        <v>150</v>
      </c>
      <c r="G70" s="13">
        <v>0</v>
      </c>
      <c r="H70" s="12" t="s">
        <v>3103</v>
      </c>
      <c r="I70" s="12" t="s">
        <v>1645</v>
      </c>
      <c r="J70" s="50" t="b">
        <v>0</v>
      </c>
      <c r="K70" s="12" t="s">
        <v>1166</v>
      </c>
      <c r="L70" s="12" t="s">
        <v>1167</v>
      </c>
    </row>
    <row r="71" spans="1:12" x14ac:dyDescent="0.2">
      <c r="A71" s="10">
        <v>42909</v>
      </c>
      <c r="B71" s="11" t="s">
        <v>2194</v>
      </c>
      <c r="C71" s="12" t="s">
        <v>768</v>
      </c>
      <c r="D71" s="11" t="s">
        <v>1252</v>
      </c>
      <c r="E71" s="11" t="s">
        <v>17</v>
      </c>
      <c r="F71" s="12" t="s">
        <v>1297</v>
      </c>
      <c r="G71" s="13">
        <v>39090</v>
      </c>
      <c r="H71" s="12" t="s">
        <v>3050</v>
      </c>
      <c r="I71" s="12" t="s">
        <v>1541</v>
      </c>
      <c r="J71" s="50" t="b">
        <v>0</v>
      </c>
      <c r="K71" s="12" t="s">
        <v>1166</v>
      </c>
      <c r="L71" s="12" t="s">
        <v>1167</v>
      </c>
    </row>
    <row r="72" spans="1:12" x14ac:dyDescent="0.2">
      <c r="A72" s="10">
        <v>42905</v>
      </c>
      <c r="B72" s="11" t="s">
        <v>5</v>
      </c>
      <c r="C72" s="12" t="s">
        <v>1334</v>
      </c>
      <c r="D72" s="11" t="s">
        <v>1252</v>
      </c>
      <c r="E72" s="11" t="s">
        <v>17</v>
      </c>
      <c r="F72" s="12" t="s">
        <v>72</v>
      </c>
      <c r="G72" s="13">
        <v>0</v>
      </c>
      <c r="H72" s="12" t="s">
        <v>3051</v>
      </c>
      <c r="I72" s="12" t="s">
        <v>1182</v>
      </c>
      <c r="J72" s="50" t="b">
        <v>0</v>
      </c>
      <c r="K72" s="12" t="s">
        <v>1166</v>
      </c>
      <c r="L72" s="12" t="s">
        <v>1167</v>
      </c>
    </row>
    <row r="73" spans="1:12" x14ac:dyDescent="0.2">
      <c r="A73" s="10">
        <v>42905</v>
      </c>
      <c r="B73" s="11" t="s">
        <v>6</v>
      </c>
      <c r="C73" s="12" t="s">
        <v>1085</v>
      </c>
      <c r="D73" s="11" t="s">
        <v>1252</v>
      </c>
      <c r="E73" s="11" t="s">
        <v>1730</v>
      </c>
      <c r="F73" s="12" t="s">
        <v>660</v>
      </c>
      <c r="G73" s="13">
        <v>0</v>
      </c>
      <c r="H73" s="12" t="s">
        <v>3104</v>
      </c>
      <c r="I73" s="12" t="s">
        <v>1925</v>
      </c>
      <c r="J73" s="50" t="b">
        <v>0</v>
      </c>
      <c r="K73" s="12" t="s">
        <v>1166</v>
      </c>
      <c r="L73" s="12" t="s">
        <v>1167</v>
      </c>
    </row>
    <row r="74" spans="1:12" x14ac:dyDescent="0.2">
      <c r="A74" s="10">
        <v>42905</v>
      </c>
      <c r="B74" s="11" t="s">
        <v>6</v>
      </c>
      <c r="C74" s="12" t="s">
        <v>1098</v>
      </c>
      <c r="D74" s="11" t="s">
        <v>1252</v>
      </c>
      <c r="E74" s="11" t="s">
        <v>1730</v>
      </c>
      <c r="F74" s="12" t="s">
        <v>66</v>
      </c>
      <c r="G74" s="13">
        <v>0</v>
      </c>
      <c r="H74" s="12" t="s">
        <v>3105</v>
      </c>
      <c r="I74" s="12" t="s">
        <v>1925</v>
      </c>
      <c r="J74" s="50" t="b">
        <v>0</v>
      </c>
      <c r="K74" s="12" t="s">
        <v>1166</v>
      </c>
      <c r="L74" s="12" t="s">
        <v>1167</v>
      </c>
    </row>
    <row r="75" spans="1:12" x14ac:dyDescent="0.2">
      <c r="A75" s="10">
        <v>42901</v>
      </c>
      <c r="B75" s="11" t="s">
        <v>6</v>
      </c>
      <c r="C75" s="12" t="s">
        <v>1085</v>
      </c>
      <c r="D75" s="11" t="s">
        <v>1252</v>
      </c>
      <c r="E75" s="11" t="s">
        <v>1730</v>
      </c>
      <c r="F75" s="12" t="s">
        <v>660</v>
      </c>
      <c r="G75" s="13">
        <v>0</v>
      </c>
      <c r="H75" s="12" t="s">
        <v>3104</v>
      </c>
      <c r="I75" s="12" t="s">
        <v>1925</v>
      </c>
      <c r="J75" s="50" t="b">
        <v>0</v>
      </c>
      <c r="K75" s="12" t="s">
        <v>1166</v>
      </c>
      <c r="L75" s="12" t="s">
        <v>1167</v>
      </c>
    </row>
    <row r="76" spans="1:12" x14ac:dyDescent="0.2">
      <c r="A76" s="10">
        <v>42899</v>
      </c>
      <c r="B76" s="11" t="s">
        <v>88</v>
      </c>
      <c r="C76" s="12" t="s">
        <v>1027</v>
      </c>
      <c r="D76" s="11" t="s">
        <v>1252</v>
      </c>
      <c r="E76" s="11" t="s">
        <v>17</v>
      </c>
      <c r="F76" s="12" t="s">
        <v>91</v>
      </c>
      <c r="G76" s="13">
        <v>0.6</v>
      </c>
      <c r="H76" s="12" t="s">
        <v>3052</v>
      </c>
      <c r="I76" s="12" t="s">
        <v>2947</v>
      </c>
      <c r="J76" s="50" t="b">
        <v>0</v>
      </c>
      <c r="K76" s="12" t="s">
        <v>1166</v>
      </c>
      <c r="L76" s="12" t="s">
        <v>1167</v>
      </c>
    </row>
    <row r="77" spans="1:12" x14ac:dyDescent="0.2">
      <c r="A77" s="10">
        <v>42898</v>
      </c>
      <c r="B77" s="11" t="s">
        <v>6</v>
      </c>
      <c r="C77" s="12" t="s">
        <v>1098</v>
      </c>
      <c r="D77" s="11" t="s">
        <v>761</v>
      </c>
      <c r="E77" s="11" t="s">
        <v>19</v>
      </c>
      <c r="F77" s="12" t="s">
        <v>66</v>
      </c>
      <c r="G77" s="13"/>
      <c r="H77" s="12" t="s">
        <v>3053</v>
      </c>
      <c r="I77" s="12" t="s">
        <v>1925</v>
      </c>
      <c r="J77" s="50" t="b">
        <v>0</v>
      </c>
      <c r="K77" s="12" t="s">
        <v>1166</v>
      </c>
      <c r="L77" s="12" t="s">
        <v>1167</v>
      </c>
    </row>
    <row r="78" spans="1:12" x14ac:dyDescent="0.2">
      <c r="A78" s="10">
        <v>42895</v>
      </c>
      <c r="B78" s="11" t="s">
        <v>2234</v>
      </c>
      <c r="C78" s="12" t="s">
        <v>982</v>
      </c>
      <c r="D78" s="11" t="s">
        <v>761</v>
      </c>
      <c r="E78" s="11" t="s">
        <v>1730</v>
      </c>
      <c r="F78" s="12" t="s">
        <v>66</v>
      </c>
      <c r="G78" s="13">
        <v>17000</v>
      </c>
      <c r="H78" s="12" t="s">
        <v>3046</v>
      </c>
      <c r="I78" s="12" t="s">
        <v>1491</v>
      </c>
      <c r="J78" s="50" t="b">
        <v>0</v>
      </c>
      <c r="K78" s="12" t="s">
        <v>1166</v>
      </c>
      <c r="L78" s="12" t="s">
        <v>1167</v>
      </c>
    </row>
    <row r="79" spans="1:12" x14ac:dyDescent="0.2">
      <c r="A79" s="10">
        <v>42895</v>
      </c>
      <c r="B79" s="11" t="s">
        <v>2201</v>
      </c>
      <c r="C79" s="12" t="s">
        <v>1314</v>
      </c>
      <c r="D79" s="11" t="s">
        <v>1252</v>
      </c>
      <c r="E79" s="11" t="s">
        <v>17</v>
      </c>
      <c r="F79" s="12" t="s">
        <v>74</v>
      </c>
      <c r="G79" s="13">
        <v>0</v>
      </c>
      <c r="H79" s="12" t="s">
        <v>3047</v>
      </c>
      <c r="I79" s="12" t="s">
        <v>1649</v>
      </c>
      <c r="J79" s="50" t="b">
        <v>0</v>
      </c>
      <c r="K79" s="12" t="s">
        <v>1166</v>
      </c>
      <c r="L79" s="12" t="s">
        <v>1167</v>
      </c>
    </row>
    <row r="80" spans="1:12" x14ac:dyDescent="0.2">
      <c r="A80" s="10">
        <v>42895</v>
      </c>
      <c r="B80" s="11" t="s">
        <v>2194</v>
      </c>
      <c r="C80" s="12" t="s">
        <v>1473</v>
      </c>
      <c r="D80" s="11" t="s">
        <v>1252</v>
      </c>
      <c r="E80" s="11" t="s">
        <v>1730</v>
      </c>
      <c r="F80" s="12" t="s">
        <v>380</v>
      </c>
      <c r="G80" s="13">
        <v>147090</v>
      </c>
      <c r="H80" s="12" t="s">
        <v>3054</v>
      </c>
      <c r="I80" s="12" t="s">
        <v>1542</v>
      </c>
      <c r="J80" s="50" t="b">
        <v>0</v>
      </c>
      <c r="K80" s="12" t="s">
        <v>1166</v>
      </c>
      <c r="L80" s="12" t="s">
        <v>1167</v>
      </c>
    </row>
    <row r="81" spans="1:12" x14ac:dyDescent="0.2">
      <c r="A81" s="10">
        <v>42895</v>
      </c>
      <c r="B81" s="11" t="s">
        <v>2267</v>
      </c>
      <c r="C81" s="12" t="s">
        <v>2553</v>
      </c>
      <c r="D81" s="11" t="s">
        <v>1252</v>
      </c>
      <c r="E81" s="11" t="s">
        <v>17</v>
      </c>
      <c r="F81" s="12" t="s">
        <v>914</v>
      </c>
      <c r="G81" s="13">
        <v>119688</v>
      </c>
      <c r="H81" s="12" t="s">
        <v>3048</v>
      </c>
      <c r="I81" s="12" t="s">
        <v>2007</v>
      </c>
      <c r="J81" s="50" t="b">
        <v>0</v>
      </c>
      <c r="K81" s="12" t="s">
        <v>1166</v>
      </c>
      <c r="L81" s="12" t="s">
        <v>1167</v>
      </c>
    </row>
    <row r="82" spans="1:12" x14ac:dyDescent="0.2">
      <c r="A82" s="10">
        <v>42895</v>
      </c>
      <c r="B82" s="11" t="s">
        <v>2194</v>
      </c>
      <c r="C82" s="12" t="s">
        <v>786</v>
      </c>
      <c r="D82" s="11" t="s">
        <v>1252</v>
      </c>
      <c r="E82" s="11" t="s">
        <v>20</v>
      </c>
      <c r="F82" s="12" t="s">
        <v>373</v>
      </c>
      <c r="G82" s="13">
        <v>0</v>
      </c>
      <c r="H82" s="12" t="s">
        <v>3055</v>
      </c>
      <c r="I82" s="12" t="s">
        <v>1170</v>
      </c>
      <c r="J82" s="50" t="b">
        <v>0</v>
      </c>
      <c r="K82" s="12" t="s">
        <v>1166</v>
      </c>
      <c r="L82" s="12" t="s">
        <v>1167</v>
      </c>
    </row>
    <row r="83" spans="1:12" x14ac:dyDescent="0.2">
      <c r="A83" s="10">
        <v>42893</v>
      </c>
      <c r="B83" s="11" t="s">
        <v>2234</v>
      </c>
      <c r="C83" s="12" t="s">
        <v>982</v>
      </c>
      <c r="D83" s="11" t="s">
        <v>1252</v>
      </c>
      <c r="E83" s="11" t="s">
        <v>17</v>
      </c>
      <c r="F83" s="12" t="s">
        <v>66</v>
      </c>
      <c r="G83" s="13">
        <v>0</v>
      </c>
      <c r="H83" s="12" t="s">
        <v>3049</v>
      </c>
      <c r="I83" s="12" t="s">
        <v>1491</v>
      </c>
      <c r="J83" s="50" t="b">
        <v>0</v>
      </c>
      <c r="K83" s="12" t="s">
        <v>1166</v>
      </c>
      <c r="L83" s="12" t="s">
        <v>1167</v>
      </c>
    </row>
    <row r="84" spans="1:12" x14ac:dyDescent="0.2">
      <c r="A84" s="10">
        <v>42892</v>
      </c>
      <c r="B84" s="11" t="s">
        <v>2234</v>
      </c>
      <c r="C84" s="12" t="s">
        <v>1216</v>
      </c>
      <c r="D84" s="11" t="s">
        <v>1</v>
      </c>
      <c r="E84" s="11" t="s">
        <v>1730</v>
      </c>
      <c r="F84" s="12" t="s">
        <v>345</v>
      </c>
      <c r="G84" s="13">
        <v>600000</v>
      </c>
      <c r="H84" s="12" t="s">
        <v>3056</v>
      </c>
      <c r="I84" s="12" t="s">
        <v>1645</v>
      </c>
      <c r="J84" s="50" t="b">
        <v>0</v>
      </c>
      <c r="K84" s="12" t="s">
        <v>1166</v>
      </c>
      <c r="L84" s="12" t="s">
        <v>1167</v>
      </c>
    </row>
    <row r="85" spans="1:12" x14ac:dyDescent="0.2">
      <c r="A85" s="10">
        <v>42891</v>
      </c>
      <c r="B85" s="11" t="s">
        <v>6</v>
      </c>
      <c r="C85" s="12" t="s">
        <v>1325</v>
      </c>
      <c r="D85" s="11" t="s">
        <v>1252</v>
      </c>
      <c r="E85" s="11" t="s">
        <v>1730</v>
      </c>
      <c r="F85" s="12" t="s">
        <v>3092</v>
      </c>
      <c r="G85" s="13">
        <v>600</v>
      </c>
      <c r="H85" s="12" t="s">
        <v>3112</v>
      </c>
      <c r="I85" s="12" t="s">
        <v>3093</v>
      </c>
      <c r="J85" s="50" t="b">
        <v>0</v>
      </c>
      <c r="K85" s="12" t="s">
        <v>1166</v>
      </c>
      <c r="L85" s="12" t="s">
        <v>1167</v>
      </c>
    </row>
    <row r="86" spans="1:12" x14ac:dyDescent="0.2">
      <c r="A86" s="10">
        <v>42888</v>
      </c>
      <c r="B86" s="11" t="s">
        <v>2234</v>
      </c>
      <c r="C86" s="12" t="s">
        <v>1051</v>
      </c>
      <c r="D86" s="11" t="s">
        <v>761</v>
      </c>
      <c r="E86" s="11" t="s">
        <v>1730</v>
      </c>
      <c r="F86" s="12" t="s">
        <v>150</v>
      </c>
      <c r="G86" s="13">
        <v>0</v>
      </c>
      <c r="H86" s="12" t="s">
        <v>3024</v>
      </c>
      <c r="I86" s="12" t="s">
        <v>1645</v>
      </c>
      <c r="J86" s="50" t="b">
        <v>0</v>
      </c>
      <c r="K86" s="12" t="s">
        <v>1166</v>
      </c>
      <c r="L86" s="12" t="s">
        <v>1167</v>
      </c>
    </row>
    <row r="87" spans="1:12" x14ac:dyDescent="0.2">
      <c r="A87" s="10">
        <v>42886</v>
      </c>
      <c r="B87" s="11" t="s">
        <v>1793</v>
      </c>
      <c r="C87" s="12" t="s">
        <v>1978</v>
      </c>
      <c r="D87" s="11" t="s">
        <v>1252</v>
      </c>
      <c r="E87" s="11" t="s">
        <v>17</v>
      </c>
      <c r="F87" s="12" t="s">
        <v>3025</v>
      </c>
      <c r="G87" s="13">
        <v>0</v>
      </c>
      <c r="H87" s="12" t="s">
        <v>3027</v>
      </c>
      <c r="I87" s="12" t="s">
        <v>3026</v>
      </c>
      <c r="J87" s="50" t="b">
        <v>0</v>
      </c>
      <c r="K87" s="12" t="s">
        <v>1166</v>
      </c>
      <c r="L87" s="12" t="s">
        <v>1167</v>
      </c>
    </row>
    <row r="88" spans="1:12" x14ac:dyDescent="0.2">
      <c r="A88" s="10">
        <v>42886</v>
      </c>
      <c r="B88" s="11" t="s">
        <v>2201</v>
      </c>
      <c r="C88" s="12" t="s">
        <v>1757</v>
      </c>
      <c r="D88" s="11" t="s">
        <v>1252</v>
      </c>
      <c r="E88" s="11" t="s">
        <v>17</v>
      </c>
      <c r="F88" s="12" t="s">
        <v>3028</v>
      </c>
      <c r="G88" s="13">
        <v>151090</v>
      </c>
      <c r="H88" s="12" t="s">
        <v>3030</v>
      </c>
      <c r="I88" s="12" t="s">
        <v>3029</v>
      </c>
      <c r="J88" s="50" t="b">
        <v>0</v>
      </c>
      <c r="K88" s="12" t="s">
        <v>1166</v>
      </c>
      <c r="L88" s="12" t="s">
        <v>1167</v>
      </c>
    </row>
    <row r="89" spans="1:12" x14ac:dyDescent="0.2">
      <c r="A89" s="10">
        <v>42881</v>
      </c>
      <c r="B89" s="11" t="s">
        <v>2194</v>
      </c>
      <c r="C89" s="12" t="s">
        <v>875</v>
      </c>
      <c r="D89" s="11" t="s">
        <v>761</v>
      </c>
      <c r="E89" s="11" t="s">
        <v>19</v>
      </c>
      <c r="F89" s="12" t="s">
        <v>3031</v>
      </c>
      <c r="G89" s="13">
        <v>0</v>
      </c>
      <c r="H89" s="12" t="s">
        <v>3032</v>
      </c>
      <c r="I89" s="12" t="s">
        <v>1917</v>
      </c>
      <c r="J89" s="50" t="b">
        <v>0</v>
      </c>
      <c r="K89" s="12" t="s">
        <v>1166</v>
      </c>
      <c r="L89" s="12" t="s">
        <v>1167</v>
      </c>
    </row>
    <row r="90" spans="1:12" x14ac:dyDescent="0.2">
      <c r="A90" s="10">
        <v>42881</v>
      </c>
      <c r="B90" s="11" t="s">
        <v>2201</v>
      </c>
      <c r="C90" s="12" t="s">
        <v>974</v>
      </c>
      <c r="D90" s="11" t="s">
        <v>1252</v>
      </c>
      <c r="E90" s="11" t="s">
        <v>17</v>
      </c>
      <c r="F90" s="12" t="s">
        <v>975</v>
      </c>
      <c r="G90" s="13">
        <v>9300</v>
      </c>
      <c r="H90" s="12" t="s">
        <v>3087</v>
      </c>
      <c r="I90" s="12" t="s">
        <v>3033</v>
      </c>
      <c r="J90" s="50" t="b">
        <v>0</v>
      </c>
      <c r="K90" s="12" t="s">
        <v>1166</v>
      </c>
      <c r="L90" s="12" t="s">
        <v>1167</v>
      </c>
    </row>
    <row r="91" spans="1:12" x14ac:dyDescent="0.2">
      <c r="A91" s="10">
        <v>42881</v>
      </c>
      <c r="B91" s="11" t="s">
        <v>1939</v>
      </c>
      <c r="C91" s="12" t="s">
        <v>3184</v>
      </c>
      <c r="D91" s="11" t="s">
        <v>1252</v>
      </c>
      <c r="E91" s="11" t="s">
        <v>17</v>
      </c>
      <c r="F91" s="12" t="s">
        <v>208</v>
      </c>
      <c r="G91" s="13">
        <v>1721</v>
      </c>
      <c r="H91" s="12" t="s">
        <v>3034</v>
      </c>
      <c r="I91" s="12" t="s">
        <v>1188</v>
      </c>
      <c r="J91" s="50" t="b">
        <v>0</v>
      </c>
      <c r="K91" s="12" t="s">
        <v>1166</v>
      </c>
      <c r="L91" s="12" t="s">
        <v>1167</v>
      </c>
    </row>
    <row r="92" spans="1:12" x14ac:dyDescent="0.2">
      <c r="A92" s="10">
        <v>42881</v>
      </c>
      <c r="B92" s="11" t="s">
        <v>1939</v>
      </c>
      <c r="C92" s="12" t="s">
        <v>3185</v>
      </c>
      <c r="D92" s="11" t="s">
        <v>1252</v>
      </c>
      <c r="E92" s="11" t="s">
        <v>17</v>
      </c>
      <c r="F92" s="12" t="s">
        <v>208</v>
      </c>
      <c r="G92" s="13">
        <v>3442</v>
      </c>
      <c r="H92" s="12" t="s">
        <v>3035</v>
      </c>
      <c r="I92" s="12" t="s">
        <v>1188</v>
      </c>
      <c r="J92" s="50" t="b">
        <v>0</v>
      </c>
      <c r="K92" s="12" t="s">
        <v>1166</v>
      </c>
      <c r="L92" s="12" t="s">
        <v>1167</v>
      </c>
    </row>
    <row r="93" spans="1:12" x14ac:dyDescent="0.2">
      <c r="A93" s="10">
        <v>42872</v>
      </c>
      <c r="B93" s="11" t="s">
        <v>2201</v>
      </c>
      <c r="C93" s="12" t="s">
        <v>1549</v>
      </c>
      <c r="D93" s="11" t="s">
        <v>761</v>
      </c>
      <c r="E93" s="11" t="s">
        <v>1730</v>
      </c>
      <c r="F93" s="12" t="s">
        <v>3028</v>
      </c>
      <c r="G93" s="13">
        <v>9509</v>
      </c>
      <c r="H93" s="12" t="s">
        <v>3036</v>
      </c>
      <c r="I93" s="12" t="s">
        <v>3029</v>
      </c>
      <c r="J93" s="50" t="b">
        <v>0</v>
      </c>
      <c r="K93" s="12" t="s">
        <v>1166</v>
      </c>
      <c r="L93" s="12" t="s">
        <v>1167</v>
      </c>
    </row>
    <row r="94" spans="1:12" x14ac:dyDescent="0.2">
      <c r="A94" s="10">
        <v>42865</v>
      </c>
      <c r="B94" s="11" t="s">
        <v>1770</v>
      </c>
      <c r="C94" s="12" t="s">
        <v>1191</v>
      </c>
      <c r="D94" s="11" t="s">
        <v>1252</v>
      </c>
      <c r="E94" s="11" t="s">
        <v>17</v>
      </c>
      <c r="F94" s="12" t="s">
        <v>74</v>
      </c>
      <c r="G94" s="13">
        <v>159092.9</v>
      </c>
      <c r="H94" s="12" t="s">
        <v>3020</v>
      </c>
      <c r="I94" s="12" t="s">
        <v>1649</v>
      </c>
      <c r="J94" s="50" t="b">
        <v>0</v>
      </c>
      <c r="K94" s="12" t="s">
        <v>1166</v>
      </c>
      <c r="L94" s="12" t="s">
        <v>1167</v>
      </c>
    </row>
    <row r="95" spans="1:12" x14ac:dyDescent="0.2">
      <c r="A95" s="10">
        <v>42865</v>
      </c>
      <c r="B95" s="11" t="s">
        <v>2234</v>
      </c>
      <c r="C95" s="12" t="s">
        <v>1198</v>
      </c>
      <c r="D95" s="11" t="s">
        <v>1252</v>
      </c>
      <c r="E95" s="11" t="s">
        <v>17</v>
      </c>
      <c r="F95" s="12" t="s">
        <v>150</v>
      </c>
      <c r="G95" s="13">
        <v>8820.48</v>
      </c>
      <c r="H95" s="12" t="s">
        <v>3037</v>
      </c>
      <c r="I95" s="12" t="s">
        <v>1645</v>
      </c>
      <c r="J95" s="50" t="b">
        <v>0</v>
      </c>
      <c r="K95" s="12" t="s">
        <v>1166</v>
      </c>
      <c r="L95" s="12" t="s">
        <v>1167</v>
      </c>
    </row>
    <row r="96" spans="1:12" x14ac:dyDescent="0.2">
      <c r="A96" s="10">
        <v>42865</v>
      </c>
      <c r="B96" s="11" t="s">
        <v>2201</v>
      </c>
      <c r="C96" s="12" t="s">
        <v>1101</v>
      </c>
      <c r="D96" s="11" t="s">
        <v>1252</v>
      </c>
      <c r="E96" s="11" t="s">
        <v>17</v>
      </c>
      <c r="F96" s="12" t="s">
        <v>3038</v>
      </c>
      <c r="G96" s="13">
        <v>0</v>
      </c>
      <c r="H96" s="12" t="s">
        <v>3039</v>
      </c>
      <c r="I96" s="12" t="s">
        <v>1182</v>
      </c>
      <c r="J96" s="50" t="b">
        <v>0</v>
      </c>
      <c r="K96" s="12" t="s">
        <v>1166</v>
      </c>
      <c r="L96" s="12" t="s">
        <v>1167</v>
      </c>
    </row>
    <row r="97" spans="1:12" x14ac:dyDescent="0.2">
      <c r="A97" s="10">
        <v>42864</v>
      </c>
      <c r="B97" s="11" t="s">
        <v>2201</v>
      </c>
      <c r="C97" s="12" t="s">
        <v>2494</v>
      </c>
      <c r="D97" s="11" t="s">
        <v>761</v>
      </c>
      <c r="E97" s="11" t="s">
        <v>19</v>
      </c>
      <c r="F97" s="12" t="s">
        <v>784</v>
      </c>
      <c r="G97" s="13">
        <v>977.06</v>
      </c>
      <c r="H97" s="12" t="s">
        <v>3057</v>
      </c>
      <c r="I97" s="12" t="s">
        <v>1656</v>
      </c>
      <c r="J97" s="50" t="b">
        <v>0</v>
      </c>
      <c r="K97" s="12" t="s">
        <v>1166</v>
      </c>
      <c r="L97" s="12" t="s">
        <v>1167</v>
      </c>
    </row>
    <row r="98" spans="1:12" x14ac:dyDescent="0.2">
      <c r="A98" s="10">
        <v>42863</v>
      </c>
      <c r="B98" s="11" t="s">
        <v>2193</v>
      </c>
      <c r="C98" s="12" t="s">
        <v>1755</v>
      </c>
      <c r="D98" s="11" t="s">
        <v>2</v>
      </c>
      <c r="E98" s="11" t="s">
        <v>1730</v>
      </c>
      <c r="F98" s="12" t="s">
        <v>373</v>
      </c>
      <c r="G98" s="13">
        <v>134702.56</v>
      </c>
      <c r="H98" s="12" t="s">
        <v>3021</v>
      </c>
      <c r="I98" s="12" t="s">
        <v>1170</v>
      </c>
      <c r="J98" s="50" t="b">
        <v>0</v>
      </c>
      <c r="K98" s="12" t="s">
        <v>1166</v>
      </c>
      <c r="L98" s="12" t="s">
        <v>1167</v>
      </c>
    </row>
    <row r="99" spans="1:12" x14ac:dyDescent="0.2">
      <c r="A99" s="10">
        <v>42859</v>
      </c>
      <c r="B99" s="11" t="s">
        <v>2201</v>
      </c>
      <c r="C99" s="12" t="s">
        <v>1128</v>
      </c>
      <c r="D99" s="11" t="s">
        <v>2</v>
      </c>
      <c r="E99" s="11" t="s">
        <v>17</v>
      </c>
      <c r="F99" s="12" t="s">
        <v>1749</v>
      </c>
      <c r="G99" s="13">
        <v>50789.42</v>
      </c>
      <c r="H99" s="12" t="s">
        <v>3106</v>
      </c>
      <c r="I99" s="12" t="s">
        <v>1750</v>
      </c>
      <c r="J99" s="50" t="b">
        <v>0</v>
      </c>
      <c r="K99" s="12" t="s">
        <v>1166</v>
      </c>
      <c r="L99" s="12" t="s">
        <v>1167</v>
      </c>
    </row>
    <row r="100" spans="1:12" x14ac:dyDescent="0.2">
      <c r="A100" s="10">
        <v>42858</v>
      </c>
      <c r="B100" s="11" t="s">
        <v>88</v>
      </c>
      <c r="C100" s="12" t="s">
        <v>899</v>
      </c>
      <c r="D100" s="11" t="s">
        <v>1252</v>
      </c>
      <c r="E100" s="11" t="s">
        <v>17</v>
      </c>
      <c r="F100" s="12" t="s">
        <v>2684</v>
      </c>
      <c r="G100" s="13">
        <v>0</v>
      </c>
      <c r="H100" s="12" t="s">
        <v>3040</v>
      </c>
      <c r="I100" s="12" t="s">
        <v>497</v>
      </c>
      <c r="J100" s="50" t="b">
        <v>0</v>
      </c>
      <c r="K100" s="12" t="s">
        <v>1166</v>
      </c>
      <c r="L100" s="12" t="s">
        <v>1167</v>
      </c>
    </row>
    <row r="101" spans="1:12" x14ac:dyDescent="0.2">
      <c r="A101" s="10">
        <v>42856</v>
      </c>
      <c r="B101" s="11" t="s">
        <v>2315</v>
      </c>
      <c r="C101" s="12" t="s">
        <v>2534</v>
      </c>
      <c r="D101" s="11" t="s">
        <v>1252</v>
      </c>
      <c r="E101" s="11" t="s">
        <v>18</v>
      </c>
      <c r="F101" s="12" t="s">
        <v>787</v>
      </c>
      <c r="G101" s="13">
        <v>0</v>
      </c>
      <c r="H101" s="12" t="s">
        <v>3019</v>
      </c>
      <c r="I101" s="12" t="s">
        <v>1579</v>
      </c>
      <c r="J101" s="50" t="b">
        <v>0</v>
      </c>
      <c r="K101" s="12" t="s">
        <v>1166</v>
      </c>
      <c r="L101" s="12" t="s">
        <v>1167</v>
      </c>
    </row>
    <row r="102" spans="1:12" x14ac:dyDescent="0.2">
      <c r="A102" s="10">
        <v>42851</v>
      </c>
      <c r="B102" s="11" t="s">
        <v>1939</v>
      </c>
      <c r="C102" s="12" t="s">
        <v>3186</v>
      </c>
      <c r="D102" s="11" t="s">
        <v>1252</v>
      </c>
      <c r="E102" s="11" t="s">
        <v>17</v>
      </c>
      <c r="F102" s="12" t="s">
        <v>3022</v>
      </c>
      <c r="G102" s="13">
        <v>50000</v>
      </c>
      <c r="H102" s="12" t="s">
        <v>3023</v>
      </c>
      <c r="I102" s="12" t="s">
        <v>1699</v>
      </c>
      <c r="J102" s="50" t="b">
        <v>0</v>
      </c>
      <c r="K102" s="12" t="s">
        <v>1166</v>
      </c>
      <c r="L102" s="12" t="s">
        <v>1167</v>
      </c>
    </row>
    <row r="103" spans="1:12" x14ac:dyDescent="0.2">
      <c r="A103" s="10">
        <v>42849</v>
      </c>
      <c r="B103" s="11" t="s">
        <v>6</v>
      </c>
      <c r="C103" s="12" t="s">
        <v>882</v>
      </c>
      <c r="D103" s="11" t="s">
        <v>1252</v>
      </c>
      <c r="E103" s="11" t="s">
        <v>17</v>
      </c>
      <c r="F103" s="12" t="s">
        <v>343</v>
      </c>
      <c r="G103" s="13">
        <v>0</v>
      </c>
      <c r="H103" s="12" t="s">
        <v>3015</v>
      </c>
      <c r="I103" s="12"/>
      <c r="J103" s="50" t="b">
        <v>0</v>
      </c>
      <c r="K103" s="12" t="s">
        <v>1166</v>
      </c>
      <c r="L103" s="12" t="s">
        <v>1167</v>
      </c>
    </row>
    <row r="104" spans="1:12" x14ac:dyDescent="0.2">
      <c r="A104" s="10">
        <v>42845</v>
      </c>
      <c r="B104" s="11" t="s">
        <v>1770</v>
      </c>
      <c r="C104" s="12" t="s">
        <v>1635</v>
      </c>
      <c r="D104" s="11" t="s">
        <v>118</v>
      </c>
      <c r="E104" s="11" t="s">
        <v>19</v>
      </c>
      <c r="F104" s="12" t="s">
        <v>1210</v>
      </c>
      <c r="G104" s="13">
        <v>142317.5</v>
      </c>
      <c r="H104" s="12" t="s">
        <v>3010</v>
      </c>
      <c r="I104" s="12" t="s">
        <v>1637</v>
      </c>
      <c r="J104" s="50" t="b">
        <v>0</v>
      </c>
      <c r="K104" s="12" t="s">
        <v>1166</v>
      </c>
      <c r="L104" s="12" t="s">
        <v>1167</v>
      </c>
    </row>
    <row r="105" spans="1:12" x14ac:dyDescent="0.2">
      <c r="A105" s="10">
        <v>42843</v>
      </c>
      <c r="B105" s="11" t="s">
        <v>2193</v>
      </c>
      <c r="C105" s="12" t="s">
        <v>1200</v>
      </c>
      <c r="D105" s="11" t="s">
        <v>53</v>
      </c>
      <c r="E105" s="11" t="s">
        <v>19</v>
      </c>
      <c r="F105" s="12" t="s">
        <v>1241</v>
      </c>
      <c r="G105" s="13">
        <v>41404</v>
      </c>
      <c r="H105" s="12" t="s">
        <v>3011</v>
      </c>
      <c r="I105" s="12" t="s">
        <v>1182</v>
      </c>
      <c r="J105" s="50" t="b">
        <v>0</v>
      </c>
      <c r="K105" s="12" t="s">
        <v>1166</v>
      </c>
      <c r="L105" s="12" t="s">
        <v>1167</v>
      </c>
    </row>
    <row r="106" spans="1:12" x14ac:dyDescent="0.2">
      <c r="A106" s="10">
        <v>42843</v>
      </c>
      <c r="B106" s="11" t="s">
        <v>2234</v>
      </c>
      <c r="C106" s="12" t="s">
        <v>897</v>
      </c>
      <c r="D106" s="11" t="s">
        <v>1252</v>
      </c>
      <c r="E106" s="11" t="s">
        <v>17</v>
      </c>
      <c r="F106" s="12" t="s">
        <v>66</v>
      </c>
      <c r="G106" s="13">
        <v>13600</v>
      </c>
      <c r="H106" s="12" t="s">
        <v>3012</v>
      </c>
      <c r="I106" s="12" t="s">
        <v>1491</v>
      </c>
      <c r="J106" s="50" t="b">
        <v>0</v>
      </c>
      <c r="K106" s="12" t="s">
        <v>1166</v>
      </c>
      <c r="L106" s="12" t="s">
        <v>1167</v>
      </c>
    </row>
    <row r="107" spans="1:12" x14ac:dyDescent="0.2">
      <c r="A107" s="10">
        <v>42842</v>
      </c>
      <c r="B107" s="11" t="s">
        <v>2194</v>
      </c>
      <c r="C107" s="12" t="s">
        <v>1014</v>
      </c>
      <c r="D107" s="11" t="s">
        <v>1252</v>
      </c>
      <c r="E107" s="11" t="s">
        <v>1730</v>
      </c>
      <c r="F107" s="12" t="s">
        <v>1297</v>
      </c>
      <c r="G107" s="13">
        <v>0</v>
      </c>
      <c r="H107" s="12" t="s">
        <v>3006</v>
      </c>
      <c r="I107" s="12" t="s">
        <v>1541</v>
      </c>
      <c r="J107" s="50" t="b">
        <v>0</v>
      </c>
      <c r="K107" s="12" t="s">
        <v>1166</v>
      </c>
      <c r="L107" s="12" t="s">
        <v>1167</v>
      </c>
    </row>
    <row r="108" spans="1:12" x14ac:dyDescent="0.2">
      <c r="A108" s="10">
        <v>42837</v>
      </c>
      <c r="B108" s="11" t="s">
        <v>2234</v>
      </c>
      <c r="C108" s="12" t="s">
        <v>916</v>
      </c>
      <c r="D108" s="11" t="s">
        <v>1252</v>
      </c>
      <c r="E108" s="11" t="s">
        <v>1730</v>
      </c>
      <c r="F108" s="12" t="s">
        <v>150</v>
      </c>
      <c r="G108" s="13">
        <v>144769.60000000001</v>
      </c>
      <c r="H108" s="12" t="s">
        <v>2999</v>
      </c>
      <c r="I108" s="12" t="s">
        <v>1645</v>
      </c>
      <c r="J108" s="50" t="b">
        <v>0</v>
      </c>
      <c r="K108" s="12" t="s">
        <v>1166</v>
      </c>
      <c r="L108" s="12" t="s">
        <v>1167</v>
      </c>
    </row>
    <row r="109" spans="1:12" x14ac:dyDescent="0.2">
      <c r="A109" s="10">
        <v>42835</v>
      </c>
      <c r="B109" s="11" t="s">
        <v>2234</v>
      </c>
      <c r="C109" s="12" t="s">
        <v>982</v>
      </c>
      <c r="D109" s="11" t="s">
        <v>1252</v>
      </c>
      <c r="E109" s="11" t="s">
        <v>17</v>
      </c>
      <c r="F109" s="12" t="s">
        <v>66</v>
      </c>
      <c r="G109" s="13">
        <v>0</v>
      </c>
      <c r="H109" s="12" t="s">
        <v>3000</v>
      </c>
      <c r="I109" s="12" t="s">
        <v>1491</v>
      </c>
      <c r="J109" s="50" t="b">
        <v>0</v>
      </c>
      <c r="K109" s="12" t="s">
        <v>1166</v>
      </c>
      <c r="L109" s="12" t="s">
        <v>1167</v>
      </c>
    </row>
    <row r="110" spans="1:12" x14ac:dyDescent="0.2">
      <c r="A110" s="10">
        <v>42830</v>
      </c>
      <c r="B110" s="11" t="s">
        <v>2201</v>
      </c>
      <c r="C110" s="12" t="s">
        <v>1128</v>
      </c>
      <c r="D110" s="11" t="s">
        <v>1252</v>
      </c>
      <c r="E110" s="11" t="s">
        <v>17</v>
      </c>
      <c r="F110" s="12" t="s">
        <v>958</v>
      </c>
      <c r="G110" s="13">
        <v>28600</v>
      </c>
      <c r="H110" s="12" t="s">
        <v>1970</v>
      </c>
      <c r="I110" s="12" t="s">
        <v>1750</v>
      </c>
      <c r="J110" s="50" t="b">
        <v>0</v>
      </c>
      <c r="K110" s="12" t="s">
        <v>1166</v>
      </c>
      <c r="L110" s="12" t="s">
        <v>1167</v>
      </c>
    </row>
    <row r="111" spans="1:12" x14ac:dyDescent="0.2">
      <c r="A111" s="10">
        <v>42829</v>
      </c>
      <c r="B111" s="11" t="s">
        <v>2201</v>
      </c>
      <c r="C111" s="12" t="s">
        <v>1340</v>
      </c>
      <c r="D111" s="11" t="s">
        <v>53</v>
      </c>
      <c r="E111" s="11" t="s">
        <v>17</v>
      </c>
      <c r="F111" s="12" t="s">
        <v>3001</v>
      </c>
      <c r="G111" s="13">
        <v>21700</v>
      </c>
      <c r="H111" s="12" t="s">
        <v>3002</v>
      </c>
      <c r="I111" s="12" t="s">
        <v>1845</v>
      </c>
      <c r="J111" s="50" t="b">
        <v>0</v>
      </c>
      <c r="K111" s="12" t="s">
        <v>1166</v>
      </c>
      <c r="L111" s="12" t="s">
        <v>1167</v>
      </c>
    </row>
    <row r="112" spans="1:12" x14ac:dyDescent="0.2">
      <c r="A112" s="10">
        <v>42828</v>
      </c>
      <c r="B112" s="11" t="s">
        <v>2201</v>
      </c>
      <c r="C112" s="12" t="s">
        <v>1224</v>
      </c>
      <c r="D112" s="11" t="s">
        <v>118</v>
      </c>
      <c r="E112" s="11" t="s">
        <v>19</v>
      </c>
      <c r="F112" s="12" t="s">
        <v>85</v>
      </c>
      <c r="G112" s="13">
        <v>121892</v>
      </c>
      <c r="H112" s="12" t="s">
        <v>3003</v>
      </c>
      <c r="I112" s="12" t="s">
        <v>1182</v>
      </c>
      <c r="J112" s="50" t="b">
        <v>0</v>
      </c>
      <c r="K112" s="12" t="s">
        <v>1166</v>
      </c>
      <c r="L112" s="12" t="s">
        <v>1167</v>
      </c>
    </row>
    <row r="113" spans="1:12" x14ac:dyDescent="0.2">
      <c r="A113" s="10">
        <v>42828</v>
      </c>
      <c r="B113" s="11" t="s">
        <v>2194</v>
      </c>
      <c r="C113" s="12" t="s">
        <v>1887</v>
      </c>
      <c r="D113" s="11" t="s">
        <v>1252</v>
      </c>
      <c r="E113" s="11" t="s">
        <v>1730</v>
      </c>
      <c r="F113" s="12" t="s">
        <v>225</v>
      </c>
      <c r="G113" s="13">
        <v>0</v>
      </c>
      <c r="H113" s="12" t="s">
        <v>3004</v>
      </c>
      <c r="I113" s="12" t="s">
        <v>1738</v>
      </c>
      <c r="J113" s="50" t="b">
        <v>0</v>
      </c>
      <c r="K113" s="12" t="s">
        <v>1166</v>
      </c>
      <c r="L113" s="12" t="s">
        <v>1167</v>
      </c>
    </row>
    <row r="114" spans="1:12" x14ac:dyDescent="0.2">
      <c r="A114" s="10">
        <v>42824</v>
      </c>
      <c r="B114" s="11" t="s">
        <v>40</v>
      </c>
      <c r="C114" s="12" t="s">
        <v>3187</v>
      </c>
      <c r="D114" s="11" t="s">
        <v>1252</v>
      </c>
      <c r="E114" s="11" t="s">
        <v>1730</v>
      </c>
      <c r="F114" s="12" t="s">
        <v>2006</v>
      </c>
      <c r="G114" s="13">
        <v>1570</v>
      </c>
      <c r="H114" s="12" t="s">
        <v>2997</v>
      </c>
      <c r="I114" s="12" t="s">
        <v>2007</v>
      </c>
      <c r="J114" s="50" t="b">
        <v>0</v>
      </c>
      <c r="K114" s="12" t="s">
        <v>1166</v>
      </c>
      <c r="L114" s="12" t="s">
        <v>1167</v>
      </c>
    </row>
    <row r="115" spans="1:12" x14ac:dyDescent="0.2">
      <c r="A115" s="10">
        <v>42823</v>
      </c>
      <c r="B115" s="11" t="s">
        <v>2270</v>
      </c>
      <c r="C115" s="12" t="s">
        <v>2161</v>
      </c>
      <c r="D115" s="11" t="s">
        <v>1252</v>
      </c>
      <c r="E115" s="11" t="s">
        <v>17</v>
      </c>
      <c r="F115" s="12" t="s">
        <v>2782</v>
      </c>
      <c r="G115" s="13">
        <v>3163.75</v>
      </c>
      <c r="H115" s="12" t="s">
        <v>3005</v>
      </c>
      <c r="I115" s="12" t="s">
        <v>2502</v>
      </c>
      <c r="J115" s="50" t="b">
        <v>0</v>
      </c>
      <c r="K115" s="12" t="s">
        <v>1166</v>
      </c>
      <c r="L115" s="12" t="s">
        <v>1167</v>
      </c>
    </row>
    <row r="116" spans="1:12" x14ac:dyDescent="0.2">
      <c r="A116" s="10">
        <v>42822</v>
      </c>
      <c r="B116" s="11" t="s">
        <v>2217</v>
      </c>
      <c r="C116" s="12" t="s">
        <v>1355</v>
      </c>
      <c r="D116" s="11" t="s">
        <v>2</v>
      </c>
      <c r="E116" s="11" t="s">
        <v>17</v>
      </c>
      <c r="F116" s="12" t="s">
        <v>2991</v>
      </c>
      <c r="G116" s="13">
        <v>142751</v>
      </c>
      <c r="H116" s="12" t="s">
        <v>2992</v>
      </c>
      <c r="I116" s="12" t="s">
        <v>1587</v>
      </c>
      <c r="J116" s="50" t="b">
        <v>0</v>
      </c>
      <c r="K116" s="12" t="s">
        <v>1166</v>
      </c>
      <c r="L116" s="12" t="s">
        <v>1167</v>
      </c>
    </row>
    <row r="117" spans="1:12" x14ac:dyDescent="0.2">
      <c r="A117" s="10">
        <v>42822</v>
      </c>
      <c r="B117" s="11" t="s">
        <v>2201</v>
      </c>
      <c r="C117" s="12" t="s">
        <v>827</v>
      </c>
      <c r="D117" s="11" t="s">
        <v>761</v>
      </c>
      <c r="E117" s="11" t="s">
        <v>19</v>
      </c>
      <c r="F117" s="12" t="s">
        <v>2043</v>
      </c>
      <c r="G117" s="13">
        <v>8000</v>
      </c>
      <c r="H117" s="12" t="s">
        <v>3058</v>
      </c>
      <c r="I117" s="12" t="s">
        <v>1590</v>
      </c>
      <c r="J117" s="50" t="b">
        <v>0</v>
      </c>
      <c r="K117" s="12" t="s">
        <v>1166</v>
      </c>
      <c r="L117" s="12" t="s">
        <v>1167</v>
      </c>
    </row>
    <row r="118" spans="1:12" x14ac:dyDescent="0.2">
      <c r="A118" s="10">
        <v>42821</v>
      </c>
      <c r="B118" s="11" t="s">
        <v>2315</v>
      </c>
      <c r="C118" s="12" t="s">
        <v>1121</v>
      </c>
      <c r="D118" s="11" t="s">
        <v>761</v>
      </c>
      <c r="E118" s="11" t="s">
        <v>17</v>
      </c>
      <c r="F118" s="12" t="s">
        <v>787</v>
      </c>
      <c r="G118" s="13">
        <v>8427.06</v>
      </c>
      <c r="H118" s="12" t="s">
        <v>2993</v>
      </c>
      <c r="I118" s="12" t="s">
        <v>1579</v>
      </c>
      <c r="J118" s="50" t="b">
        <v>0</v>
      </c>
      <c r="K118" s="12" t="s">
        <v>1166</v>
      </c>
      <c r="L118" s="12" t="s">
        <v>1167</v>
      </c>
    </row>
    <row r="119" spans="1:12" x14ac:dyDescent="0.2">
      <c r="A119" s="10">
        <v>42818</v>
      </c>
      <c r="B119" s="11" t="s">
        <v>2193</v>
      </c>
      <c r="C119" s="12" t="s">
        <v>1133</v>
      </c>
      <c r="D119" s="11" t="s">
        <v>1252</v>
      </c>
      <c r="E119" s="11" t="s">
        <v>19</v>
      </c>
      <c r="F119" s="12" t="s">
        <v>1743</v>
      </c>
      <c r="G119" s="13">
        <v>1326</v>
      </c>
      <c r="H119" s="12" t="s">
        <v>2994</v>
      </c>
      <c r="I119" s="12" t="s">
        <v>1182</v>
      </c>
      <c r="J119" s="50" t="b">
        <v>0</v>
      </c>
      <c r="K119" s="12" t="s">
        <v>1166</v>
      </c>
      <c r="L119" s="12" t="s">
        <v>1167</v>
      </c>
    </row>
    <row r="120" spans="1:12" x14ac:dyDescent="0.2">
      <c r="A120" s="10">
        <v>42817</v>
      </c>
      <c r="B120" s="11" t="s">
        <v>2270</v>
      </c>
      <c r="C120" s="12" t="s">
        <v>1920</v>
      </c>
      <c r="D120" s="11" t="s">
        <v>53</v>
      </c>
      <c r="E120" s="11" t="s">
        <v>1730</v>
      </c>
      <c r="F120" s="12" t="s">
        <v>1921</v>
      </c>
      <c r="G120" s="13">
        <v>28000</v>
      </c>
      <c r="H120" s="12" t="s">
        <v>2510</v>
      </c>
      <c r="I120" s="12" t="s">
        <v>1922</v>
      </c>
      <c r="J120" s="50" t="b">
        <v>0</v>
      </c>
      <c r="K120" s="12" t="s">
        <v>1166</v>
      </c>
      <c r="L120" s="12" t="s">
        <v>1167</v>
      </c>
    </row>
    <row r="121" spans="1:12" x14ac:dyDescent="0.2">
      <c r="A121" s="10">
        <v>42814</v>
      </c>
      <c r="B121" s="11" t="s">
        <v>2194</v>
      </c>
      <c r="C121" s="12" t="s">
        <v>1130</v>
      </c>
      <c r="D121" s="11" t="s">
        <v>1252</v>
      </c>
      <c r="E121" s="11" t="s">
        <v>17</v>
      </c>
      <c r="F121" s="12" t="s">
        <v>3013</v>
      </c>
      <c r="G121" s="13">
        <v>0</v>
      </c>
      <c r="H121" s="12" t="s">
        <v>3014</v>
      </c>
      <c r="I121" s="12" t="s">
        <v>1537</v>
      </c>
      <c r="J121" s="50" t="b">
        <v>0</v>
      </c>
      <c r="K121" s="12" t="s">
        <v>1166</v>
      </c>
      <c r="L121" s="12" t="s">
        <v>1167</v>
      </c>
    </row>
    <row r="122" spans="1:12" x14ac:dyDescent="0.2">
      <c r="A122" s="10">
        <v>42808</v>
      </c>
      <c r="B122" s="11" t="s">
        <v>6</v>
      </c>
      <c r="C122" s="12" t="s">
        <v>1325</v>
      </c>
      <c r="D122" s="11" t="s">
        <v>1252</v>
      </c>
      <c r="E122" s="11" t="s">
        <v>1730</v>
      </c>
      <c r="F122" s="12" t="s">
        <v>2995</v>
      </c>
      <c r="G122" s="13">
        <v>575</v>
      </c>
      <c r="H122" s="12" t="s">
        <v>2996</v>
      </c>
      <c r="I122" s="12" t="s">
        <v>1086</v>
      </c>
      <c r="J122" s="50" t="b">
        <v>0</v>
      </c>
      <c r="K122" s="12" t="s">
        <v>1166</v>
      </c>
      <c r="L122" s="12" t="s">
        <v>1167</v>
      </c>
    </row>
    <row r="123" spans="1:12" x14ac:dyDescent="0.2">
      <c r="A123" s="10">
        <v>42804</v>
      </c>
      <c r="B123" s="11" t="s">
        <v>88</v>
      </c>
      <c r="C123" s="12" t="s">
        <v>902</v>
      </c>
      <c r="D123" s="11" t="s">
        <v>1252</v>
      </c>
      <c r="E123" s="11" t="s">
        <v>17</v>
      </c>
      <c r="F123" s="12" t="s">
        <v>91</v>
      </c>
      <c r="G123" s="13">
        <v>0</v>
      </c>
      <c r="H123" s="12" t="s">
        <v>2985</v>
      </c>
      <c r="I123" s="12" t="s">
        <v>2947</v>
      </c>
      <c r="J123" s="50" t="b">
        <v>0</v>
      </c>
      <c r="K123" s="12" t="s">
        <v>1166</v>
      </c>
      <c r="L123" s="12" t="s">
        <v>1167</v>
      </c>
    </row>
    <row r="124" spans="1:12" x14ac:dyDescent="0.2">
      <c r="A124" s="10">
        <v>42804</v>
      </c>
      <c r="B124" s="11" t="s">
        <v>88</v>
      </c>
      <c r="C124" s="12" t="s">
        <v>902</v>
      </c>
      <c r="D124" s="11" t="s">
        <v>1252</v>
      </c>
      <c r="E124" s="11" t="s">
        <v>17</v>
      </c>
      <c r="F124" s="12" t="s">
        <v>91</v>
      </c>
      <c r="G124" s="13">
        <v>57318.35</v>
      </c>
      <c r="H124" s="12" t="s">
        <v>2986</v>
      </c>
      <c r="I124" s="12" t="s">
        <v>2947</v>
      </c>
      <c r="J124" s="50" t="b">
        <v>0</v>
      </c>
      <c r="K124" s="12" t="s">
        <v>1166</v>
      </c>
      <c r="L124" s="12" t="s">
        <v>1167</v>
      </c>
    </row>
    <row r="125" spans="1:12" x14ac:dyDescent="0.2">
      <c r="A125" s="10">
        <v>42804</v>
      </c>
      <c r="B125" s="11" t="s">
        <v>2201</v>
      </c>
      <c r="C125" s="12" t="s">
        <v>1002</v>
      </c>
      <c r="D125" s="11" t="s">
        <v>2</v>
      </c>
      <c r="E125" s="11" t="s">
        <v>19</v>
      </c>
      <c r="F125" s="12" t="s">
        <v>152</v>
      </c>
      <c r="G125" s="13">
        <v>29141</v>
      </c>
      <c r="H125" s="12" t="s">
        <v>2987</v>
      </c>
      <c r="I125" s="12" t="s">
        <v>1630</v>
      </c>
      <c r="J125" s="50" t="b">
        <v>0</v>
      </c>
      <c r="K125" s="12" t="s">
        <v>1166</v>
      </c>
      <c r="L125" s="12" t="s">
        <v>1167</v>
      </c>
    </row>
    <row r="126" spans="1:12" x14ac:dyDescent="0.2">
      <c r="A126" s="10">
        <v>42804</v>
      </c>
      <c r="B126" s="11" t="s">
        <v>2201</v>
      </c>
      <c r="C126" s="12" t="s">
        <v>1002</v>
      </c>
      <c r="D126" s="11" t="s">
        <v>2</v>
      </c>
      <c r="E126" s="11" t="s">
        <v>19</v>
      </c>
      <c r="F126" s="12" t="s">
        <v>152</v>
      </c>
      <c r="G126" s="13">
        <v>46505</v>
      </c>
      <c r="H126" s="12" t="s">
        <v>2988</v>
      </c>
      <c r="I126" s="12" t="s">
        <v>1630</v>
      </c>
      <c r="J126" s="50" t="b">
        <v>0</v>
      </c>
      <c r="K126" s="12" t="s">
        <v>1166</v>
      </c>
      <c r="L126" s="12" t="s">
        <v>1167</v>
      </c>
    </row>
    <row r="127" spans="1:12" x14ac:dyDescent="0.2">
      <c r="A127" s="10">
        <v>42801</v>
      </c>
      <c r="B127" s="11" t="s">
        <v>2194</v>
      </c>
      <c r="C127" s="12" t="s">
        <v>799</v>
      </c>
      <c r="D127" s="11" t="s">
        <v>1252</v>
      </c>
      <c r="E127" s="11" t="s">
        <v>17</v>
      </c>
      <c r="F127" s="12" t="s">
        <v>373</v>
      </c>
      <c r="G127" s="13">
        <v>3647</v>
      </c>
      <c r="H127" s="12" t="s">
        <v>2989</v>
      </c>
      <c r="I127" s="12" t="s">
        <v>1170</v>
      </c>
      <c r="J127" s="50" t="b">
        <v>0</v>
      </c>
      <c r="K127" s="12" t="s">
        <v>1166</v>
      </c>
      <c r="L127" s="12" t="s">
        <v>1167</v>
      </c>
    </row>
    <row r="128" spans="1:12" x14ac:dyDescent="0.2">
      <c r="A128" s="10">
        <v>42798</v>
      </c>
      <c r="B128" s="11" t="s">
        <v>1793</v>
      </c>
      <c r="C128" s="12" t="s">
        <v>1912</v>
      </c>
      <c r="D128" s="11" t="s">
        <v>1252</v>
      </c>
      <c r="E128" s="11" t="s">
        <v>1730</v>
      </c>
      <c r="F128" s="12" t="s">
        <v>66</v>
      </c>
      <c r="G128" s="13">
        <v>703</v>
      </c>
      <c r="H128" s="12" t="s">
        <v>2972</v>
      </c>
      <c r="I128" s="12" t="s">
        <v>1861</v>
      </c>
      <c r="J128" s="50" t="b">
        <v>0</v>
      </c>
      <c r="K128" s="12" t="s">
        <v>1166</v>
      </c>
      <c r="L128" s="12" t="s">
        <v>1167</v>
      </c>
    </row>
    <row r="129" spans="1:12" x14ac:dyDescent="0.2">
      <c r="A129" s="10">
        <v>42797</v>
      </c>
      <c r="B129" s="11" t="s">
        <v>2201</v>
      </c>
      <c r="C129" s="12" t="s">
        <v>1224</v>
      </c>
      <c r="D129" s="11" t="s">
        <v>1252</v>
      </c>
      <c r="E129" s="11" t="s">
        <v>1730</v>
      </c>
      <c r="F129" s="12" t="s">
        <v>85</v>
      </c>
      <c r="G129" s="13">
        <v>2112.4</v>
      </c>
      <c r="H129" s="12" t="s">
        <v>2973</v>
      </c>
      <c r="I129" s="12" t="s">
        <v>1182</v>
      </c>
      <c r="J129" s="50" t="b">
        <v>0</v>
      </c>
      <c r="K129" s="12" t="s">
        <v>1166</v>
      </c>
      <c r="L129" s="12" t="s">
        <v>1167</v>
      </c>
    </row>
    <row r="130" spans="1:12" x14ac:dyDescent="0.2">
      <c r="A130" s="10">
        <v>42797</v>
      </c>
      <c r="B130" s="11" t="s">
        <v>88</v>
      </c>
      <c r="C130" s="12" t="s">
        <v>1027</v>
      </c>
      <c r="D130" s="11" t="s">
        <v>1252</v>
      </c>
      <c r="E130" s="11" t="s">
        <v>17</v>
      </c>
      <c r="F130" s="12" t="s">
        <v>91</v>
      </c>
      <c r="G130" s="13">
        <v>3150</v>
      </c>
      <c r="H130" s="12" t="s">
        <v>2990</v>
      </c>
      <c r="I130" s="12" t="s">
        <v>2947</v>
      </c>
      <c r="J130" s="50" t="b">
        <v>0</v>
      </c>
      <c r="K130" s="12" t="s">
        <v>1166</v>
      </c>
      <c r="L130" s="12" t="s">
        <v>1167</v>
      </c>
    </row>
    <row r="131" spans="1:12" x14ac:dyDescent="0.2">
      <c r="A131" s="10">
        <v>42794</v>
      </c>
      <c r="B131" s="11" t="s">
        <v>2194</v>
      </c>
      <c r="C131" s="12" t="s">
        <v>843</v>
      </c>
      <c r="D131" s="11" t="s">
        <v>1252</v>
      </c>
      <c r="E131" s="11" t="s">
        <v>17</v>
      </c>
      <c r="F131" s="12" t="s">
        <v>774</v>
      </c>
      <c r="G131" s="13">
        <v>117000</v>
      </c>
      <c r="H131" s="12" t="s">
        <v>2974</v>
      </c>
      <c r="I131" s="12" t="s">
        <v>1537</v>
      </c>
      <c r="J131" s="50" t="b">
        <v>0</v>
      </c>
      <c r="K131" s="12" t="s">
        <v>1166</v>
      </c>
      <c r="L131" s="12" t="s">
        <v>1167</v>
      </c>
    </row>
    <row r="132" spans="1:12" x14ac:dyDescent="0.2">
      <c r="A132" s="10">
        <v>42794</v>
      </c>
      <c r="B132" s="11" t="s">
        <v>88</v>
      </c>
      <c r="C132" s="12" t="s">
        <v>1025</v>
      </c>
      <c r="D132" s="11" t="s">
        <v>1252</v>
      </c>
      <c r="E132" s="11" t="s">
        <v>17</v>
      </c>
      <c r="F132" s="12" t="s">
        <v>2975</v>
      </c>
      <c r="G132" s="13">
        <v>8500</v>
      </c>
      <c r="H132" s="12" t="s">
        <v>2976</v>
      </c>
      <c r="I132" s="12"/>
      <c r="J132" s="50" t="b">
        <v>0</v>
      </c>
      <c r="K132" s="12" t="s">
        <v>1166</v>
      </c>
      <c r="L132" s="12" t="s">
        <v>1167</v>
      </c>
    </row>
    <row r="133" spans="1:12" x14ac:dyDescent="0.2">
      <c r="A133" s="10">
        <v>42793</v>
      </c>
      <c r="B133" s="11" t="s">
        <v>88</v>
      </c>
      <c r="C133" s="12" t="s">
        <v>2213</v>
      </c>
      <c r="D133" s="11" t="s">
        <v>37</v>
      </c>
      <c r="E133" s="11" t="s">
        <v>19</v>
      </c>
      <c r="F133" s="12" t="s">
        <v>2977</v>
      </c>
      <c r="G133" s="13">
        <v>50000</v>
      </c>
      <c r="H133" s="12" t="s">
        <v>2978</v>
      </c>
      <c r="I133" s="12" t="s">
        <v>1645</v>
      </c>
      <c r="J133" s="50" t="b">
        <v>0</v>
      </c>
      <c r="K133" s="12" t="s">
        <v>1166</v>
      </c>
      <c r="L133" s="12" t="s">
        <v>1167</v>
      </c>
    </row>
    <row r="134" spans="1:12" x14ac:dyDescent="0.2">
      <c r="A134" s="10">
        <v>42790</v>
      </c>
      <c r="B134" s="11" t="s">
        <v>2217</v>
      </c>
      <c r="C134" s="12" t="s">
        <v>1712</v>
      </c>
      <c r="D134" s="11" t="s">
        <v>1252</v>
      </c>
      <c r="E134" s="11" t="s">
        <v>17</v>
      </c>
      <c r="F134" s="12" t="s">
        <v>764</v>
      </c>
      <c r="G134" s="13">
        <v>37000</v>
      </c>
      <c r="H134" s="12" t="s">
        <v>2979</v>
      </c>
      <c r="I134" s="12" t="s">
        <v>1587</v>
      </c>
      <c r="J134" s="50" t="b">
        <v>0</v>
      </c>
      <c r="K134" s="12" t="s">
        <v>1166</v>
      </c>
      <c r="L134" s="12" t="s">
        <v>1167</v>
      </c>
    </row>
    <row r="135" spans="1:12" x14ac:dyDescent="0.2">
      <c r="A135" s="10">
        <v>42790</v>
      </c>
      <c r="B135" s="11" t="s">
        <v>2217</v>
      </c>
      <c r="C135" s="12" t="s">
        <v>1712</v>
      </c>
      <c r="D135" s="11" t="s">
        <v>1252</v>
      </c>
      <c r="E135" s="11" t="s">
        <v>17</v>
      </c>
      <c r="F135" s="12" t="s">
        <v>764</v>
      </c>
      <c r="G135" s="13">
        <v>3069</v>
      </c>
      <c r="H135" s="12" t="s">
        <v>2980</v>
      </c>
      <c r="I135" s="12" t="s">
        <v>1587</v>
      </c>
      <c r="J135" s="50" t="b">
        <v>0</v>
      </c>
      <c r="K135" s="12" t="s">
        <v>1166</v>
      </c>
      <c r="L135" s="12" t="s">
        <v>1167</v>
      </c>
    </row>
    <row r="136" spans="1:12" x14ac:dyDescent="0.2">
      <c r="A136" s="10">
        <v>42788</v>
      </c>
      <c r="B136" s="11" t="s">
        <v>2193</v>
      </c>
      <c r="C136" s="12" t="s">
        <v>771</v>
      </c>
      <c r="D136" s="11" t="s">
        <v>1252</v>
      </c>
      <c r="E136" s="11" t="s">
        <v>1730</v>
      </c>
      <c r="F136" s="12" t="s">
        <v>2649</v>
      </c>
      <c r="G136" s="13">
        <v>48000</v>
      </c>
      <c r="H136" s="12" t="s">
        <v>2981</v>
      </c>
      <c r="I136" s="12" t="s">
        <v>1640</v>
      </c>
      <c r="J136" s="50" t="b">
        <v>0</v>
      </c>
      <c r="K136" s="12" t="s">
        <v>1166</v>
      </c>
      <c r="L136" s="12" t="s">
        <v>1167</v>
      </c>
    </row>
    <row r="137" spans="1:12" x14ac:dyDescent="0.2">
      <c r="A137" s="10">
        <v>42788</v>
      </c>
      <c r="B137" s="11" t="s">
        <v>2193</v>
      </c>
      <c r="C137" s="12" t="s">
        <v>771</v>
      </c>
      <c r="D137" s="11" t="s">
        <v>1252</v>
      </c>
      <c r="E137" s="11" t="s">
        <v>1730</v>
      </c>
      <c r="F137" s="12" t="s">
        <v>2649</v>
      </c>
      <c r="G137" s="13">
        <v>48000</v>
      </c>
      <c r="H137" s="12" t="s">
        <v>2982</v>
      </c>
      <c r="I137" s="12" t="s">
        <v>1640</v>
      </c>
      <c r="J137" s="50" t="b">
        <v>0</v>
      </c>
      <c r="K137" s="12" t="s">
        <v>1166</v>
      </c>
      <c r="L137" s="12" t="s">
        <v>1167</v>
      </c>
    </row>
    <row r="138" spans="1:12" x14ac:dyDescent="0.2">
      <c r="A138" s="10">
        <v>42786</v>
      </c>
      <c r="B138" s="11" t="s">
        <v>88</v>
      </c>
      <c r="C138" s="12" t="s">
        <v>2213</v>
      </c>
      <c r="D138" s="11" t="s">
        <v>37</v>
      </c>
      <c r="E138" s="11" t="s">
        <v>1730</v>
      </c>
      <c r="F138" s="12" t="s">
        <v>1415</v>
      </c>
      <c r="G138" s="13">
        <v>0</v>
      </c>
      <c r="H138" s="12" t="s">
        <v>2983</v>
      </c>
      <c r="I138" s="12" t="s">
        <v>2947</v>
      </c>
      <c r="J138" s="50" t="b">
        <v>0</v>
      </c>
      <c r="K138" s="12" t="s">
        <v>1166</v>
      </c>
      <c r="L138" s="12" t="s">
        <v>1167</v>
      </c>
    </row>
    <row r="139" spans="1:12" x14ac:dyDescent="0.2">
      <c r="A139" s="10">
        <v>42785</v>
      </c>
      <c r="B139" s="11" t="s">
        <v>1939</v>
      </c>
      <c r="C139" s="12" t="s">
        <v>3188</v>
      </c>
      <c r="D139" s="11" t="s">
        <v>1252</v>
      </c>
      <c r="E139" s="11" t="s">
        <v>17</v>
      </c>
      <c r="F139" s="12" t="s">
        <v>66</v>
      </c>
      <c r="G139" s="13">
        <v>0</v>
      </c>
      <c r="H139" s="12" t="s">
        <v>2984</v>
      </c>
      <c r="I139" s="12" t="s">
        <v>1861</v>
      </c>
      <c r="J139" s="50" t="b">
        <v>0</v>
      </c>
      <c r="K139" s="12" t="s">
        <v>1166</v>
      </c>
      <c r="L139" s="12" t="s">
        <v>1167</v>
      </c>
    </row>
    <row r="140" spans="1:12" x14ac:dyDescent="0.2">
      <c r="A140" s="10">
        <v>42783</v>
      </c>
      <c r="B140" s="11" t="s">
        <v>2813</v>
      </c>
      <c r="C140" s="12" t="s">
        <v>3189</v>
      </c>
      <c r="D140" s="11" t="s">
        <v>761</v>
      </c>
      <c r="E140" s="11" t="s">
        <v>1730</v>
      </c>
      <c r="F140" s="12" t="s">
        <v>3007</v>
      </c>
      <c r="G140" s="13">
        <v>8978.9</v>
      </c>
      <c r="H140" s="12" t="s">
        <v>3009</v>
      </c>
      <c r="I140" s="12" t="s">
        <v>3008</v>
      </c>
      <c r="J140" s="50" t="b">
        <v>0</v>
      </c>
      <c r="K140" s="12" t="s">
        <v>1166</v>
      </c>
      <c r="L140" s="12" t="s">
        <v>1167</v>
      </c>
    </row>
    <row r="141" spans="1:12" x14ac:dyDescent="0.2">
      <c r="A141" s="10">
        <v>42782</v>
      </c>
      <c r="B141" s="11" t="s">
        <v>2270</v>
      </c>
      <c r="C141" s="12" t="s">
        <v>885</v>
      </c>
      <c r="D141" s="11" t="s">
        <v>1252</v>
      </c>
      <c r="E141" s="11" t="s">
        <v>17</v>
      </c>
      <c r="F141" s="12" t="s">
        <v>2958</v>
      </c>
      <c r="G141" s="13">
        <v>130000</v>
      </c>
      <c r="H141" s="12" t="s">
        <v>2959</v>
      </c>
      <c r="I141" s="12" t="s">
        <v>1630</v>
      </c>
      <c r="J141" s="50" t="b">
        <v>0</v>
      </c>
      <c r="K141" s="12" t="s">
        <v>1166</v>
      </c>
      <c r="L141" s="12" t="s">
        <v>1167</v>
      </c>
    </row>
    <row r="142" spans="1:12" x14ac:dyDescent="0.2">
      <c r="A142" s="10">
        <v>42781</v>
      </c>
      <c r="B142" s="11" t="s">
        <v>2193</v>
      </c>
      <c r="C142" s="12" t="s">
        <v>1200</v>
      </c>
      <c r="D142" s="11" t="s">
        <v>1252</v>
      </c>
      <c r="E142" s="11" t="s">
        <v>1730</v>
      </c>
      <c r="F142" s="12" t="s">
        <v>85</v>
      </c>
      <c r="G142" s="13">
        <v>0</v>
      </c>
      <c r="H142" s="12" t="s">
        <v>2960</v>
      </c>
      <c r="I142" s="12" t="s">
        <v>1182</v>
      </c>
      <c r="J142" s="50" t="b">
        <v>0</v>
      </c>
      <c r="K142" s="12" t="s">
        <v>1166</v>
      </c>
      <c r="L142" s="12" t="s">
        <v>1167</v>
      </c>
    </row>
    <row r="143" spans="1:12" x14ac:dyDescent="0.2">
      <c r="A143" s="10">
        <v>42780</v>
      </c>
      <c r="B143" s="11" t="s">
        <v>88</v>
      </c>
      <c r="C143" s="12" t="s">
        <v>866</v>
      </c>
      <c r="D143" s="11" t="s">
        <v>1252</v>
      </c>
      <c r="E143" s="11" t="s">
        <v>17</v>
      </c>
      <c r="F143" s="12" t="s">
        <v>497</v>
      </c>
      <c r="G143" s="13">
        <v>0</v>
      </c>
      <c r="H143" s="12" t="s">
        <v>2961</v>
      </c>
      <c r="I143" s="12" t="s">
        <v>2386</v>
      </c>
      <c r="J143" s="50" t="b">
        <v>0</v>
      </c>
      <c r="K143" s="12" t="s">
        <v>1166</v>
      </c>
      <c r="L143" s="12" t="s">
        <v>1167</v>
      </c>
    </row>
    <row r="144" spans="1:12" x14ac:dyDescent="0.2">
      <c r="A144" s="10">
        <v>42780</v>
      </c>
      <c r="B144" s="11" t="s">
        <v>2201</v>
      </c>
      <c r="C144" s="12" t="s">
        <v>1099</v>
      </c>
      <c r="D144" s="11" t="s">
        <v>1252</v>
      </c>
      <c r="E144" s="11" t="s">
        <v>17</v>
      </c>
      <c r="F144" s="12" t="s">
        <v>2962</v>
      </c>
      <c r="G144" s="13"/>
      <c r="H144" s="12" t="s">
        <v>2963</v>
      </c>
      <c r="I144" s="12" t="s">
        <v>1180</v>
      </c>
      <c r="J144" s="50" t="b">
        <v>0</v>
      </c>
      <c r="K144" s="12" t="s">
        <v>1166</v>
      </c>
      <c r="L144" s="12" t="s">
        <v>1167</v>
      </c>
    </row>
    <row r="145" spans="1:12" x14ac:dyDescent="0.2">
      <c r="A145" s="10">
        <v>42776</v>
      </c>
      <c r="B145" s="11" t="s">
        <v>1793</v>
      </c>
      <c r="C145" s="12" t="s">
        <v>1962</v>
      </c>
      <c r="D145" s="11" t="s">
        <v>1252</v>
      </c>
      <c r="E145" s="11" t="s">
        <v>18</v>
      </c>
      <c r="F145" s="12" t="s">
        <v>66</v>
      </c>
      <c r="G145" s="13">
        <v>0</v>
      </c>
      <c r="H145" s="12" t="s">
        <v>2964</v>
      </c>
      <c r="I145" s="12" t="s">
        <v>1979</v>
      </c>
      <c r="J145" s="50" t="b">
        <v>0</v>
      </c>
      <c r="K145" s="12" t="s">
        <v>1166</v>
      </c>
      <c r="L145" s="12" t="s">
        <v>1167</v>
      </c>
    </row>
    <row r="146" spans="1:12" x14ac:dyDescent="0.2">
      <c r="A146" s="10">
        <v>42776</v>
      </c>
      <c r="B146" s="11" t="s">
        <v>2234</v>
      </c>
      <c r="C146" s="12" t="s">
        <v>970</v>
      </c>
      <c r="D146" s="11" t="s">
        <v>1252</v>
      </c>
      <c r="E146" s="11" t="s">
        <v>19</v>
      </c>
      <c r="F146" s="12" t="s">
        <v>2965</v>
      </c>
      <c r="G146" s="13">
        <v>9523.4500000000007</v>
      </c>
      <c r="H146" s="12" t="s">
        <v>2966</v>
      </c>
      <c r="I146" s="12" t="s">
        <v>1645</v>
      </c>
      <c r="J146" s="50" t="b">
        <v>0</v>
      </c>
      <c r="K146" s="12" t="s">
        <v>1166</v>
      </c>
      <c r="L146" s="12" t="s">
        <v>1167</v>
      </c>
    </row>
    <row r="147" spans="1:12" x14ac:dyDescent="0.2">
      <c r="A147" s="10">
        <v>42775</v>
      </c>
      <c r="B147" s="11" t="s">
        <v>2234</v>
      </c>
      <c r="C147" s="12" t="s">
        <v>1051</v>
      </c>
      <c r="D147" s="11" t="s">
        <v>1252</v>
      </c>
      <c r="E147" s="11" t="s">
        <v>17</v>
      </c>
      <c r="F147" s="12" t="s">
        <v>150</v>
      </c>
      <c r="G147" s="13">
        <v>9523.4500000000007</v>
      </c>
      <c r="H147" s="12" t="s">
        <v>2967</v>
      </c>
      <c r="I147" s="12" t="s">
        <v>1645</v>
      </c>
      <c r="J147" s="50" t="b">
        <v>0</v>
      </c>
      <c r="K147" s="12" t="s">
        <v>1166</v>
      </c>
      <c r="L147" s="12" t="s">
        <v>1167</v>
      </c>
    </row>
    <row r="148" spans="1:12" x14ac:dyDescent="0.2">
      <c r="A148" s="10">
        <v>42774</v>
      </c>
      <c r="B148" s="11" t="s">
        <v>2193</v>
      </c>
      <c r="C148" s="12" t="s">
        <v>924</v>
      </c>
      <c r="D148" s="11" t="s">
        <v>37</v>
      </c>
      <c r="E148" s="11" t="s">
        <v>1730</v>
      </c>
      <c r="F148" s="12" t="s">
        <v>2968</v>
      </c>
      <c r="G148" s="13">
        <v>62000</v>
      </c>
      <c r="H148" s="12" t="s">
        <v>2969</v>
      </c>
      <c r="I148" s="12" t="s">
        <v>1170</v>
      </c>
      <c r="J148" s="50" t="b">
        <v>0</v>
      </c>
      <c r="K148" s="12" t="s">
        <v>1166</v>
      </c>
      <c r="L148" s="12" t="s">
        <v>1167</v>
      </c>
    </row>
    <row r="149" spans="1:12" x14ac:dyDescent="0.2">
      <c r="A149" s="10">
        <v>42773</v>
      </c>
      <c r="B149" s="11" t="s">
        <v>2193</v>
      </c>
      <c r="C149" s="12" t="s">
        <v>771</v>
      </c>
      <c r="D149" s="11" t="s">
        <v>1252</v>
      </c>
      <c r="E149" s="11" t="s">
        <v>17</v>
      </c>
      <c r="F149" s="12" t="s">
        <v>2970</v>
      </c>
      <c r="G149" s="13">
        <v>0</v>
      </c>
      <c r="H149" s="12" t="s">
        <v>2934</v>
      </c>
      <c r="I149" s="12" t="s">
        <v>1811</v>
      </c>
      <c r="J149" s="50" t="b">
        <v>0</v>
      </c>
      <c r="K149" s="12" t="s">
        <v>1166</v>
      </c>
      <c r="L149" s="12" t="s">
        <v>1167</v>
      </c>
    </row>
    <row r="150" spans="1:12" x14ac:dyDescent="0.2">
      <c r="A150" s="10">
        <v>42769</v>
      </c>
      <c r="B150" s="11" t="s">
        <v>2201</v>
      </c>
      <c r="C150" s="12" t="s">
        <v>1488</v>
      </c>
      <c r="D150" s="11" t="s">
        <v>1252</v>
      </c>
      <c r="E150" s="11" t="s">
        <v>17</v>
      </c>
      <c r="F150" s="12" t="s">
        <v>2953</v>
      </c>
      <c r="G150" s="13">
        <v>116000</v>
      </c>
      <c r="H150" s="12" t="s">
        <v>2954</v>
      </c>
      <c r="I150" s="12" t="s">
        <v>1489</v>
      </c>
      <c r="J150" s="50" t="b">
        <v>0</v>
      </c>
      <c r="K150" s="12" t="s">
        <v>1166</v>
      </c>
      <c r="L150" s="12" t="s">
        <v>1167</v>
      </c>
    </row>
    <row r="151" spans="1:12" x14ac:dyDescent="0.2">
      <c r="A151" s="10">
        <v>42769</v>
      </c>
      <c r="B151" s="11" t="s">
        <v>2267</v>
      </c>
      <c r="C151" s="12" t="s">
        <v>1064</v>
      </c>
      <c r="D151" s="11" t="s">
        <v>1252</v>
      </c>
      <c r="E151" s="11" t="s">
        <v>17</v>
      </c>
      <c r="F151" s="12" t="s">
        <v>2006</v>
      </c>
      <c r="G151" s="13">
        <v>6542.95</v>
      </c>
      <c r="H151" s="12" t="s">
        <v>2955</v>
      </c>
      <c r="I151" s="12" t="s">
        <v>2007</v>
      </c>
      <c r="J151" s="50" t="b">
        <v>0</v>
      </c>
      <c r="K151" s="12" t="s">
        <v>1166</v>
      </c>
      <c r="L151" s="12" t="s">
        <v>1167</v>
      </c>
    </row>
    <row r="152" spans="1:12" x14ac:dyDescent="0.2">
      <c r="A152" s="10">
        <v>42768</v>
      </c>
      <c r="B152" s="11" t="s">
        <v>2193</v>
      </c>
      <c r="C152" s="12" t="s">
        <v>1720</v>
      </c>
      <c r="D152" s="11" t="s">
        <v>1252</v>
      </c>
      <c r="E152" s="11" t="s">
        <v>17</v>
      </c>
      <c r="F152" s="12" t="s">
        <v>2956</v>
      </c>
      <c r="G152" s="13">
        <v>13400</v>
      </c>
      <c r="H152" s="12" t="s">
        <v>2957</v>
      </c>
      <c r="I152" s="12" t="s">
        <v>1537</v>
      </c>
      <c r="J152" s="50" t="b">
        <v>0</v>
      </c>
      <c r="K152" s="12" t="s">
        <v>1166</v>
      </c>
      <c r="L152" s="12" t="s">
        <v>1167</v>
      </c>
    </row>
    <row r="153" spans="1:12" x14ac:dyDescent="0.2">
      <c r="A153" s="10">
        <v>42766</v>
      </c>
      <c r="B153" s="11" t="s">
        <v>2234</v>
      </c>
      <c r="C153" s="12" t="s">
        <v>1091</v>
      </c>
      <c r="D153" s="11" t="s">
        <v>1252</v>
      </c>
      <c r="E153" s="11" t="s">
        <v>17</v>
      </c>
      <c r="F153" s="12" t="s">
        <v>28</v>
      </c>
      <c r="G153" s="13">
        <v>71000</v>
      </c>
      <c r="H153" s="12" t="s">
        <v>2950</v>
      </c>
      <c r="I153" s="12" t="s">
        <v>1180</v>
      </c>
      <c r="J153" s="50" t="b">
        <v>0</v>
      </c>
      <c r="K153" s="12" t="s">
        <v>1166</v>
      </c>
      <c r="L153" s="12" t="s">
        <v>1167</v>
      </c>
    </row>
    <row r="154" spans="1:12" x14ac:dyDescent="0.2">
      <c r="A154" s="10">
        <v>42765</v>
      </c>
      <c r="B154" s="11" t="s">
        <v>2234</v>
      </c>
      <c r="C154" s="12" t="s">
        <v>954</v>
      </c>
      <c r="D154" s="11" t="s">
        <v>1252</v>
      </c>
      <c r="E154" s="11" t="s">
        <v>1730</v>
      </c>
      <c r="F154" s="12" t="s">
        <v>150</v>
      </c>
      <c r="G154" s="13">
        <v>121000</v>
      </c>
      <c r="H154" s="12" t="s">
        <v>3041</v>
      </c>
      <c r="I154" s="12" t="s">
        <v>1645</v>
      </c>
      <c r="J154" s="50" t="b">
        <v>0</v>
      </c>
      <c r="K154" s="12" t="s">
        <v>1166</v>
      </c>
      <c r="L154" s="12" t="s">
        <v>1167</v>
      </c>
    </row>
    <row r="155" spans="1:12" x14ac:dyDescent="0.2">
      <c r="A155" s="10">
        <v>42765</v>
      </c>
      <c r="B155" s="11" t="s">
        <v>2234</v>
      </c>
      <c r="C155" s="12" t="s">
        <v>954</v>
      </c>
      <c r="D155" s="11" t="s">
        <v>1252</v>
      </c>
      <c r="E155" s="11" t="s">
        <v>1730</v>
      </c>
      <c r="F155" s="12" t="s">
        <v>150</v>
      </c>
      <c r="G155" s="13">
        <v>121000</v>
      </c>
      <c r="H155" s="12" t="s">
        <v>3042</v>
      </c>
      <c r="I155" s="12" t="s">
        <v>1645</v>
      </c>
      <c r="J155" s="50" t="b">
        <v>0</v>
      </c>
      <c r="K155" s="12" t="s">
        <v>1166</v>
      </c>
      <c r="L155" s="12" t="s">
        <v>1167</v>
      </c>
    </row>
    <row r="156" spans="1:12" x14ac:dyDescent="0.2">
      <c r="A156" s="10">
        <v>42764</v>
      </c>
      <c r="B156" s="11" t="s">
        <v>2193</v>
      </c>
      <c r="C156" s="12" t="s">
        <v>1406</v>
      </c>
      <c r="D156" s="11" t="s">
        <v>1252</v>
      </c>
      <c r="E156" s="11" t="s">
        <v>17</v>
      </c>
      <c r="F156" s="12" t="s">
        <v>66</v>
      </c>
      <c r="G156" s="13">
        <v>0</v>
      </c>
      <c r="H156" s="12" t="s">
        <v>2952</v>
      </c>
      <c r="I156" s="12" t="s">
        <v>1223</v>
      </c>
      <c r="J156" s="50" t="b">
        <v>0</v>
      </c>
      <c r="K156" s="12" t="s">
        <v>1166</v>
      </c>
      <c r="L156" s="12" t="s">
        <v>1167</v>
      </c>
    </row>
    <row r="157" spans="1:12" x14ac:dyDescent="0.2">
      <c r="A157" s="10">
        <v>42760</v>
      </c>
      <c r="B157" s="11" t="s">
        <v>2193</v>
      </c>
      <c r="C157" s="12" t="s">
        <v>1117</v>
      </c>
      <c r="D157" s="11" t="s">
        <v>1252</v>
      </c>
      <c r="E157" s="11" t="s">
        <v>17</v>
      </c>
      <c r="F157" s="12" t="s">
        <v>2944</v>
      </c>
      <c r="G157" s="13">
        <v>0</v>
      </c>
      <c r="H157" s="12" t="s">
        <v>2927</v>
      </c>
      <c r="I157" s="12" t="s">
        <v>1656</v>
      </c>
      <c r="J157" s="50" t="b">
        <v>0</v>
      </c>
      <c r="K157" s="12" t="s">
        <v>1166</v>
      </c>
      <c r="L157" s="12" t="s">
        <v>1167</v>
      </c>
    </row>
    <row r="158" spans="1:12" x14ac:dyDescent="0.2">
      <c r="A158" s="10">
        <v>42759</v>
      </c>
      <c r="B158" s="11" t="s">
        <v>2234</v>
      </c>
      <c r="C158" s="12" t="s">
        <v>1051</v>
      </c>
      <c r="D158" s="11" t="s">
        <v>1252</v>
      </c>
      <c r="E158" s="11" t="s">
        <v>17</v>
      </c>
      <c r="F158" s="12" t="s">
        <v>150</v>
      </c>
      <c r="G158" s="13">
        <v>0</v>
      </c>
      <c r="H158" s="12" t="s">
        <v>2945</v>
      </c>
      <c r="I158" s="12" t="s">
        <v>1645</v>
      </c>
      <c r="J158" s="50" t="b">
        <v>0</v>
      </c>
      <c r="K158" s="12" t="s">
        <v>1166</v>
      </c>
      <c r="L158" s="12" t="s">
        <v>1167</v>
      </c>
    </row>
    <row r="159" spans="1:12" x14ac:dyDescent="0.2">
      <c r="A159" s="10">
        <v>42759</v>
      </c>
      <c r="B159" s="11" t="s">
        <v>2193</v>
      </c>
      <c r="C159" s="12" t="s">
        <v>965</v>
      </c>
      <c r="D159" s="11" t="s">
        <v>1252</v>
      </c>
      <c r="E159" s="11" t="s">
        <v>17</v>
      </c>
      <c r="F159" s="12" t="s">
        <v>208</v>
      </c>
      <c r="G159" s="13">
        <v>0</v>
      </c>
      <c r="H159" s="12" t="s">
        <v>2927</v>
      </c>
      <c r="I159" s="12" t="s">
        <v>1640</v>
      </c>
      <c r="J159" s="50" t="b">
        <v>0</v>
      </c>
      <c r="K159" s="12" t="s">
        <v>1166</v>
      </c>
      <c r="L159" s="12" t="s">
        <v>1167</v>
      </c>
    </row>
    <row r="160" spans="1:12" x14ac:dyDescent="0.2">
      <c r="A160" s="10">
        <v>42758</v>
      </c>
      <c r="B160" s="11" t="s">
        <v>88</v>
      </c>
      <c r="C160" s="12" t="s">
        <v>902</v>
      </c>
      <c r="D160" s="11" t="s">
        <v>1252</v>
      </c>
      <c r="E160" s="11" t="s">
        <v>17</v>
      </c>
      <c r="F160" s="12" t="s">
        <v>2946</v>
      </c>
      <c r="G160" s="13">
        <v>0</v>
      </c>
      <c r="H160" s="12" t="s">
        <v>2971</v>
      </c>
      <c r="I160" s="12" t="s">
        <v>2947</v>
      </c>
      <c r="J160" s="50" t="b">
        <v>0</v>
      </c>
      <c r="K160" s="12" t="s">
        <v>1166</v>
      </c>
      <c r="L160" s="12" t="s">
        <v>1167</v>
      </c>
    </row>
    <row r="161" spans="1:12" x14ac:dyDescent="0.2">
      <c r="A161" s="10">
        <v>42758</v>
      </c>
      <c r="B161" s="11" t="s">
        <v>2193</v>
      </c>
      <c r="C161" s="12" t="s">
        <v>1796</v>
      </c>
      <c r="D161" s="11" t="s">
        <v>1252</v>
      </c>
      <c r="E161" s="11" t="s">
        <v>17</v>
      </c>
      <c r="F161" s="12" t="s">
        <v>208</v>
      </c>
      <c r="G161" s="13">
        <v>0</v>
      </c>
      <c r="H161" s="12" t="s">
        <v>2927</v>
      </c>
      <c r="I161" s="12" t="s">
        <v>1640</v>
      </c>
      <c r="J161" s="50" t="b">
        <v>0</v>
      </c>
      <c r="K161" s="12" t="s">
        <v>1166</v>
      </c>
      <c r="L161" s="12" t="s">
        <v>1167</v>
      </c>
    </row>
    <row r="162" spans="1:12" x14ac:dyDescent="0.2">
      <c r="A162" s="10">
        <v>42758</v>
      </c>
      <c r="B162" s="11" t="s">
        <v>2193</v>
      </c>
      <c r="C162" s="12" t="s">
        <v>935</v>
      </c>
      <c r="D162" s="11" t="s">
        <v>37</v>
      </c>
      <c r="E162" s="11" t="s">
        <v>18</v>
      </c>
      <c r="F162" s="12" t="s">
        <v>2519</v>
      </c>
      <c r="G162" s="13">
        <v>0</v>
      </c>
      <c r="H162" s="12" t="s">
        <v>2951</v>
      </c>
      <c r="I162" s="12" t="s">
        <v>1811</v>
      </c>
      <c r="J162" s="50" t="b">
        <v>0</v>
      </c>
      <c r="K162" s="12" t="s">
        <v>1166</v>
      </c>
      <c r="L162" s="12" t="s">
        <v>1167</v>
      </c>
    </row>
    <row r="163" spans="1:12" x14ac:dyDescent="0.2">
      <c r="A163" s="10">
        <v>42756</v>
      </c>
      <c r="B163" s="11" t="s">
        <v>1939</v>
      </c>
      <c r="C163" s="12" t="s">
        <v>2691</v>
      </c>
      <c r="D163" s="11" t="s">
        <v>1252</v>
      </c>
      <c r="E163" s="11" t="s">
        <v>17</v>
      </c>
      <c r="F163" s="12" t="s">
        <v>66</v>
      </c>
      <c r="G163" s="13">
        <v>0</v>
      </c>
      <c r="H163" s="12" t="s">
        <v>2948</v>
      </c>
      <c r="I163" s="12" t="s">
        <v>1861</v>
      </c>
      <c r="J163" s="50" t="b">
        <v>0</v>
      </c>
      <c r="K163" s="12" t="s">
        <v>1166</v>
      </c>
      <c r="L163" s="12" t="s">
        <v>1167</v>
      </c>
    </row>
    <row r="164" spans="1:12" x14ac:dyDescent="0.2">
      <c r="A164" s="10">
        <v>42754</v>
      </c>
      <c r="B164" s="11" t="s">
        <v>1939</v>
      </c>
      <c r="C164" s="12" t="s">
        <v>3186</v>
      </c>
      <c r="D164" s="11" t="s">
        <v>1252</v>
      </c>
      <c r="E164" s="11" t="s">
        <v>1730</v>
      </c>
      <c r="F164" s="12" t="s">
        <v>2207</v>
      </c>
      <c r="G164" s="13">
        <v>0</v>
      </c>
      <c r="H164" s="12" t="s">
        <v>2949</v>
      </c>
      <c r="I164" s="12" t="s">
        <v>1699</v>
      </c>
      <c r="J164" s="50" t="b">
        <v>0</v>
      </c>
      <c r="K164" s="12" t="s">
        <v>1166</v>
      </c>
      <c r="L164" s="12" t="s">
        <v>1167</v>
      </c>
    </row>
    <row r="165" spans="1:12" x14ac:dyDescent="0.2">
      <c r="A165" s="10">
        <v>42753</v>
      </c>
      <c r="B165" s="11" t="s">
        <v>2194</v>
      </c>
      <c r="C165" s="12" t="s">
        <v>780</v>
      </c>
      <c r="D165" s="11" t="s">
        <v>1252</v>
      </c>
      <c r="E165" s="11" t="s">
        <v>17</v>
      </c>
      <c r="F165" s="12" t="s">
        <v>2941</v>
      </c>
      <c r="G165" s="13">
        <v>0</v>
      </c>
      <c r="H165" s="12" t="s">
        <v>2942</v>
      </c>
      <c r="I165" s="12" t="s">
        <v>1537</v>
      </c>
      <c r="J165" s="50" t="b">
        <v>0</v>
      </c>
      <c r="K165" s="12" t="s">
        <v>1166</v>
      </c>
      <c r="L165" s="12" t="s">
        <v>1167</v>
      </c>
    </row>
    <row r="166" spans="1:12" x14ac:dyDescent="0.2">
      <c r="A166" s="10">
        <v>42752</v>
      </c>
      <c r="B166" s="11" t="s">
        <v>2201</v>
      </c>
      <c r="C166" s="12" t="s">
        <v>1463</v>
      </c>
      <c r="D166" s="11" t="s">
        <v>1252</v>
      </c>
      <c r="E166" s="11" t="s">
        <v>1730</v>
      </c>
      <c r="F166" s="12" t="s">
        <v>2649</v>
      </c>
      <c r="G166" s="13">
        <v>0</v>
      </c>
      <c r="H166" s="12" t="s">
        <v>1784</v>
      </c>
      <c r="I166" s="12" t="s">
        <v>1811</v>
      </c>
      <c r="J166" s="50" t="b">
        <v>0</v>
      </c>
      <c r="K166" s="12" t="s">
        <v>1166</v>
      </c>
      <c r="L166" s="12" t="s">
        <v>1167</v>
      </c>
    </row>
    <row r="167" spans="1:12" x14ac:dyDescent="0.2">
      <c r="A167" s="10">
        <v>42752</v>
      </c>
      <c r="B167" s="11" t="s">
        <v>2193</v>
      </c>
      <c r="C167" s="12" t="s">
        <v>1105</v>
      </c>
      <c r="D167" s="11" t="s">
        <v>1252</v>
      </c>
      <c r="E167" s="11" t="s">
        <v>17</v>
      </c>
      <c r="F167" s="12" t="s">
        <v>2933</v>
      </c>
      <c r="G167" s="13">
        <v>0</v>
      </c>
      <c r="H167" s="12" t="s">
        <v>2934</v>
      </c>
      <c r="I167" s="12" t="s">
        <v>1182</v>
      </c>
      <c r="J167" s="50" t="b">
        <v>0</v>
      </c>
      <c r="K167" s="12" t="s">
        <v>1166</v>
      </c>
      <c r="L167" s="12" t="s">
        <v>1167</v>
      </c>
    </row>
    <row r="168" spans="1:12" x14ac:dyDescent="0.2">
      <c r="A168" s="10">
        <v>42748</v>
      </c>
      <c r="B168" s="11" t="s">
        <v>2194</v>
      </c>
      <c r="C168" s="12" t="s">
        <v>1095</v>
      </c>
      <c r="D168" s="11" t="s">
        <v>1252</v>
      </c>
      <c r="E168" s="11" t="s">
        <v>1730</v>
      </c>
      <c r="F168" s="12" t="s">
        <v>380</v>
      </c>
      <c r="G168" s="13">
        <v>9300</v>
      </c>
      <c r="H168" s="12" t="s">
        <v>2935</v>
      </c>
      <c r="I168" s="12" t="s">
        <v>1542</v>
      </c>
      <c r="J168" s="50" t="b">
        <v>0</v>
      </c>
      <c r="K168" s="12" t="s">
        <v>1166</v>
      </c>
      <c r="L168" s="12" t="s">
        <v>1167</v>
      </c>
    </row>
    <row r="169" spans="1:12" x14ac:dyDescent="0.2">
      <c r="A169" s="10">
        <v>42747</v>
      </c>
      <c r="B169" s="11" t="s">
        <v>2193</v>
      </c>
      <c r="C169" s="12" t="s">
        <v>1117</v>
      </c>
      <c r="D169" s="11" t="s">
        <v>1252</v>
      </c>
      <c r="E169" s="11" t="s">
        <v>1730</v>
      </c>
      <c r="F169" s="12" t="s">
        <v>774</v>
      </c>
      <c r="G169" s="13">
        <v>0</v>
      </c>
      <c r="H169" s="12" t="s">
        <v>2936</v>
      </c>
      <c r="I169" s="12" t="s">
        <v>1537</v>
      </c>
      <c r="J169" s="50" t="b">
        <v>0</v>
      </c>
      <c r="K169" s="12" t="s">
        <v>1166</v>
      </c>
      <c r="L169" s="12" t="s">
        <v>1167</v>
      </c>
    </row>
    <row r="170" spans="1:12" x14ac:dyDescent="0.2">
      <c r="A170" s="10">
        <v>42745</v>
      </c>
      <c r="B170" s="11" t="s">
        <v>2193</v>
      </c>
      <c r="C170" s="12" t="s">
        <v>943</v>
      </c>
      <c r="D170" s="11" t="s">
        <v>1252</v>
      </c>
      <c r="E170" s="11" t="s">
        <v>19</v>
      </c>
      <c r="F170" s="12" t="s">
        <v>373</v>
      </c>
      <c r="G170" s="13">
        <v>98000</v>
      </c>
      <c r="H170" s="12" t="s">
        <v>2937</v>
      </c>
      <c r="I170" s="12" t="s">
        <v>1170</v>
      </c>
      <c r="J170" s="50" t="b">
        <v>0</v>
      </c>
      <c r="K170" s="12" t="s">
        <v>1166</v>
      </c>
      <c r="L170" s="12" t="s">
        <v>1167</v>
      </c>
    </row>
    <row r="171" spans="1:12" x14ac:dyDescent="0.2">
      <c r="A171" s="10">
        <v>42744</v>
      </c>
      <c r="B171" s="11" t="s">
        <v>2234</v>
      </c>
      <c r="C171" s="12" t="s">
        <v>1300</v>
      </c>
      <c r="D171" s="11" t="s">
        <v>1252</v>
      </c>
      <c r="E171" s="11" t="s">
        <v>1730</v>
      </c>
      <c r="F171" s="12" t="s">
        <v>66</v>
      </c>
      <c r="G171" s="13">
        <v>0</v>
      </c>
      <c r="H171" s="12" t="s">
        <v>2922</v>
      </c>
      <c r="I171" s="12" t="s">
        <v>1491</v>
      </c>
      <c r="J171" s="50" t="b">
        <v>0</v>
      </c>
      <c r="K171" s="12" t="s">
        <v>1166</v>
      </c>
      <c r="L171" s="12" t="s">
        <v>1167</v>
      </c>
    </row>
    <row r="172" spans="1:12" x14ac:dyDescent="0.2">
      <c r="A172" s="10">
        <v>42744</v>
      </c>
      <c r="B172" s="11" t="s">
        <v>2193</v>
      </c>
      <c r="C172" s="12" t="s">
        <v>965</v>
      </c>
      <c r="D172" s="11" t="s">
        <v>1252</v>
      </c>
      <c r="E172" s="11" t="s">
        <v>1730</v>
      </c>
      <c r="F172" s="12" t="s">
        <v>208</v>
      </c>
      <c r="G172" s="13">
        <v>0</v>
      </c>
      <c r="H172" s="12" t="s">
        <v>2938</v>
      </c>
      <c r="I172" s="12" t="s">
        <v>1640</v>
      </c>
      <c r="J172" s="50" t="b">
        <v>0</v>
      </c>
      <c r="K172" s="12" t="s">
        <v>1166</v>
      </c>
      <c r="L172" s="12" t="s">
        <v>1167</v>
      </c>
    </row>
    <row r="173" spans="1:12" x14ac:dyDescent="0.2">
      <c r="A173" s="10">
        <v>42744</v>
      </c>
      <c r="B173" s="11" t="s">
        <v>2193</v>
      </c>
      <c r="C173" s="12" t="s">
        <v>1334</v>
      </c>
      <c r="D173" s="11" t="s">
        <v>1252</v>
      </c>
      <c r="E173" s="11" t="s">
        <v>1730</v>
      </c>
      <c r="F173" s="12" t="s">
        <v>2452</v>
      </c>
      <c r="G173" s="13">
        <v>0</v>
      </c>
      <c r="H173" s="12" t="s">
        <v>2939</v>
      </c>
      <c r="I173" s="12" t="s">
        <v>1182</v>
      </c>
      <c r="J173" s="50" t="b">
        <v>0</v>
      </c>
      <c r="K173" s="12" t="s">
        <v>1166</v>
      </c>
      <c r="L173" s="12" t="s">
        <v>1167</v>
      </c>
    </row>
    <row r="174" spans="1:12" x14ac:dyDescent="0.2">
      <c r="A174" s="10">
        <v>42742</v>
      </c>
      <c r="B174" s="11" t="s">
        <v>2234</v>
      </c>
      <c r="C174" s="12" t="s">
        <v>1332</v>
      </c>
      <c r="D174" s="11" t="s">
        <v>1252</v>
      </c>
      <c r="E174" s="11" t="s">
        <v>1730</v>
      </c>
      <c r="F174" s="12" t="s">
        <v>150</v>
      </c>
      <c r="G174" s="13">
        <v>0</v>
      </c>
      <c r="H174" s="12" t="s">
        <v>3043</v>
      </c>
      <c r="I174" s="12" t="s">
        <v>1645</v>
      </c>
      <c r="J174" s="50" t="b">
        <v>0</v>
      </c>
      <c r="K174" s="12" t="s">
        <v>1166</v>
      </c>
      <c r="L174" s="12" t="s">
        <v>1167</v>
      </c>
    </row>
    <row r="175" spans="1:12" x14ac:dyDescent="0.2">
      <c r="A175" s="10">
        <v>42741</v>
      </c>
      <c r="B175" s="11" t="s">
        <v>2193</v>
      </c>
      <c r="C175" s="12" t="s">
        <v>1017</v>
      </c>
      <c r="D175" s="11" t="s">
        <v>1252</v>
      </c>
      <c r="E175" s="11" t="s">
        <v>1730</v>
      </c>
      <c r="F175" s="12" t="s">
        <v>208</v>
      </c>
      <c r="G175" s="13">
        <v>0</v>
      </c>
      <c r="H175" s="12" t="s">
        <v>2940</v>
      </c>
      <c r="I175" s="12" t="s">
        <v>1640</v>
      </c>
      <c r="J175" s="50" t="b">
        <v>0</v>
      </c>
      <c r="K175" s="12" t="s">
        <v>1166</v>
      </c>
      <c r="L175" s="12" t="s">
        <v>1167</v>
      </c>
    </row>
    <row r="176" spans="1:12" x14ac:dyDescent="0.2">
      <c r="A176" s="10">
        <v>42739</v>
      </c>
      <c r="B176" s="11" t="s">
        <v>2201</v>
      </c>
      <c r="C176" s="12" t="s">
        <v>1028</v>
      </c>
      <c r="D176" s="11" t="s">
        <v>761</v>
      </c>
      <c r="E176" s="11" t="s">
        <v>19</v>
      </c>
      <c r="F176" s="12" t="s">
        <v>1599</v>
      </c>
      <c r="G176" s="13">
        <v>17000</v>
      </c>
      <c r="H176" s="12" t="s">
        <v>3059</v>
      </c>
      <c r="I176" s="12" t="s">
        <v>1811</v>
      </c>
      <c r="J176" s="50" t="b">
        <v>0</v>
      </c>
      <c r="K176" s="12" t="s">
        <v>1166</v>
      </c>
      <c r="L176" s="12" t="s">
        <v>1167</v>
      </c>
    </row>
    <row r="177" spans="1:12" x14ac:dyDescent="0.2">
      <c r="A177" s="10">
        <v>42738</v>
      </c>
      <c r="B177" s="11" t="s">
        <v>88</v>
      </c>
      <c r="C177" s="12" t="s">
        <v>869</v>
      </c>
      <c r="D177" s="11" t="s">
        <v>1252</v>
      </c>
      <c r="E177" s="11" t="s">
        <v>17</v>
      </c>
      <c r="F177" s="12" t="s">
        <v>2923</v>
      </c>
      <c r="G177" s="13">
        <v>0</v>
      </c>
      <c r="H177" s="12" t="s">
        <v>2924</v>
      </c>
      <c r="I177" s="12" t="s">
        <v>497</v>
      </c>
      <c r="J177" s="50" t="b">
        <v>0</v>
      </c>
      <c r="K177" s="12" t="s">
        <v>1166</v>
      </c>
      <c r="L177" s="12" t="s">
        <v>1167</v>
      </c>
    </row>
    <row r="178" spans="1:12" x14ac:dyDescent="0.2">
      <c r="A178" s="10">
        <v>42736</v>
      </c>
      <c r="B178" s="11" t="s">
        <v>1939</v>
      </c>
      <c r="C178" s="12" t="s">
        <v>3190</v>
      </c>
      <c r="D178" s="11" t="s">
        <v>761</v>
      </c>
      <c r="E178" s="11" t="s">
        <v>19</v>
      </c>
      <c r="F178" s="12" t="s">
        <v>2932</v>
      </c>
      <c r="G178" s="13">
        <v>15613.03</v>
      </c>
      <c r="H178" s="12" t="s">
        <v>3060</v>
      </c>
      <c r="I178" s="12" t="s">
        <v>2917</v>
      </c>
      <c r="J178" s="50" t="b">
        <v>0</v>
      </c>
      <c r="K178" s="12" t="s">
        <v>1166</v>
      </c>
      <c r="L178" s="12" t="s">
        <v>1167</v>
      </c>
    </row>
    <row r="179" spans="1:12" x14ac:dyDescent="0.2">
      <c r="A179" s="10">
        <v>42732</v>
      </c>
      <c r="B179" s="11" t="s">
        <v>2234</v>
      </c>
      <c r="C179" s="12" t="s">
        <v>1332</v>
      </c>
      <c r="D179" s="11" t="s">
        <v>1252</v>
      </c>
      <c r="E179" s="11" t="s">
        <v>1730</v>
      </c>
      <c r="F179" s="12" t="s">
        <v>150</v>
      </c>
      <c r="G179" s="13">
        <v>124000</v>
      </c>
      <c r="H179" s="12" t="s">
        <v>3044</v>
      </c>
      <c r="I179" s="12" t="s">
        <v>1645</v>
      </c>
      <c r="J179" s="50" t="b">
        <v>0</v>
      </c>
      <c r="K179" s="12" t="s">
        <v>1166</v>
      </c>
      <c r="L179" s="12" t="s">
        <v>1167</v>
      </c>
    </row>
    <row r="180" spans="1:12" x14ac:dyDescent="0.2">
      <c r="A180" s="10">
        <v>42732</v>
      </c>
      <c r="B180" s="11" t="s">
        <v>2234</v>
      </c>
      <c r="C180" s="12" t="s">
        <v>1332</v>
      </c>
      <c r="D180" s="11" t="s">
        <v>1252</v>
      </c>
      <c r="E180" s="11" t="s">
        <v>1730</v>
      </c>
      <c r="F180" s="12" t="s">
        <v>150</v>
      </c>
      <c r="G180" s="13">
        <v>124000</v>
      </c>
      <c r="H180" s="12" t="s">
        <v>3045</v>
      </c>
      <c r="I180" s="12" t="s">
        <v>1645</v>
      </c>
      <c r="J180" s="50" t="b">
        <v>0</v>
      </c>
      <c r="K180" s="12" t="s">
        <v>1166</v>
      </c>
      <c r="L180" s="12" t="s">
        <v>1167</v>
      </c>
    </row>
    <row r="181" spans="1:12" x14ac:dyDescent="0.2">
      <c r="A181" s="10">
        <v>42732</v>
      </c>
      <c r="B181" s="11" t="s">
        <v>2270</v>
      </c>
      <c r="C181" s="12" t="s">
        <v>824</v>
      </c>
      <c r="D181" s="11" t="s">
        <v>1252</v>
      </c>
      <c r="E181" s="11" t="s">
        <v>19</v>
      </c>
      <c r="F181" s="12" t="s">
        <v>825</v>
      </c>
      <c r="G181" s="13">
        <v>0</v>
      </c>
      <c r="H181" s="12" t="s">
        <v>2916</v>
      </c>
      <c r="I181" s="12" t="s">
        <v>2915</v>
      </c>
      <c r="J181" s="50" t="b">
        <v>0</v>
      </c>
      <c r="K181" s="12" t="s">
        <v>1166</v>
      </c>
      <c r="L181" s="12" t="s">
        <v>1167</v>
      </c>
    </row>
    <row r="182" spans="1:12" x14ac:dyDescent="0.2">
      <c r="A182" s="10">
        <v>42732</v>
      </c>
      <c r="B182" s="11" t="s">
        <v>1939</v>
      </c>
      <c r="C182" s="12" t="s">
        <v>3191</v>
      </c>
      <c r="D182" s="11" t="s">
        <v>1252</v>
      </c>
      <c r="E182" s="11" t="s">
        <v>19</v>
      </c>
      <c r="F182" s="12" t="s">
        <v>2917</v>
      </c>
      <c r="G182" s="13">
        <v>0</v>
      </c>
      <c r="H182" s="12" t="s">
        <v>3061</v>
      </c>
      <c r="I182" s="12" t="s">
        <v>2917</v>
      </c>
      <c r="J182" s="50" t="b">
        <v>0</v>
      </c>
      <c r="K182" s="12" t="s">
        <v>1166</v>
      </c>
      <c r="L182" s="12" t="s">
        <v>1167</v>
      </c>
    </row>
    <row r="183" spans="1:12" x14ac:dyDescent="0.2">
      <c r="A183" s="10">
        <v>42731</v>
      </c>
      <c r="B183" s="11" t="s">
        <v>2193</v>
      </c>
      <c r="C183" s="12" t="s">
        <v>1105</v>
      </c>
      <c r="D183" s="11" t="s">
        <v>1252</v>
      </c>
      <c r="E183" s="11" t="s">
        <v>1730</v>
      </c>
      <c r="F183" s="12" t="s">
        <v>85</v>
      </c>
      <c r="G183" s="13">
        <v>0</v>
      </c>
      <c r="H183" s="12" t="s">
        <v>2918</v>
      </c>
      <c r="I183" s="12" t="s">
        <v>1182</v>
      </c>
      <c r="J183" s="50" t="b">
        <v>0</v>
      </c>
      <c r="K183" s="12" t="s">
        <v>1166</v>
      </c>
      <c r="L183" s="12" t="s">
        <v>1167</v>
      </c>
    </row>
    <row r="184" spans="1:12" x14ac:dyDescent="0.2">
      <c r="A184" s="10">
        <v>42731</v>
      </c>
      <c r="B184" s="11" t="s">
        <v>88</v>
      </c>
      <c r="C184" s="12" t="s">
        <v>2614</v>
      </c>
      <c r="D184" s="11" t="s">
        <v>1252</v>
      </c>
      <c r="E184" s="11" t="s">
        <v>17</v>
      </c>
      <c r="F184" s="12" t="s">
        <v>2169</v>
      </c>
      <c r="G184" s="13">
        <v>800</v>
      </c>
      <c r="H184" s="12" t="s">
        <v>2925</v>
      </c>
      <c r="I184" s="12" t="s">
        <v>2386</v>
      </c>
      <c r="J184" s="50" t="b">
        <v>0</v>
      </c>
      <c r="K184" s="12" t="s">
        <v>1166</v>
      </c>
      <c r="L184" s="12" t="s">
        <v>1167</v>
      </c>
    </row>
    <row r="185" spans="1:12" x14ac:dyDescent="0.2">
      <c r="A185" s="10">
        <v>42726</v>
      </c>
      <c r="B185" s="11" t="s">
        <v>2193</v>
      </c>
      <c r="C185" s="12" t="s">
        <v>1796</v>
      </c>
      <c r="D185" s="11" t="s">
        <v>1252</v>
      </c>
      <c r="E185" s="11" t="s">
        <v>1730</v>
      </c>
      <c r="F185" s="12" t="s">
        <v>208</v>
      </c>
      <c r="G185" s="13">
        <v>0</v>
      </c>
      <c r="H185" s="12" t="s">
        <v>2926</v>
      </c>
      <c r="I185" s="12" t="s">
        <v>1640</v>
      </c>
      <c r="J185" s="50" t="b">
        <v>0</v>
      </c>
      <c r="K185" s="12" t="s">
        <v>1166</v>
      </c>
      <c r="L185" s="12" t="s">
        <v>1167</v>
      </c>
    </row>
    <row r="186" spans="1:12" x14ac:dyDescent="0.2">
      <c r="A186" s="10">
        <v>42726</v>
      </c>
      <c r="B186" s="11" t="s">
        <v>2193</v>
      </c>
      <c r="C186" s="12" t="s">
        <v>965</v>
      </c>
      <c r="D186" s="11" t="s">
        <v>1252</v>
      </c>
      <c r="E186" s="11" t="s">
        <v>17</v>
      </c>
      <c r="F186" s="12" t="s">
        <v>208</v>
      </c>
      <c r="G186" s="13">
        <v>0</v>
      </c>
      <c r="H186" s="12" t="s">
        <v>2927</v>
      </c>
      <c r="I186" s="12" t="s">
        <v>1640</v>
      </c>
      <c r="J186" s="50" t="b">
        <v>0</v>
      </c>
      <c r="K186" s="12" t="s">
        <v>1166</v>
      </c>
      <c r="L186" s="12" t="s">
        <v>1167</v>
      </c>
    </row>
    <row r="187" spans="1:12" x14ac:dyDescent="0.2">
      <c r="A187" s="10">
        <v>42725</v>
      </c>
      <c r="B187" s="11" t="s">
        <v>88</v>
      </c>
      <c r="C187" s="12" t="s">
        <v>2614</v>
      </c>
      <c r="D187" s="11" t="s">
        <v>1252</v>
      </c>
      <c r="E187" s="11" t="s">
        <v>17</v>
      </c>
      <c r="F187" s="12" t="s">
        <v>2169</v>
      </c>
      <c r="G187" s="13">
        <v>0</v>
      </c>
      <c r="H187" s="12" t="s">
        <v>2928</v>
      </c>
      <c r="I187" s="12" t="s">
        <v>2386</v>
      </c>
      <c r="J187" s="50" t="b">
        <v>0</v>
      </c>
      <c r="K187" s="12" t="s">
        <v>1166</v>
      </c>
      <c r="L187" s="12" t="s">
        <v>1167</v>
      </c>
    </row>
    <row r="188" spans="1:12" x14ac:dyDescent="0.2">
      <c r="A188" s="10">
        <v>42725</v>
      </c>
      <c r="B188" s="11" t="s">
        <v>88</v>
      </c>
      <c r="C188" s="12" t="s">
        <v>1025</v>
      </c>
      <c r="D188" s="11" t="s">
        <v>1252</v>
      </c>
      <c r="E188" s="11" t="s">
        <v>1730</v>
      </c>
      <c r="F188" s="12" t="s">
        <v>2929</v>
      </c>
      <c r="G188" s="13"/>
      <c r="H188" s="12" t="s">
        <v>2930</v>
      </c>
      <c r="I188" s="12" t="s">
        <v>2929</v>
      </c>
      <c r="J188" s="50" t="b">
        <v>0</v>
      </c>
      <c r="K188" s="12" t="s">
        <v>1166</v>
      </c>
      <c r="L188" s="12" t="s">
        <v>1167</v>
      </c>
    </row>
    <row r="189" spans="1:12" x14ac:dyDescent="0.2">
      <c r="A189" s="10">
        <v>42724</v>
      </c>
      <c r="B189" s="11" t="s">
        <v>2234</v>
      </c>
      <c r="C189" s="12" t="s">
        <v>987</v>
      </c>
      <c r="D189" s="11" t="s">
        <v>1252</v>
      </c>
      <c r="E189" s="11" t="s">
        <v>17</v>
      </c>
      <c r="F189" s="12" t="s">
        <v>221</v>
      </c>
      <c r="G189" s="13">
        <v>22000</v>
      </c>
      <c r="H189" s="12" t="s">
        <v>2914</v>
      </c>
      <c r="I189" s="12" t="s">
        <v>1699</v>
      </c>
      <c r="J189" s="50" t="b">
        <v>0</v>
      </c>
      <c r="K189" s="12" t="s">
        <v>1166</v>
      </c>
      <c r="L189" s="12" t="s">
        <v>1167</v>
      </c>
    </row>
    <row r="190" spans="1:12" x14ac:dyDescent="0.2">
      <c r="A190" s="10">
        <v>42724</v>
      </c>
      <c r="B190" s="11" t="s">
        <v>88</v>
      </c>
      <c r="C190" s="12" t="s">
        <v>1027</v>
      </c>
      <c r="D190" s="11" t="s">
        <v>1252</v>
      </c>
      <c r="E190" s="11" t="s">
        <v>17</v>
      </c>
      <c r="F190" s="12" t="s">
        <v>104</v>
      </c>
      <c r="G190" s="13">
        <v>7875</v>
      </c>
      <c r="H190" s="12" t="s">
        <v>2919</v>
      </c>
      <c r="I190" s="12" t="s">
        <v>2943</v>
      </c>
      <c r="J190" s="50" t="b">
        <v>0</v>
      </c>
      <c r="K190" s="12" t="s">
        <v>1166</v>
      </c>
      <c r="L190" s="12" t="s">
        <v>1167</v>
      </c>
    </row>
    <row r="191" spans="1:12" x14ac:dyDescent="0.2">
      <c r="A191" s="10">
        <v>42721</v>
      </c>
      <c r="B191" s="11" t="s">
        <v>2194</v>
      </c>
      <c r="C191" s="12" t="s">
        <v>799</v>
      </c>
      <c r="D191" s="11" t="s">
        <v>53</v>
      </c>
      <c r="E191" s="11" t="s">
        <v>19</v>
      </c>
      <c r="F191" s="12" t="s">
        <v>2396</v>
      </c>
      <c r="G191" s="13">
        <v>25000</v>
      </c>
      <c r="H191" s="12" t="s">
        <v>2899</v>
      </c>
      <c r="I191" s="12" t="s">
        <v>1579</v>
      </c>
      <c r="J191" s="50" t="b">
        <v>0</v>
      </c>
      <c r="K191" s="12" t="s">
        <v>1166</v>
      </c>
      <c r="L191" s="12" t="s">
        <v>1167</v>
      </c>
    </row>
    <row r="192" spans="1:12" x14ac:dyDescent="0.2">
      <c r="A192" s="10">
        <v>42720</v>
      </c>
      <c r="B192" s="11" t="s">
        <v>1939</v>
      </c>
      <c r="C192" s="12" t="s">
        <v>3181</v>
      </c>
      <c r="D192" s="11" t="s">
        <v>1252</v>
      </c>
      <c r="E192" s="11" t="s">
        <v>17</v>
      </c>
      <c r="F192" s="12" t="s">
        <v>221</v>
      </c>
      <c r="G192" s="13">
        <v>119702.5</v>
      </c>
      <c r="H192" s="12" t="s">
        <v>2900</v>
      </c>
      <c r="I192" s="12" t="s">
        <v>1699</v>
      </c>
      <c r="J192" s="50" t="b">
        <v>0</v>
      </c>
      <c r="K192" s="12" t="s">
        <v>1166</v>
      </c>
      <c r="L192" s="12" t="s">
        <v>1167</v>
      </c>
    </row>
    <row r="193" spans="1:12" x14ac:dyDescent="0.2">
      <c r="A193" s="10">
        <v>42717</v>
      </c>
      <c r="B193" s="11" t="s">
        <v>6</v>
      </c>
      <c r="C193" s="12" t="s">
        <v>1085</v>
      </c>
      <c r="D193" s="11" t="s">
        <v>1252</v>
      </c>
      <c r="E193" s="11" t="s">
        <v>1730</v>
      </c>
      <c r="F193" s="12" t="s">
        <v>1389</v>
      </c>
      <c r="G193" s="13"/>
      <c r="H193" s="12" t="s">
        <v>2898</v>
      </c>
      <c r="I193" s="12" t="s">
        <v>2897</v>
      </c>
      <c r="J193" s="50" t="b">
        <v>0</v>
      </c>
      <c r="K193" s="12" t="s">
        <v>1166</v>
      </c>
      <c r="L193" s="12" t="s">
        <v>1167</v>
      </c>
    </row>
    <row r="194" spans="1:12" x14ac:dyDescent="0.2">
      <c r="A194" s="10">
        <v>42716</v>
      </c>
      <c r="B194" s="11" t="s">
        <v>2193</v>
      </c>
      <c r="C194" s="12" t="s">
        <v>924</v>
      </c>
      <c r="D194" s="11" t="s">
        <v>1252</v>
      </c>
      <c r="E194" s="11" t="s">
        <v>1730</v>
      </c>
      <c r="F194" s="12" t="s">
        <v>373</v>
      </c>
      <c r="G194" s="13">
        <v>123000</v>
      </c>
      <c r="H194" s="12" t="s">
        <v>2901</v>
      </c>
      <c r="I194" s="12" t="s">
        <v>1170</v>
      </c>
      <c r="J194" s="50" t="b">
        <v>0</v>
      </c>
      <c r="K194" s="12" t="s">
        <v>1166</v>
      </c>
      <c r="L194" s="12" t="s">
        <v>1167</v>
      </c>
    </row>
    <row r="195" spans="1:12" x14ac:dyDescent="0.2">
      <c r="A195" s="10">
        <v>42716</v>
      </c>
      <c r="B195" s="11" t="s">
        <v>2193</v>
      </c>
      <c r="C195" s="12" t="s">
        <v>924</v>
      </c>
      <c r="D195" s="11" t="s">
        <v>1252</v>
      </c>
      <c r="E195" s="11" t="s">
        <v>17</v>
      </c>
      <c r="F195" s="12" t="s">
        <v>373</v>
      </c>
      <c r="G195" s="13">
        <v>0</v>
      </c>
      <c r="H195" s="12" t="s">
        <v>2902</v>
      </c>
      <c r="I195" s="12" t="s">
        <v>1170</v>
      </c>
      <c r="J195" s="50" t="b">
        <v>0</v>
      </c>
      <c r="K195" s="12" t="s">
        <v>1166</v>
      </c>
      <c r="L195" s="12" t="s">
        <v>1167</v>
      </c>
    </row>
    <row r="196" spans="1:12" x14ac:dyDescent="0.2">
      <c r="A196" s="10">
        <v>42715</v>
      </c>
      <c r="B196" s="11" t="s">
        <v>2194</v>
      </c>
      <c r="C196" s="12" t="s">
        <v>1107</v>
      </c>
      <c r="D196" s="11" t="s">
        <v>1252</v>
      </c>
      <c r="E196" s="11" t="s">
        <v>17</v>
      </c>
      <c r="F196" s="12" t="s">
        <v>380</v>
      </c>
      <c r="G196" s="13">
        <v>0</v>
      </c>
      <c r="H196" s="12" t="s">
        <v>2903</v>
      </c>
      <c r="I196" s="12" t="s">
        <v>1542</v>
      </c>
      <c r="J196" s="50" t="b">
        <v>0</v>
      </c>
      <c r="K196" s="12" t="s">
        <v>1166</v>
      </c>
      <c r="L196" s="12" t="s">
        <v>1167</v>
      </c>
    </row>
    <row r="197" spans="1:12" x14ac:dyDescent="0.2">
      <c r="A197" s="10">
        <v>42713</v>
      </c>
      <c r="B197" s="11" t="s">
        <v>2194</v>
      </c>
      <c r="C197" s="12" t="s">
        <v>950</v>
      </c>
      <c r="D197" s="11" t="s">
        <v>1252</v>
      </c>
      <c r="E197" s="11" t="s">
        <v>1730</v>
      </c>
      <c r="F197" s="12" t="s">
        <v>2851</v>
      </c>
      <c r="G197" s="13">
        <v>0</v>
      </c>
      <c r="H197" s="12" t="s">
        <v>2904</v>
      </c>
      <c r="I197" s="12" t="s">
        <v>1180</v>
      </c>
      <c r="J197" s="50" t="b">
        <v>0</v>
      </c>
      <c r="K197" s="12" t="s">
        <v>1166</v>
      </c>
      <c r="L197" s="12" t="s">
        <v>1167</v>
      </c>
    </row>
    <row r="198" spans="1:12" x14ac:dyDescent="0.2">
      <c r="A198" s="10">
        <v>42713</v>
      </c>
      <c r="B198" s="11" t="s">
        <v>2194</v>
      </c>
      <c r="C198" s="12" t="s">
        <v>950</v>
      </c>
      <c r="D198" s="11" t="s">
        <v>1252</v>
      </c>
      <c r="E198" s="11" t="s">
        <v>1730</v>
      </c>
      <c r="F198" s="12" t="s">
        <v>2851</v>
      </c>
      <c r="G198" s="13">
        <v>0</v>
      </c>
      <c r="H198" s="12" t="s">
        <v>2905</v>
      </c>
      <c r="I198" s="12" t="s">
        <v>1180</v>
      </c>
      <c r="J198" s="50" t="b">
        <v>0</v>
      </c>
      <c r="K198" s="12" t="s">
        <v>1166</v>
      </c>
      <c r="L198" s="12" t="s">
        <v>1167</v>
      </c>
    </row>
    <row r="199" spans="1:12" x14ac:dyDescent="0.2">
      <c r="A199" s="10">
        <v>42709</v>
      </c>
      <c r="B199" s="11" t="s">
        <v>2194</v>
      </c>
      <c r="C199" s="12" t="s">
        <v>1155</v>
      </c>
      <c r="D199" s="11" t="s">
        <v>1252</v>
      </c>
      <c r="E199" s="11" t="s">
        <v>17</v>
      </c>
      <c r="F199" s="12" t="s">
        <v>1297</v>
      </c>
      <c r="G199" s="13">
        <v>0</v>
      </c>
      <c r="H199" s="12" t="s">
        <v>2883</v>
      </c>
      <c r="I199" s="12" t="s">
        <v>1541</v>
      </c>
      <c r="J199" s="50" t="b">
        <v>0</v>
      </c>
      <c r="K199" s="12" t="s">
        <v>1166</v>
      </c>
      <c r="L199" s="12" t="s">
        <v>1167</v>
      </c>
    </row>
    <row r="200" spans="1:12" x14ac:dyDescent="0.2">
      <c r="A200" s="10">
        <v>42709</v>
      </c>
      <c r="B200" s="11" t="s">
        <v>2193</v>
      </c>
      <c r="C200" s="12" t="s">
        <v>1200</v>
      </c>
      <c r="D200" s="11" t="s">
        <v>1252</v>
      </c>
      <c r="E200" s="11" t="s">
        <v>1730</v>
      </c>
      <c r="F200" s="12" t="s">
        <v>2452</v>
      </c>
      <c r="G200" s="13">
        <v>2488.94</v>
      </c>
      <c r="H200" s="12" t="s">
        <v>2906</v>
      </c>
      <c r="I200" s="12" t="s">
        <v>1182</v>
      </c>
      <c r="J200" s="50" t="b">
        <v>0</v>
      </c>
      <c r="K200" s="12" t="s">
        <v>1166</v>
      </c>
      <c r="L200" s="12" t="s">
        <v>1167</v>
      </c>
    </row>
    <row r="201" spans="1:12" x14ac:dyDescent="0.2">
      <c r="A201" s="10">
        <v>42709</v>
      </c>
      <c r="B201" s="11" t="s">
        <v>88</v>
      </c>
      <c r="C201" s="12" t="s">
        <v>899</v>
      </c>
      <c r="D201" s="11" t="s">
        <v>1252</v>
      </c>
      <c r="E201" s="11" t="s">
        <v>17</v>
      </c>
      <c r="F201" s="12" t="s">
        <v>28</v>
      </c>
      <c r="G201" s="13">
        <v>627.5</v>
      </c>
      <c r="H201" s="12" t="s">
        <v>2907</v>
      </c>
      <c r="I201" s="12" t="s">
        <v>2386</v>
      </c>
      <c r="J201" s="50" t="b">
        <v>0</v>
      </c>
      <c r="K201" s="12" t="s">
        <v>1166</v>
      </c>
      <c r="L201" s="12" t="s">
        <v>1167</v>
      </c>
    </row>
    <row r="202" spans="1:12" x14ac:dyDescent="0.2">
      <c r="A202" s="10">
        <v>42709</v>
      </c>
      <c r="B202" s="11" t="s">
        <v>88</v>
      </c>
      <c r="C202" s="12" t="s">
        <v>866</v>
      </c>
      <c r="D202" s="11" t="s">
        <v>37</v>
      </c>
      <c r="E202" s="11" t="s">
        <v>1730</v>
      </c>
      <c r="F202" s="12" t="s">
        <v>28</v>
      </c>
      <c r="G202" s="13"/>
      <c r="H202" s="12" t="s">
        <v>2908</v>
      </c>
      <c r="I202" s="12" t="s">
        <v>2386</v>
      </c>
      <c r="J202" s="50" t="b">
        <v>0</v>
      </c>
      <c r="K202" s="12" t="s">
        <v>1166</v>
      </c>
      <c r="L202" s="12" t="s">
        <v>1167</v>
      </c>
    </row>
    <row r="203" spans="1:12" x14ac:dyDescent="0.2">
      <c r="A203" s="10">
        <v>42705</v>
      </c>
      <c r="B203" s="11" t="s">
        <v>2201</v>
      </c>
      <c r="C203" s="12" t="s">
        <v>1269</v>
      </c>
      <c r="D203" s="11" t="s">
        <v>1252</v>
      </c>
      <c r="E203" s="11" t="s">
        <v>17</v>
      </c>
      <c r="F203" s="12" t="s">
        <v>2734</v>
      </c>
      <c r="G203" s="13">
        <v>0</v>
      </c>
      <c r="H203" s="12" t="s">
        <v>2884</v>
      </c>
      <c r="I203" s="12" t="s">
        <v>2249</v>
      </c>
      <c r="J203" s="50" t="b">
        <v>0</v>
      </c>
      <c r="K203" s="12" t="s">
        <v>1166</v>
      </c>
      <c r="L203" s="12" t="s">
        <v>1167</v>
      </c>
    </row>
    <row r="204" spans="1:12" x14ac:dyDescent="0.2">
      <c r="A204" s="10">
        <v>42704</v>
      </c>
      <c r="B204" s="11" t="s">
        <v>88</v>
      </c>
      <c r="C204" s="12" t="s">
        <v>1027</v>
      </c>
      <c r="D204" s="11" t="s">
        <v>1252</v>
      </c>
      <c r="E204" s="11" t="s">
        <v>17</v>
      </c>
      <c r="F204" s="12" t="s">
        <v>104</v>
      </c>
      <c r="G204" s="13">
        <v>2718.75</v>
      </c>
      <c r="H204" s="12" t="s">
        <v>2885</v>
      </c>
      <c r="I204" s="12" t="s">
        <v>2943</v>
      </c>
      <c r="J204" s="50" t="b">
        <v>0</v>
      </c>
      <c r="K204" s="12" t="s">
        <v>1166</v>
      </c>
      <c r="L204" s="12" t="s">
        <v>1167</v>
      </c>
    </row>
    <row r="205" spans="1:12" x14ac:dyDescent="0.2">
      <c r="A205" s="10">
        <v>42704</v>
      </c>
      <c r="B205" s="11" t="s">
        <v>88</v>
      </c>
      <c r="C205" s="12" t="s">
        <v>1027</v>
      </c>
      <c r="D205" s="11" t="s">
        <v>1252</v>
      </c>
      <c r="E205" s="11" t="s">
        <v>17</v>
      </c>
      <c r="F205" s="12" t="s">
        <v>104</v>
      </c>
      <c r="G205" s="13">
        <v>585</v>
      </c>
      <c r="H205" s="12" t="s">
        <v>2886</v>
      </c>
      <c r="I205" s="12" t="s">
        <v>2943</v>
      </c>
      <c r="J205" s="50" t="b">
        <v>0</v>
      </c>
      <c r="K205" s="12" t="s">
        <v>1166</v>
      </c>
      <c r="L205" s="12" t="s">
        <v>1167</v>
      </c>
    </row>
    <row r="206" spans="1:12" x14ac:dyDescent="0.2">
      <c r="A206" s="10">
        <v>42702</v>
      </c>
      <c r="B206" s="11" t="s">
        <v>88</v>
      </c>
      <c r="C206" s="12" t="s">
        <v>1027</v>
      </c>
      <c r="D206" s="11" t="s">
        <v>1252</v>
      </c>
      <c r="E206" s="11" t="s">
        <v>17</v>
      </c>
      <c r="F206" s="12" t="s">
        <v>104</v>
      </c>
      <c r="G206" s="13">
        <v>3500</v>
      </c>
      <c r="H206" s="12" t="s">
        <v>2887</v>
      </c>
      <c r="I206" s="12" t="s">
        <v>2943</v>
      </c>
      <c r="J206" s="50" t="b">
        <v>0</v>
      </c>
      <c r="K206" s="12" t="s">
        <v>1166</v>
      </c>
      <c r="L206" s="12" t="s">
        <v>1167</v>
      </c>
    </row>
    <row r="207" spans="1:12" x14ac:dyDescent="0.2">
      <c r="A207" s="10">
        <v>42696</v>
      </c>
      <c r="B207" s="11" t="s">
        <v>2193</v>
      </c>
      <c r="C207" s="12" t="s">
        <v>1105</v>
      </c>
      <c r="D207" s="11" t="s">
        <v>1252</v>
      </c>
      <c r="E207" s="11" t="s">
        <v>1730</v>
      </c>
      <c r="F207" s="12" t="s">
        <v>85</v>
      </c>
      <c r="G207" s="13">
        <v>0</v>
      </c>
      <c r="H207" s="12" t="s">
        <v>2888</v>
      </c>
      <c r="I207" s="12" t="s">
        <v>1182</v>
      </c>
      <c r="J207" s="50" t="b">
        <v>0</v>
      </c>
      <c r="K207" s="12" t="s">
        <v>1166</v>
      </c>
      <c r="L207" s="12" t="s">
        <v>1167</v>
      </c>
    </row>
    <row r="208" spans="1:12" x14ac:dyDescent="0.2">
      <c r="A208" s="10">
        <v>42695</v>
      </c>
      <c r="B208" s="11" t="s">
        <v>2194</v>
      </c>
      <c r="C208" s="12" t="s">
        <v>875</v>
      </c>
      <c r="D208" s="11" t="s">
        <v>1252</v>
      </c>
      <c r="E208" s="11" t="s">
        <v>17</v>
      </c>
      <c r="F208" s="12" t="s">
        <v>2889</v>
      </c>
      <c r="G208" s="13">
        <v>0</v>
      </c>
      <c r="H208" s="12" t="s">
        <v>2890</v>
      </c>
      <c r="I208" s="12" t="s">
        <v>1537</v>
      </c>
      <c r="J208" s="50" t="b">
        <v>0</v>
      </c>
      <c r="K208" s="12" t="s">
        <v>1166</v>
      </c>
      <c r="L208" s="12" t="s">
        <v>1167</v>
      </c>
    </row>
    <row r="209" spans="1:12" x14ac:dyDescent="0.2">
      <c r="A209" s="10">
        <v>42693</v>
      </c>
      <c r="B209" s="11" t="s">
        <v>2201</v>
      </c>
      <c r="C209" s="12" t="s">
        <v>1648</v>
      </c>
      <c r="D209" s="11" t="s">
        <v>1252</v>
      </c>
      <c r="E209" s="11" t="s">
        <v>17</v>
      </c>
      <c r="F209" s="12" t="s">
        <v>74</v>
      </c>
      <c r="G209" s="13">
        <v>0</v>
      </c>
      <c r="H209" s="12" t="s">
        <v>2880</v>
      </c>
      <c r="I209" s="12" t="s">
        <v>1649</v>
      </c>
      <c r="J209" s="50" t="b">
        <v>0</v>
      </c>
      <c r="K209" s="12" t="s">
        <v>1166</v>
      </c>
      <c r="L209" s="12" t="s">
        <v>1167</v>
      </c>
    </row>
    <row r="210" spans="1:12" x14ac:dyDescent="0.2">
      <c r="A210" s="10">
        <v>42688</v>
      </c>
      <c r="B210" s="11" t="s">
        <v>2201</v>
      </c>
      <c r="C210" s="12" t="s">
        <v>1224</v>
      </c>
      <c r="D210" s="11" t="s">
        <v>1252</v>
      </c>
      <c r="E210" s="11" t="s">
        <v>18</v>
      </c>
      <c r="F210" s="12" t="s">
        <v>85</v>
      </c>
      <c r="G210" s="13">
        <v>0</v>
      </c>
      <c r="H210" s="12" t="s">
        <v>2881</v>
      </c>
      <c r="I210" s="12" t="s">
        <v>1182</v>
      </c>
      <c r="J210" s="50" t="b">
        <v>0</v>
      </c>
      <c r="K210" s="12" t="s">
        <v>1166</v>
      </c>
      <c r="L210" s="12" t="s">
        <v>1167</v>
      </c>
    </row>
    <row r="211" spans="1:12" x14ac:dyDescent="0.2">
      <c r="A211" s="10">
        <v>42688</v>
      </c>
      <c r="B211" s="11" t="s">
        <v>6</v>
      </c>
      <c r="C211" s="12" t="s">
        <v>1085</v>
      </c>
      <c r="D211" s="11" t="s">
        <v>1252</v>
      </c>
      <c r="E211" s="11" t="s">
        <v>1730</v>
      </c>
      <c r="F211" s="12" t="s">
        <v>2894</v>
      </c>
      <c r="G211" s="13">
        <v>0</v>
      </c>
      <c r="H211" s="12" t="s">
        <v>2895</v>
      </c>
      <c r="I211" s="12" t="s">
        <v>2896</v>
      </c>
      <c r="J211" s="50" t="b">
        <v>0</v>
      </c>
      <c r="K211" s="12" t="s">
        <v>1166</v>
      </c>
      <c r="L211" s="12" t="s">
        <v>1167</v>
      </c>
    </row>
    <row r="212" spans="1:12" x14ac:dyDescent="0.2">
      <c r="A212" s="10">
        <v>42684</v>
      </c>
      <c r="B212" s="11" t="s">
        <v>88</v>
      </c>
      <c r="C212" s="12" t="s">
        <v>1025</v>
      </c>
      <c r="D212" s="11" t="s">
        <v>1252</v>
      </c>
      <c r="E212" s="11" t="s">
        <v>17</v>
      </c>
      <c r="F212" s="12" t="s">
        <v>1743</v>
      </c>
      <c r="G212" s="13">
        <v>695</v>
      </c>
      <c r="H212" s="12" t="s">
        <v>2909</v>
      </c>
      <c r="I212" s="12" t="s">
        <v>2386</v>
      </c>
      <c r="J212" s="50" t="b">
        <v>0</v>
      </c>
      <c r="K212" s="12" t="s">
        <v>1166</v>
      </c>
      <c r="L212" s="12" t="s">
        <v>1167</v>
      </c>
    </row>
    <row r="213" spans="1:12" x14ac:dyDescent="0.2">
      <c r="A213" s="10">
        <v>42683</v>
      </c>
      <c r="B213" s="11" t="s">
        <v>2193</v>
      </c>
      <c r="C213" s="12" t="s">
        <v>846</v>
      </c>
      <c r="D213" s="11" t="s">
        <v>1252</v>
      </c>
      <c r="E213" s="11" t="s">
        <v>19</v>
      </c>
      <c r="F213" s="12" t="s">
        <v>203</v>
      </c>
      <c r="G213" s="13">
        <v>61200</v>
      </c>
      <c r="H213" s="12" t="s">
        <v>2882</v>
      </c>
      <c r="I213" s="12" t="s">
        <v>1223</v>
      </c>
      <c r="J213" s="50" t="b">
        <v>0</v>
      </c>
      <c r="K213" s="12" t="s">
        <v>1166</v>
      </c>
      <c r="L213" s="12" t="s">
        <v>1167</v>
      </c>
    </row>
    <row r="214" spans="1:12" x14ac:dyDescent="0.2">
      <c r="A214" s="10">
        <v>42682</v>
      </c>
      <c r="B214" s="11" t="s">
        <v>2193</v>
      </c>
      <c r="C214" s="12" t="s">
        <v>846</v>
      </c>
      <c r="D214" s="11" t="s">
        <v>1252</v>
      </c>
      <c r="E214" s="11" t="s">
        <v>1730</v>
      </c>
      <c r="F214" s="12" t="s">
        <v>2875</v>
      </c>
      <c r="G214" s="13">
        <v>18280.169999999998</v>
      </c>
      <c r="H214" s="12" t="s">
        <v>2876</v>
      </c>
      <c r="I214" s="12" t="s">
        <v>1223</v>
      </c>
      <c r="J214" s="50" t="b">
        <v>0</v>
      </c>
      <c r="K214" s="12" t="s">
        <v>1166</v>
      </c>
      <c r="L214" s="12" t="s">
        <v>1167</v>
      </c>
    </row>
    <row r="215" spans="1:12" x14ac:dyDescent="0.2">
      <c r="A215" s="10">
        <v>42682</v>
      </c>
      <c r="B215" s="11" t="s">
        <v>2193</v>
      </c>
      <c r="C215" s="12" t="s">
        <v>1406</v>
      </c>
      <c r="D215" s="11" t="s">
        <v>1252</v>
      </c>
      <c r="E215" s="11" t="s">
        <v>17</v>
      </c>
      <c r="F215" s="12" t="s">
        <v>2875</v>
      </c>
      <c r="G215" s="13">
        <v>96367.58</v>
      </c>
      <c r="H215" s="12" t="s">
        <v>2877</v>
      </c>
      <c r="I215" s="12" t="s">
        <v>1223</v>
      </c>
      <c r="J215" s="50" t="b">
        <v>0</v>
      </c>
      <c r="K215" s="12" t="s">
        <v>1166</v>
      </c>
      <c r="L215" s="12" t="s">
        <v>1167</v>
      </c>
    </row>
    <row r="216" spans="1:12" x14ac:dyDescent="0.2">
      <c r="A216" s="10">
        <v>42682</v>
      </c>
      <c r="B216" s="11" t="s">
        <v>88</v>
      </c>
      <c r="C216" s="12" t="s">
        <v>1025</v>
      </c>
      <c r="D216" s="11" t="s">
        <v>1252</v>
      </c>
      <c r="E216" s="11" t="s">
        <v>18</v>
      </c>
      <c r="F216" s="12" t="s">
        <v>1743</v>
      </c>
      <c r="G216" s="13">
        <v>0</v>
      </c>
      <c r="H216" s="12" t="s">
        <v>2891</v>
      </c>
      <c r="I216" s="12"/>
      <c r="J216" s="50" t="b">
        <v>0</v>
      </c>
      <c r="K216" s="12" t="s">
        <v>1166</v>
      </c>
      <c r="L216" s="12" t="s">
        <v>1167</v>
      </c>
    </row>
    <row r="217" spans="1:12" x14ac:dyDescent="0.2">
      <c r="A217" s="10">
        <v>42681</v>
      </c>
      <c r="B217" s="11" t="s">
        <v>2201</v>
      </c>
      <c r="C217" s="12" t="s">
        <v>1101</v>
      </c>
      <c r="D217" s="11" t="s">
        <v>1252</v>
      </c>
      <c r="E217" s="11" t="s">
        <v>17</v>
      </c>
      <c r="F217" s="12" t="s">
        <v>2878</v>
      </c>
      <c r="G217" s="13">
        <v>0</v>
      </c>
      <c r="H217" s="12" t="s">
        <v>2879</v>
      </c>
      <c r="I217" s="12" t="s">
        <v>1182</v>
      </c>
      <c r="J217" s="50" t="b">
        <v>0</v>
      </c>
      <c r="K217" s="12" t="s">
        <v>1166</v>
      </c>
      <c r="L217" s="12" t="s">
        <v>1167</v>
      </c>
    </row>
    <row r="218" spans="1:12" x14ac:dyDescent="0.2">
      <c r="A218" s="10">
        <v>42676</v>
      </c>
      <c r="B218" s="11" t="s">
        <v>2201</v>
      </c>
      <c r="C218" s="12" t="s">
        <v>837</v>
      </c>
      <c r="D218" s="11" t="s">
        <v>37</v>
      </c>
      <c r="E218" s="11" t="s">
        <v>18</v>
      </c>
      <c r="F218" s="12" t="s">
        <v>1917</v>
      </c>
      <c r="G218" s="13">
        <v>0</v>
      </c>
      <c r="H218" s="12" t="s">
        <v>2858</v>
      </c>
      <c r="I218" s="12" t="s">
        <v>1917</v>
      </c>
      <c r="J218" s="50" t="b">
        <v>0</v>
      </c>
      <c r="K218" s="12" t="s">
        <v>1166</v>
      </c>
      <c r="L218" s="12" t="s">
        <v>1167</v>
      </c>
    </row>
    <row r="219" spans="1:12" x14ac:dyDescent="0.2">
      <c r="A219" s="10">
        <v>42671</v>
      </c>
      <c r="B219" s="11" t="s">
        <v>2234</v>
      </c>
      <c r="C219" s="12" t="s">
        <v>970</v>
      </c>
      <c r="D219" s="11" t="s">
        <v>37</v>
      </c>
      <c r="E219" s="11" t="s">
        <v>18</v>
      </c>
      <c r="F219" s="12" t="s">
        <v>150</v>
      </c>
      <c r="G219" s="13"/>
      <c r="H219" s="12" t="s">
        <v>2850</v>
      </c>
      <c r="I219" s="12" t="s">
        <v>1645</v>
      </c>
      <c r="J219" s="50" t="b">
        <v>0</v>
      </c>
      <c r="K219" s="12" t="s">
        <v>1166</v>
      </c>
      <c r="L219" s="12" t="s">
        <v>1167</v>
      </c>
    </row>
    <row r="220" spans="1:12" x14ac:dyDescent="0.2">
      <c r="A220" s="10">
        <v>42671</v>
      </c>
      <c r="B220" s="11" t="s">
        <v>2194</v>
      </c>
      <c r="C220" s="12" t="s">
        <v>843</v>
      </c>
      <c r="D220" s="11" t="s">
        <v>1252</v>
      </c>
      <c r="E220" s="11" t="s">
        <v>17</v>
      </c>
      <c r="F220" s="12" t="s">
        <v>2851</v>
      </c>
      <c r="G220" s="13">
        <v>0</v>
      </c>
      <c r="H220" s="12" t="s">
        <v>2852</v>
      </c>
      <c r="I220" s="12" t="s">
        <v>1537</v>
      </c>
      <c r="J220" s="50" t="b">
        <v>0</v>
      </c>
      <c r="K220" s="12" t="s">
        <v>1166</v>
      </c>
      <c r="L220" s="12" t="s">
        <v>1167</v>
      </c>
    </row>
    <row r="221" spans="1:12" x14ac:dyDescent="0.2">
      <c r="A221" s="10">
        <v>42670</v>
      </c>
      <c r="B221" s="11" t="s">
        <v>2193</v>
      </c>
      <c r="C221" s="12" t="s">
        <v>928</v>
      </c>
      <c r="D221" s="11" t="s">
        <v>1252</v>
      </c>
      <c r="E221" s="11" t="s">
        <v>17</v>
      </c>
      <c r="F221" s="12" t="s">
        <v>2853</v>
      </c>
      <c r="G221" s="13">
        <v>0</v>
      </c>
      <c r="H221" s="12" t="s">
        <v>2854</v>
      </c>
      <c r="I221" s="12" t="s">
        <v>1665</v>
      </c>
      <c r="J221" s="50" t="b">
        <v>0</v>
      </c>
      <c r="K221" s="12" t="s">
        <v>1166</v>
      </c>
      <c r="L221" s="12" t="s">
        <v>1167</v>
      </c>
    </row>
    <row r="222" spans="1:12" x14ac:dyDescent="0.2">
      <c r="A222" s="10">
        <v>42665</v>
      </c>
      <c r="B222" s="11" t="s">
        <v>2315</v>
      </c>
      <c r="C222" s="12" t="s">
        <v>1121</v>
      </c>
      <c r="D222" s="11" t="s">
        <v>761</v>
      </c>
      <c r="E222" s="11" t="s">
        <v>19</v>
      </c>
      <c r="F222" s="12" t="s">
        <v>677</v>
      </c>
      <c r="G222" s="13">
        <v>13254</v>
      </c>
      <c r="H222" s="12" t="s">
        <v>2838</v>
      </c>
      <c r="I222" s="12" t="s">
        <v>1948</v>
      </c>
      <c r="J222" s="50" t="b">
        <v>0</v>
      </c>
      <c r="K222" s="12" t="s">
        <v>1166</v>
      </c>
      <c r="L222" s="12" t="s">
        <v>1167</v>
      </c>
    </row>
    <row r="223" spans="1:12" x14ac:dyDescent="0.2">
      <c r="A223" s="10">
        <v>42664</v>
      </c>
      <c r="B223" s="11" t="s">
        <v>1793</v>
      </c>
      <c r="C223" s="12" t="s">
        <v>1978</v>
      </c>
      <c r="D223" s="11" t="s">
        <v>118</v>
      </c>
      <c r="E223" s="11" t="s">
        <v>17</v>
      </c>
      <c r="F223" s="12" t="s">
        <v>288</v>
      </c>
      <c r="G223" s="13">
        <v>104000</v>
      </c>
      <c r="H223" s="12" t="s">
        <v>2855</v>
      </c>
      <c r="I223" s="12" t="s">
        <v>1979</v>
      </c>
      <c r="J223" s="50" t="b">
        <v>0</v>
      </c>
      <c r="K223" s="12" t="s">
        <v>1166</v>
      </c>
      <c r="L223" s="12" t="s">
        <v>1167</v>
      </c>
    </row>
    <row r="224" spans="1:12" x14ac:dyDescent="0.2">
      <c r="A224" s="10">
        <v>42663</v>
      </c>
      <c r="B224" s="11" t="s">
        <v>2193</v>
      </c>
      <c r="C224" s="12" t="s">
        <v>771</v>
      </c>
      <c r="D224" s="11" t="s">
        <v>53</v>
      </c>
      <c r="E224" s="11" t="s">
        <v>19</v>
      </c>
      <c r="F224" s="12" t="s">
        <v>2519</v>
      </c>
      <c r="G224" s="13">
        <v>26602.400000000001</v>
      </c>
      <c r="H224" s="12" t="s">
        <v>2839</v>
      </c>
      <c r="I224" s="12" t="s">
        <v>1811</v>
      </c>
      <c r="J224" s="50" t="b">
        <v>0</v>
      </c>
      <c r="K224" s="12" t="s">
        <v>1166</v>
      </c>
      <c r="L224" s="12" t="s">
        <v>1167</v>
      </c>
    </row>
    <row r="225" spans="1:12" x14ac:dyDescent="0.2">
      <c r="A225" s="10">
        <v>42663</v>
      </c>
      <c r="B225" s="11" t="s">
        <v>2193</v>
      </c>
      <c r="C225" s="12" t="s">
        <v>1226</v>
      </c>
      <c r="D225" s="11" t="s">
        <v>1252</v>
      </c>
      <c r="E225" s="11" t="s">
        <v>17</v>
      </c>
      <c r="F225" s="12" t="s">
        <v>2857</v>
      </c>
      <c r="G225" s="13">
        <v>0</v>
      </c>
      <c r="H225" s="12" t="s">
        <v>2856</v>
      </c>
      <c r="I225" s="12" t="s">
        <v>1170</v>
      </c>
      <c r="J225" s="50" t="b">
        <v>0</v>
      </c>
      <c r="K225" s="12" t="s">
        <v>1166</v>
      </c>
      <c r="L225" s="12" t="s">
        <v>1167</v>
      </c>
    </row>
    <row r="226" spans="1:12" x14ac:dyDescent="0.2">
      <c r="A226" s="10">
        <v>42663</v>
      </c>
      <c r="B226" s="11" t="s">
        <v>2315</v>
      </c>
      <c r="C226" s="12" t="s">
        <v>2534</v>
      </c>
      <c r="D226" s="11" t="s">
        <v>1252</v>
      </c>
      <c r="E226" s="11" t="s">
        <v>17</v>
      </c>
      <c r="F226" s="12" t="s">
        <v>677</v>
      </c>
      <c r="G226" s="13">
        <v>85000</v>
      </c>
      <c r="H226" s="12" t="s">
        <v>2859</v>
      </c>
      <c r="I226" s="12" t="s">
        <v>1948</v>
      </c>
      <c r="J226" s="50" t="b">
        <v>0</v>
      </c>
      <c r="K226" s="12" t="s">
        <v>1166</v>
      </c>
      <c r="L226" s="12" t="s">
        <v>1167</v>
      </c>
    </row>
    <row r="227" spans="1:12" x14ac:dyDescent="0.2">
      <c r="A227" s="10">
        <v>42662</v>
      </c>
      <c r="B227" s="11" t="s">
        <v>2234</v>
      </c>
      <c r="C227" s="12" t="s">
        <v>1216</v>
      </c>
      <c r="D227" s="11" t="s">
        <v>1252</v>
      </c>
      <c r="E227" s="11" t="s">
        <v>1730</v>
      </c>
      <c r="F227" s="12" t="s">
        <v>150</v>
      </c>
      <c r="G227" s="13">
        <v>0</v>
      </c>
      <c r="H227" s="12" t="s">
        <v>2840</v>
      </c>
      <c r="I227" s="12" t="s">
        <v>1645</v>
      </c>
      <c r="J227" s="50" t="b">
        <v>0</v>
      </c>
      <c r="K227" s="12" t="s">
        <v>1166</v>
      </c>
      <c r="L227" s="12" t="s">
        <v>1167</v>
      </c>
    </row>
    <row r="228" spans="1:12" x14ac:dyDescent="0.2">
      <c r="A228" s="10">
        <v>42661</v>
      </c>
      <c r="B228" s="11" t="s">
        <v>2217</v>
      </c>
      <c r="C228" s="12" t="s">
        <v>1302</v>
      </c>
      <c r="D228" s="11" t="s">
        <v>1252</v>
      </c>
      <c r="E228" s="11" t="s">
        <v>17</v>
      </c>
      <c r="F228" s="12" t="s">
        <v>233</v>
      </c>
      <c r="G228" s="13">
        <v>28600</v>
      </c>
      <c r="H228" s="12" t="s">
        <v>2841</v>
      </c>
      <c r="I228" s="12" t="s">
        <v>1554</v>
      </c>
      <c r="J228" s="50" t="b">
        <v>0</v>
      </c>
      <c r="K228" s="12" t="s">
        <v>1166</v>
      </c>
      <c r="L228" s="12" t="s">
        <v>1167</v>
      </c>
    </row>
    <row r="229" spans="1:12" x14ac:dyDescent="0.2">
      <c r="A229" s="10">
        <v>42660</v>
      </c>
      <c r="B229" s="11" t="s">
        <v>2270</v>
      </c>
      <c r="C229" s="12" t="s">
        <v>2553</v>
      </c>
      <c r="D229" s="11" t="s">
        <v>1252</v>
      </c>
      <c r="E229" s="11" t="s">
        <v>17</v>
      </c>
      <c r="F229" s="12" t="s">
        <v>2006</v>
      </c>
      <c r="G229" s="13">
        <v>0</v>
      </c>
      <c r="H229" s="12" t="s">
        <v>2824</v>
      </c>
      <c r="I229" s="12" t="s">
        <v>2007</v>
      </c>
      <c r="J229" s="50" t="b">
        <v>0</v>
      </c>
      <c r="K229" s="12" t="s">
        <v>1166</v>
      </c>
      <c r="L229" s="12" t="s">
        <v>1167</v>
      </c>
    </row>
    <row r="230" spans="1:12" x14ac:dyDescent="0.2">
      <c r="A230" s="10">
        <v>42659</v>
      </c>
      <c r="B230" s="11" t="s">
        <v>2234</v>
      </c>
      <c r="C230" s="12" t="s">
        <v>1198</v>
      </c>
      <c r="D230" s="11" t="s">
        <v>1252</v>
      </c>
      <c r="E230" s="11" t="s">
        <v>17</v>
      </c>
      <c r="F230" s="12" t="s">
        <v>150</v>
      </c>
      <c r="G230" s="13">
        <v>0</v>
      </c>
      <c r="H230" s="12" t="s">
        <v>2842</v>
      </c>
      <c r="I230" s="12" t="s">
        <v>1645</v>
      </c>
      <c r="J230" s="50" t="b">
        <v>0</v>
      </c>
      <c r="K230" s="12" t="s">
        <v>1166</v>
      </c>
      <c r="L230" s="12" t="s">
        <v>1167</v>
      </c>
    </row>
    <row r="231" spans="1:12" x14ac:dyDescent="0.2">
      <c r="A231" s="10">
        <v>42658</v>
      </c>
      <c r="B231" s="11" t="s">
        <v>88</v>
      </c>
      <c r="C231" s="12" t="s">
        <v>1027</v>
      </c>
      <c r="D231" s="11" t="s">
        <v>118</v>
      </c>
      <c r="E231" s="11" t="s">
        <v>19</v>
      </c>
      <c r="F231" s="12" t="s">
        <v>104</v>
      </c>
      <c r="G231" s="13">
        <v>39051.97</v>
      </c>
      <c r="H231" s="12" t="s">
        <v>2931</v>
      </c>
      <c r="I231" s="12" t="s">
        <v>2943</v>
      </c>
      <c r="J231" s="50" t="b">
        <v>0</v>
      </c>
      <c r="K231" s="12" t="s">
        <v>1166</v>
      </c>
      <c r="L231" s="12" t="s">
        <v>1167</v>
      </c>
    </row>
    <row r="232" spans="1:12" x14ac:dyDescent="0.2">
      <c r="A232" s="10">
        <v>42657</v>
      </c>
      <c r="B232" s="11" t="s">
        <v>2201</v>
      </c>
      <c r="C232" s="12" t="s">
        <v>1127</v>
      </c>
      <c r="D232" s="11" t="s">
        <v>37</v>
      </c>
      <c r="E232" s="11" t="s">
        <v>18</v>
      </c>
      <c r="F232" s="12" t="s">
        <v>2115</v>
      </c>
      <c r="G232" s="13">
        <v>59000</v>
      </c>
      <c r="H232" s="12" t="s">
        <v>2843</v>
      </c>
      <c r="I232" s="12" t="s">
        <v>2116</v>
      </c>
      <c r="J232" s="50" t="b">
        <v>0</v>
      </c>
      <c r="K232" s="12" t="s">
        <v>1166</v>
      </c>
      <c r="L232" s="12" t="s">
        <v>1167</v>
      </c>
    </row>
    <row r="233" spans="1:12" x14ac:dyDescent="0.2">
      <c r="A233" s="10">
        <v>42657</v>
      </c>
      <c r="B233" s="11" t="s">
        <v>2194</v>
      </c>
      <c r="C233" s="12" t="s">
        <v>1887</v>
      </c>
      <c r="D233" s="11" t="s">
        <v>1252</v>
      </c>
      <c r="E233" s="11" t="s">
        <v>1730</v>
      </c>
      <c r="F233" s="12" t="s">
        <v>225</v>
      </c>
      <c r="G233" s="13">
        <v>0</v>
      </c>
      <c r="H233" s="12" t="s">
        <v>2844</v>
      </c>
      <c r="I233" s="12" t="s">
        <v>1738</v>
      </c>
      <c r="J233" s="50" t="b">
        <v>0</v>
      </c>
      <c r="K233" s="12" t="s">
        <v>1166</v>
      </c>
      <c r="L233" s="12" t="s">
        <v>1167</v>
      </c>
    </row>
    <row r="234" spans="1:12" x14ac:dyDescent="0.2">
      <c r="A234" s="10">
        <v>42655</v>
      </c>
      <c r="B234" s="11" t="s">
        <v>2201</v>
      </c>
      <c r="C234" s="12" t="s">
        <v>1203</v>
      </c>
      <c r="D234" s="11" t="s">
        <v>1252</v>
      </c>
      <c r="E234" s="11" t="s">
        <v>1730</v>
      </c>
      <c r="F234" s="12" t="s">
        <v>72</v>
      </c>
      <c r="G234" s="13">
        <v>5847.5</v>
      </c>
      <c r="H234" s="12" t="s">
        <v>2845</v>
      </c>
      <c r="I234" s="12" t="s">
        <v>1182</v>
      </c>
      <c r="J234" s="50" t="b">
        <v>0</v>
      </c>
      <c r="K234" s="12" t="s">
        <v>1166</v>
      </c>
      <c r="L234" s="12" t="s">
        <v>1167</v>
      </c>
    </row>
    <row r="235" spans="1:12" x14ac:dyDescent="0.2">
      <c r="A235" s="10">
        <v>42654</v>
      </c>
      <c r="B235" s="11" t="s">
        <v>2194</v>
      </c>
      <c r="C235" s="12" t="s">
        <v>1130</v>
      </c>
      <c r="D235" s="11" t="s">
        <v>1252</v>
      </c>
      <c r="E235" s="11" t="s">
        <v>17</v>
      </c>
      <c r="F235" s="12" t="s">
        <v>2846</v>
      </c>
      <c r="G235" s="13"/>
      <c r="H235" s="12" t="s">
        <v>2847</v>
      </c>
      <c r="I235" s="12" t="s">
        <v>1537</v>
      </c>
      <c r="J235" s="50" t="b">
        <v>0</v>
      </c>
      <c r="K235" s="12" t="s">
        <v>1166</v>
      </c>
      <c r="L235" s="12" t="s">
        <v>1167</v>
      </c>
    </row>
    <row r="236" spans="1:12" x14ac:dyDescent="0.2">
      <c r="A236" s="10">
        <v>42648</v>
      </c>
      <c r="B236" s="11" t="s">
        <v>88</v>
      </c>
      <c r="C236" s="12" t="s">
        <v>2614</v>
      </c>
      <c r="D236" s="11" t="s">
        <v>1252</v>
      </c>
      <c r="E236" s="11" t="s">
        <v>17</v>
      </c>
      <c r="F236" s="12" t="s">
        <v>2169</v>
      </c>
      <c r="G236" s="13">
        <v>23400</v>
      </c>
      <c r="H236" s="12" t="s">
        <v>2910</v>
      </c>
      <c r="I236" s="12" t="s">
        <v>2386</v>
      </c>
      <c r="J236" s="50" t="b">
        <v>0</v>
      </c>
      <c r="K236" s="12" t="s">
        <v>1166</v>
      </c>
      <c r="L236" s="12" t="s">
        <v>1167</v>
      </c>
    </row>
    <row r="237" spans="1:12" x14ac:dyDescent="0.2">
      <c r="A237" s="10">
        <v>42647</v>
      </c>
      <c r="B237" s="11" t="s">
        <v>2234</v>
      </c>
      <c r="C237" s="12" t="s">
        <v>987</v>
      </c>
      <c r="D237" s="11" t="s">
        <v>1252</v>
      </c>
      <c r="E237" s="11" t="s">
        <v>1730</v>
      </c>
      <c r="F237" s="12" t="s">
        <v>1257</v>
      </c>
      <c r="G237" s="13">
        <v>110000</v>
      </c>
      <c r="H237" s="12" t="s">
        <v>2825</v>
      </c>
      <c r="I237" s="12" t="s">
        <v>1699</v>
      </c>
      <c r="J237" s="50" t="b">
        <v>0</v>
      </c>
      <c r="K237" s="12" t="s">
        <v>1166</v>
      </c>
      <c r="L237" s="12" t="s">
        <v>1167</v>
      </c>
    </row>
    <row r="238" spans="1:12" x14ac:dyDescent="0.2">
      <c r="A238" s="10">
        <v>42646</v>
      </c>
      <c r="B238" s="11" t="s">
        <v>2193</v>
      </c>
      <c r="C238" s="12" t="s">
        <v>935</v>
      </c>
      <c r="D238" s="11" t="s">
        <v>1252</v>
      </c>
      <c r="E238" s="11"/>
      <c r="F238" s="12" t="s">
        <v>2222</v>
      </c>
      <c r="G238" s="13">
        <v>70000</v>
      </c>
      <c r="H238" s="12" t="s">
        <v>2823</v>
      </c>
      <c r="I238" s="12" t="s">
        <v>1811</v>
      </c>
      <c r="J238" s="50" t="b">
        <v>0</v>
      </c>
      <c r="K238" s="12" t="s">
        <v>1166</v>
      </c>
      <c r="L238" s="12" t="s">
        <v>1167</v>
      </c>
    </row>
    <row r="239" spans="1:12" x14ac:dyDescent="0.2">
      <c r="A239" s="10">
        <v>42643</v>
      </c>
      <c r="B239" s="11" t="s">
        <v>1939</v>
      </c>
      <c r="C239" s="12" t="s">
        <v>2820</v>
      </c>
      <c r="D239" s="11" t="s">
        <v>1252</v>
      </c>
      <c r="E239" s="11" t="s">
        <v>18</v>
      </c>
      <c r="F239" s="12" t="s">
        <v>1257</v>
      </c>
      <c r="G239" s="13">
        <v>0</v>
      </c>
      <c r="H239" s="12" t="s">
        <v>2821</v>
      </c>
      <c r="I239" s="12" t="s">
        <v>1699</v>
      </c>
      <c r="J239" s="50" t="b">
        <v>0</v>
      </c>
      <c r="K239" s="12" t="s">
        <v>1166</v>
      </c>
      <c r="L239" s="12" t="s">
        <v>1167</v>
      </c>
    </row>
    <row r="240" spans="1:12" x14ac:dyDescent="0.2">
      <c r="A240" s="10">
        <v>42641</v>
      </c>
      <c r="B240" s="11" t="s">
        <v>2193</v>
      </c>
      <c r="C240" s="12" t="s">
        <v>1133</v>
      </c>
      <c r="D240" s="11" t="s">
        <v>1252</v>
      </c>
      <c r="E240" s="11" t="s">
        <v>1730</v>
      </c>
      <c r="F240" s="12" t="s">
        <v>85</v>
      </c>
      <c r="G240" s="13">
        <v>0</v>
      </c>
      <c r="H240" s="12" t="s">
        <v>2848</v>
      </c>
      <c r="I240" s="12" t="s">
        <v>1182</v>
      </c>
      <c r="J240" s="50" t="b">
        <v>0</v>
      </c>
      <c r="K240" s="12" t="s">
        <v>1166</v>
      </c>
      <c r="L240" s="12" t="s">
        <v>1167</v>
      </c>
    </row>
    <row r="241" spans="1:12" x14ac:dyDescent="0.2">
      <c r="A241" s="10">
        <v>42640</v>
      </c>
      <c r="B241" s="11" t="s">
        <v>6</v>
      </c>
      <c r="C241" s="12" t="s">
        <v>1325</v>
      </c>
      <c r="D241" s="11" t="s">
        <v>1252</v>
      </c>
      <c r="E241" s="11" t="s">
        <v>1730</v>
      </c>
      <c r="F241" s="12" t="s">
        <v>2556</v>
      </c>
      <c r="G241" s="13">
        <v>555</v>
      </c>
      <c r="H241" s="12" t="s">
        <v>2812</v>
      </c>
      <c r="I241" s="12" t="s">
        <v>2811</v>
      </c>
      <c r="J241" s="50" t="b">
        <v>0</v>
      </c>
      <c r="K241" s="12" t="s">
        <v>1166</v>
      </c>
      <c r="L241" s="12" t="s">
        <v>1167</v>
      </c>
    </row>
    <row r="242" spans="1:12" x14ac:dyDescent="0.2">
      <c r="A242" s="10">
        <v>42639</v>
      </c>
      <c r="B242" s="11" t="s">
        <v>2193</v>
      </c>
      <c r="C242" s="12" t="s">
        <v>1200</v>
      </c>
      <c r="D242" s="11" t="s">
        <v>1252</v>
      </c>
      <c r="E242" s="11" t="s">
        <v>1730</v>
      </c>
      <c r="F242" s="12" t="s">
        <v>85</v>
      </c>
      <c r="G242" s="13">
        <v>52560</v>
      </c>
      <c r="H242" s="12" t="s">
        <v>2872</v>
      </c>
      <c r="I242" s="12" t="s">
        <v>1182</v>
      </c>
      <c r="J242" s="50" t="b">
        <v>0</v>
      </c>
      <c r="K242" s="12" t="s">
        <v>1166</v>
      </c>
      <c r="L242" s="12" t="s">
        <v>1167</v>
      </c>
    </row>
    <row r="243" spans="1:12" x14ac:dyDescent="0.2">
      <c r="A243" s="10">
        <v>42635</v>
      </c>
      <c r="B243" s="11" t="s">
        <v>1793</v>
      </c>
      <c r="C243" s="12" t="s">
        <v>1860</v>
      </c>
      <c r="D243" s="11" t="s">
        <v>1252</v>
      </c>
      <c r="E243" s="11" t="s">
        <v>19</v>
      </c>
      <c r="F243" s="12" t="s">
        <v>288</v>
      </c>
      <c r="G243" s="13">
        <v>0</v>
      </c>
      <c r="H243" s="12" t="s">
        <v>2805</v>
      </c>
      <c r="I243" s="12" t="s">
        <v>1861</v>
      </c>
      <c r="J243" s="50" t="b">
        <v>0</v>
      </c>
      <c r="K243" s="12" t="s">
        <v>1166</v>
      </c>
      <c r="L243" s="12" t="s">
        <v>1167</v>
      </c>
    </row>
    <row r="244" spans="1:12" x14ac:dyDescent="0.2">
      <c r="A244" s="10">
        <v>42635</v>
      </c>
      <c r="B244" s="11" t="s">
        <v>2201</v>
      </c>
      <c r="C244" s="12" t="s">
        <v>1099</v>
      </c>
      <c r="D244" s="11" t="s">
        <v>1252</v>
      </c>
      <c r="E244" s="11" t="s">
        <v>17</v>
      </c>
      <c r="F244" s="12" t="s">
        <v>28</v>
      </c>
      <c r="G244" s="13">
        <v>6300</v>
      </c>
      <c r="H244" s="12" t="s">
        <v>2806</v>
      </c>
      <c r="I244" s="12" t="s">
        <v>1180</v>
      </c>
      <c r="J244" s="50" t="b">
        <v>0</v>
      </c>
      <c r="K244" s="12" t="s">
        <v>1166</v>
      </c>
      <c r="L244" s="12" t="s">
        <v>1167</v>
      </c>
    </row>
    <row r="245" spans="1:12" x14ac:dyDescent="0.2">
      <c r="A245" s="10">
        <v>42632</v>
      </c>
      <c r="B245" s="11" t="s">
        <v>2201</v>
      </c>
      <c r="C245" s="12" t="s">
        <v>1129</v>
      </c>
      <c r="D245" s="11" t="s">
        <v>1252</v>
      </c>
      <c r="E245" s="11" t="s">
        <v>19</v>
      </c>
      <c r="F245" s="12" t="s">
        <v>382</v>
      </c>
      <c r="G245" s="13">
        <v>19150</v>
      </c>
      <c r="H245" s="12" t="s">
        <v>2807</v>
      </c>
      <c r="I245" s="12" t="s">
        <v>1996</v>
      </c>
      <c r="J245" s="50" t="b">
        <v>0</v>
      </c>
      <c r="K245" s="12" t="s">
        <v>1166</v>
      </c>
      <c r="L245" s="12" t="s">
        <v>1167</v>
      </c>
    </row>
    <row r="246" spans="1:12" x14ac:dyDescent="0.2">
      <c r="A246" s="10">
        <v>42632</v>
      </c>
      <c r="B246" s="11" t="s">
        <v>1939</v>
      </c>
      <c r="C246" s="12" t="s">
        <v>2508</v>
      </c>
      <c r="D246" s="11" t="s">
        <v>1252</v>
      </c>
      <c r="E246" s="11" t="s">
        <v>1730</v>
      </c>
      <c r="F246" s="12" t="s">
        <v>208</v>
      </c>
      <c r="G246" s="13">
        <v>0</v>
      </c>
      <c r="H246" s="12" t="s">
        <v>2808</v>
      </c>
      <c r="I246" s="12" t="s">
        <v>1188</v>
      </c>
      <c r="J246" s="50" t="b">
        <v>0</v>
      </c>
      <c r="K246" s="12" t="s">
        <v>1166</v>
      </c>
      <c r="L246" s="12" t="s">
        <v>1167</v>
      </c>
    </row>
    <row r="247" spans="1:12" x14ac:dyDescent="0.2">
      <c r="A247" s="10">
        <v>42629</v>
      </c>
      <c r="B247" s="11" t="s">
        <v>2201</v>
      </c>
      <c r="C247" s="12" t="s">
        <v>2014</v>
      </c>
      <c r="D247" s="11" t="s">
        <v>1252</v>
      </c>
      <c r="E247" s="11" t="s">
        <v>17</v>
      </c>
      <c r="F247" s="12" t="s">
        <v>2809</v>
      </c>
      <c r="G247" s="13">
        <v>5700</v>
      </c>
      <c r="H247" s="12" t="s">
        <v>2810</v>
      </c>
      <c r="I247" s="12" t="s">
        <v>1803</v>
      </c>
      <c r="J247" s="50" t="b">
        <v>0</v>
      </c>
      <c r="K247" s="12" t="s">
        <v>1166</v>
      </c>
      <c r="L247" s="12" t="s">
        <v>1167</v>
      </c>
    </row>
    <row r="248" spans="1:12" x14ac:dyDescent="0.2">
      <c r="A248" s="10">
        <v>42628</v>
      </c>
      <c r="B248" s="11" t="s">
        <v>1939</v>
      </c>
      <c r="C248" s="12" t="s">
        <v>2826</v>
      </c>
      <c r="D248" s="11" t="s">
        <v>1252</v>
      </c>
      <c r="E248" s="11" t="s">
        <v>1730</v>
      </c>
      <c r="F248" s="12" t="s">
        <v>225</v>
      </c>
      <c r="G248" s="13">
        <v>0</v>
      </c>
      <c r="H248" s="12" t="s">
        <v>2827</v>
      </c>
      <c r="I248" s="12" t="s">
        <v>1738</v>
      </c>
      <c r="J248" s="50" t="b">
        <v>0</v>
      </c>
      <c r="K248" s="12" t="s">
        <v>1166</v>
      </c>
      <c r="L248" s="12" t="s">
        <v>1167</v>
      </c>
    </row>
    <row r="249" spans="1:12" x14ac:dyDescent="0.2">
      <c r="A249" s="10">
        <v>42628</v>
      </c>
      <c r="B249" s="11" t="s">
        <v>88</v>
      </c>
      <c r="C249" s="12" t="s">
        <v>2614</v>
      </c>
      <c r="D249" s="11" t="s">
        <v>1252</v>
      </c>
      <c r="E249" s="11" t="s">
        <v>17</v>
      </c>
      <c r="F249" s="12" t="s">
        <v>2169</v>
      </c>
      <c r="G249" s="13">
        <v>0</v>
      </c>
      <c r="H249" s="12" t="s">
        <v>2911</v>
      </c>
      <c r="I249" s="12" t="s">
        <v>2386</v>
      </c>
      <c r="J249" s="50" t="b">
        <v>0</v>
      </c>
      <c r="K249" s="12" t="s">
        <v>1166</v>
      </c>
      <c r="L249" s="12" t="s">
        <v>1167</v>
      </c>
    </row>
    <row r="250" spans="1:12" x14ac:dyDescent="0.2">
      <c r="A250" s="10">
        <v>42627</v>
      </c>
      <c r="B250" s="11" t="s">
        <v>2201</v>
      </c>
      <c r="C250" s="12" t="s">
        <v>1463</v>
      </c>
      <c r="D250" s="11" t="s">
        <v>1252</v>
      </c>
      <c r="E250" s="11" t="s">
        <v>19</v>
      </c>
      <c r="F250" s="12" t="s">
        <v>664</v>
      </c>
      <c r="G250" s="13">
        <v>0</v>
      </c>
      <c r="H250" s="12" t="s">
        <v>2203</v>
      </c>
      <c r="I250" s="12" t="s">
        <v>1811</v>
      </c>
      <c r="J250" s="50" t="b">
        <v>0</v>
      </c>
      <c r="K250" s="12" t="s">
        <v>1166</v>
      </c>
      <c r="L250" s="12" t="s">
        <v>1167</v>
      </c>
    </row>
    <row r="251" spans="1:12" x14ac:dyDescent="0.2">
      <c r="A251" s="10">
        <v>42627</v>
      </c>
      <c r="B251" s="11" t="s">
        <v>2234</v>
      </c>
      <c r="C251" s="12" t="s">
        <v>1198</v>
      </c>
      <c r="D251" s="11" t="s">
        <v>1252</v>
      </c>
      <c r="E251" s="11" t="s">
        <v>1730</v>
      </c>
      <c r="F251" s="12" t="s">
        <v>150</v>
      </c>
      <c r="G251" s="13">
        <v>22000</v>
      </c>
      <c r="H251" s="12" t="s">
        <v>2797</v>
      </c>
      <c r="I251" s="12" t="s">
        <v>1645</v>
      </c>
      <c r="J251" s="50" t="b">
        <v>0</v>
      </c>
      <c r="K251" s="12" t="s">
        <v>1166</v>
      </c>
      <c r="L251" s="12" t="s">
        <v>1167</v>
      </c>
    </row>
    <row r="252" spans="1:12" x14ac:dyDescent="0.2">
      <c r="A252" s="10">
        <v>42627</v>
      </c>
      <c r="B252" s="11" t="s">
        <v>2234</v>
      </c>
      <c r="C252" s="12" t="s">
        <v>1116</v>
      </c>
      <c r="D252" s="11" t="s">
        <v>1252</v>
      </c>
      <c r="E252" s="11" t="s">
        <v>17</v>
      </c>
      <c r="F252" s="12" t="s">
        <v>28</v>
      </c>
      <c r="G252" s="13">
        <v>81000</v>
      </c>
      <c r="H252" s="12" t="s">
        <v>2798</v>
      </c>
      <c r="I252" s="12" t="s">
        <v>1180</v>
      </c>
      <c r="J252" s="50" t="b">
        <v>0</v>
      </c>
      <c r="K252" s="12" t="s">
        <v>1166</v>
      </c>
      <c r="L252" s="12" t="s">
        <v>1167</v>
      </c>
    </row>
    <row r="253" spans="1:12" x14ac:dyDescent="0.2">
      <c r="A253" s="10">
        <v>42626</v>
      </c>
      <c r="B253" s="11" t="s">
        <v>2201</v>
      </c>
      <c r="C253" s="12" t="s">
        <v>2799</v>
      </c>
      <c r="D253" s="11" t="s">
        <v>761</v>
      </c>
      <c r="E253" s="11" t="s">
        <v>19</v>
      </c>
      <c r="F253" s="12" t="s">
        <v>2800</v>
      </c>
      <c r="G253" s="13">
        <v>15254</v>
      </c>
      <c r="H253" s="12" t="s">
        <v>3062</v>
      </c>
      <c r="I253" s="12" t="s">
        <v>2801</v>
      </c>
      <c r="J253" s="50" t="b">
        <v>0</v>
      </c>
      <c r="K253" s="12" t="s">
        <v>1166</v>
      </c>
      <c r="L253" s="12" t="s">
        <v>1167</v>
      </c>
    </row>
    <row r="254" spans="1:12" x14ac:dyDescent="0.2">
      <c r="A254" s="10">
        <v>42625</v>
      </c>
      <c r="B254" s="11" t="s">
        <v>2194</v>
      </c>
      <c r="C254" s="12" t="s">
        <v>786</v>
      </c>
      <c r="D254" s="11" t="s">
        <v>37</v>
      </c>
      <c r="E254" s="11" t="s">
        <v>1730</v>
      </c>
      <c r="F254" s="12" t="s">
        <v>2396</v>
      </c>
      <c r="G254" s="13">
        <v>0</v>
      </c>
      <c r="H254" s="12" t="s">
        <v>2803</v>
      </c>
      <c r="I254" s="12" t="s">
        <v>1579</v>
      </c>
      <c r="J254" s="50" t="b">
        <v>0</v>
      </c>
      <c r="K254" s="12" t="s">
        <v>1166</v>
      </c>
      <c r="L254" s="12" t="s">
        <v>1167</v>
      </c>
    </row>
    <row r="255" spans="1:12" x14ac:dyDescent="0.2">
      <c r="A255" s="10">
        <v>42620</v>
      </c>
      <c r="B255" s="11" t="s">
        <v>2194</v>
      </c>
      <c r="C255" s="12" t="s">
        <v>843</v>
      </c>
      <c r="D255" s="11" t="s">
        <v>1252</v>
      </c>
      <c r="E255" s="11" t="s">
        <v>1730</v>
      </c>
      <c r="F255" s="12" t="s">
        <v>1632</v>
      </c>
      <c r="G255" s="13">
        <v>0</v>
      </c>
      <c r="H255" s="12" t="s">
        <v>2772</v>
      </c>
      <c r="I255" s="12" t="s">
        <v>1537</v>
      </c>
      <c r="J255" s="50" t="b">
        <v>0</v>
      </c>
      <c r="K255" s="12" t="s">
        <v>1166</v>
      </c>
      <c r="L255" s="12" t="s">
        <v>1167</v>
      </c>
    </row>
    <row r="256" spans="1:12" x14ac:dyDescent="0.2">
      <c r="A256" s="10">
        <v>42616</v>
      </c>
      <c r="B256" s="11" t="s">
        <v>2234</v>
      </c>
      <c r="C256" s="12" t="s">
        <v>1051</v>
      </c>
      <c r="D256" s="11" t="s">
        <v>1252</v>
      </c>
      <c r="E256" s="11" t="s">
        <v>17</v>
      </c>
      <c r="F256" s="12" t="s">
        <v>150</v>
      </c>
      <c r="G256" s="13">
        <v>90800</v>
      </c>
      <c r="H256" s="12" t="s">
        <v>2819</v>
      </c>
      <c r="I256" s="12" t="s">
        <v>1645</v>
      </c>
      <c r="J256" s="50" t="b">
        <v>0</v>
      </c>
      <c r="K256" s="12" t="s">
        <v>1166</v>
      </c>
      <c r="L256" s="12" t="s">
        <v>1167</v>
      </c>
    </row>
    <row r="257" spans="1:12" x14ac:dyDescent="0.2">
      <c r="A257" s="10">
        <v>42614</v>
      </c>
      <c r="B257" s="11" t="s">
        <v>2201</v>
      </c>
      <c r="C257" s="12" t="s">
        <v>1366</v>
      </c>
      <c r="D257" s="11" t="s">
        <v>1252</v>
      </c>
      <c r="E257" s="11" t="s">
        <v>17</v>
      </c>
      <c r="F257" s="12" t="s">
        <v>864</v>
      </c>
      <c r="G257" s="13">
        <v>122285</v>
      </c>
      <c r="H257" s="12" t="s">
        <v>2773</v>
      </c>
      <c r="I257" s="12" t="s">
        <v>1493</v>
      </c>
      <c r="J257" s="50" t="b">
        <v>0</v>
      </c>
      <c r="K257" s="12" t="s">
        <v>1166</v>
      </c>
      <c r="L257" s="12" t="s">
        <v>1167</v>
      </c>
    </row>
    <row r="258" spans="1:12" x14ac:dyDescent="0.2">
      <c r="A258" s="10">
        <v>42614</v>
      </c>
      <c r="B258" s="11" t="s">
        <v>2194</v>
      </c>
      <c r="C258" s="12" t="s">
        <v>773</v>
      </c>
      <c r="D258" s="11" t="s">
        <v>1252</v>
      </c>
      <c r="E258" s="11" t="s">
        <v>17</v>
      </c>
      <c r="F258" s="12" t="s">
        <v>774</v>
      </c>
      <c r="G258" s="13">
        <v>0</v>
      </c>
      <c r="H258" s="12" t="s">
        <v>2774</v>
      </c>
      <c r="I258" s="12" t="s">
        <v>1537</v>
      </c>
      <c r="J258" s="50" t="b">
        <v>0</v>
      </c>
      <c r="K258" s="12" t="s">
        <v>1166</v>
      </c>
      <c r="L258" s="12" t="s">
        <v>1167</v>
      </c>
    </row>
    <row r="259" spans="1:12" x14ac:dyDescent="0.2">
      <c r="A259" s="10">
        <v>42613</v>
      </c>
      <c r="B259" s="11" t="s">
        <v>88</v>
      </c>
      <c r="C259" s="12" t="s">
        <v>1025</v>
      </c>
      <c r="D259" s="11" t="s">
        <v>1252</v>
      </c>
      <c r="E259" s="11" t="s">
        <v>17</v>
      </c>
      <c r="F259" s="12" t="s">
        <v>28</v>
      </c>
      <c r="G259" s="13">
        <v>1200</v>
      </c>
      <c r="H259" s="12" t="s">
        <v>2912</v>
      </c>
      <c r="I259" s="12" t="s">
        <v>2386</v>
      </c>
      <c r="J259" s="50" t="b">
        <v>0</v>
      </c>
      <c r="K259" s="12" t="s">
        <v>1166</v>
      </c>
      <c r="L259" s="12" t="s">
        <v>1167</v>
      </c>
    </row>
    <row r="260" spans="1:12" x14ac:dyDescent="0.2">
      <c r="A260" s="10">
        <v>42612</v>
      </c>
      <c r="B260" s="11" t="s">
        <v>757</v>
      </c>
      <c r="C260" s="12" t="s">
        <v>2814</v>
      </c>
      <c r="D260" s="11" t="s">
        <v>37</v>
      </c>
      <c r="E260" s="11" t="s">
        <v>1730</v>
      </c>
      <c r="F260" s="12" t="s">
        <v>2815</v>
      </c>
      <c r="G260" s="13">
        <v>1250</v>
      </c>
      <c r="H260" s="12" t="s">
        <v>2817</v>
      </c>
      <c r="I260" s="12" t="s">
        <v>2816</v>
      </c>
      <c r="J260" s="50" t="b">
        <v>0</v>
      </c>
      <c r="K260" s="12" t="s">
        <v>1166</v>
      </c>
      <c r="L260" s="12" t="s">
        <v>1167</v>
      </c>
    </row>
    <row r="261" spans="1:12" x14ac:dyDescent="0.2">
      <c r="A261" s="10">
        <v>42611</v>
      </c>
      <c r="B261" s="11" t="s">
        <v>2234</v>
      </c>
      <c r="C261" s="12" t="s">
        <v>1198</v>
      </c>
      <c r="D261" s="11" t="s">
        <v>1252</v>
      </c>
      <c r="E261" s="11" t="s">
        <v>1730</v>
      </c>
      <c r="F261" s="12" t="s">
        <v>150</v>
      </c>
      <c r="G261" s="13">
        <v>121200</v>
      </c>
      <c r="H261" s="12" t="s">
        <v>2775</v>
      </c>
      <c r="I261" s="12" t="s">
        <v>1645</v>
      </c>
      <c r="J261" s="50" t="b">
        <v>0</v>
      </c>
      <c r="K261" s="12" t="s">
        <v>1166</v>
      </c>
      <c r="L261" s="12" t="s">
        <v>1167</v>
      </c>
    </row>
    <row r="262" spans="1:12" x14ac:dyDescent="0.2">
      <c r="A262" s="10">
        <v>42611</v>
      </c>
      <c r="B262" s="11" t="s">
        <v>2234</v>
      </c>
      <c r="C262" s="12" t="s">
        <v>1198</v>
      </c>
      <c r="D262" s="11" t="s">
        <v>1252</v>
      </c>
      <c r="E262" s="11" t="s">
        <v>1730</v>
      </c>
      <c r="F262" s="12" t="s">
        <v>150</v>
      </c>
      <c r="G262" s="13">
        <v>121200</v>
      </c>
      <c r="H262" s="12" t="s">
        <v>2776</v>
      </c>
      <c r="I262" s="12" t="s">
        <v>1645</v>
      </c>
      <c r="J262" s="50" t="b">
        <v>1</v>
      </c>
      <c r="K262" s="12" t="s">
        <v>1166</v>
      </c>
      <c r="L262" s="12" t="s">
        <v>1167</v>
      </c>
    </row>
    <row r="263" spans="1:12" x14ac:dyDescent="0.2">
      <c r="A263" s="10">
        <v>42611</v>
      </c>
      <c r="B263" s="11" t="s">
        <v>2194</v>
      </c>
      <c r="C263" s="12" t="s">
        <v>1155</v>
      </c>
      <c r="D263" s="11" t="s">
        <v>37</v>
      </c>
      <c r="E263" s="11" t="s">
        <v>1730</v>
      </c>
      <c r="F263" s="12" t="s">
        <v>2777</v>
      </c>
      <c r="G263" s="13">
        <v>8716.9</v>
      </c>
      <c r="H263" s="12" t="s">
        <v>2778</v>
      </c>
      <c r="I263" s="12" t="s">
        <v>1541</v>
      </c>
      <c r="J263" s="50" t="b">
        <v>0</v>
      </c>
      <c r="K263" s="12" t="s">
        <v>1166</v>
      </c>
      <c r="L263" s="12" t="s">
        <v>1167</v>
      </c>
    </row>
    <row r="264" spans="1:12" x14ac:dyDescent="0.2">
      <c r="A264" s="10">
        <v>42608</v>
      </c>
      <c r="B264" s="11" t="s">
        <v>2193</v>
      </c>
      <c r="C264" s="12" t="s">
        <v>1105</v>
      </c>
      <c r="D264" s="11" t="s">
        <v>1252</v>
      </c>
      <c r="E264" s="11" t="s">
        <v>1730</v>
      </c>
      <c r="F264" s="12" t="s">
        <v>85</v>
      </c>
      <c r="G264" s="13">
        <v>0</v>
      </c>
      <c r="H264" s="12" t="s">
        <v>2779</v>
      </c>
      <c r="I264" s="12" t="s">
        <v>1182</v>
      </c>
      <c r="J264" s="50" t="b">
        <v>0</v>
      </c>
      <c r="K264" s="12" t="s">
        <v>1166</v>
      </c>
      <c r="L264" s="12" t="s">
        <v>1167</v>
      </c>
    </row>
    <row r="265" spans="1:12" x14ac:dyDescent="0.2">
      <c r="A265" s="10">
        <v>42606</v>
      </c>
      <c r="B265" s="11" t="s">
        <v>6</v>
      </c>
      <c r="C265" s="12" t="s">
        <v>797</v>
      </c>
      <c r="D265" s="11" t="s">
        <v>53</v>
      </c>
      <c r="E265" s="11" t="s">
        <v>17</v>
      </c>
      <c r="F265" s="12" t="s">
        <v>2780</v>
      </c>
      <c r="G265" s="13">
        <v>4501.12</v>
      </c>
      <c r="H265" s="12" t="s">
        <v>2781</v>
      </c>
      <c r="I265" s="12"/>
      <c r="J265" s="50" t="b">
        <v>0</v>
      </c>
      <c r="K265" s="12" t="s">
        <v>1166</v>
      </c>
      <c r="L265" s="12" t="s">
        <v>1167</v>
      </c>
    </row>
    <row r="266" spans="1:12" x14ac:dyDescent="0.2">
      <c r="A266" s="10">
        <v>42605</v>
      </c>
      <c r="B266" s="11" t="s">
        <v>2201</v>
      </c>
      <c r="C266" s="12" t="s">
        <v>1168</v>
      </c>
      <c r="D266" s="11" t="s">
        <v>1252</v>
      </c>
      <c r="E266" s="11" t="s">
        <v>17</v>
      </c>
      <c r="F266" s="12" t="s">
        <v>2782</v>
      </c>
      <c r="G266" s="13">
        <v>0</v>
      </c>
      <c r="H266" s="12" t="s">
        <v>2783</v>
      </c>
      <c r="I266" s="12" t="s">
        <v>2502</v>
      </c>
      <c r="J266" s="50" t="b">
        <v>0</v>
      </c>
      <c r="K266" s="12" t="s">
        <v>1166</v>
      </c>
      <c r="L266" s="12" t="s">
        <v>1167</v>
      </c>
    </row>
    <row r="267" spans="1:12" x14ac:dyDescent="0.2">
      <c r="A267" s="10">
        <v>42605</v>
      </c>
      <c r="B267" s="11" t="s">
        <v>2201</v>
      </c>
      <c r="C267" s="12" t="s">
        <v>1101</v>
      </c>
      <c r="D267" s="11" t="s">
        <v>1252</v>
      </c>
      <c r="E267" s="11" t="s">
        <v>17</v>
      </c>
      <c r="F267" s="12" t="s">
        <v>85</v>
      </c>
      <c r="G267" s="13">
        <v>0</v>
      </c>
      <c r="H267" s="12" t="s">
        <v>2784</v>
      </c>
      <c r="I267" s="12" t="s">
        <v>1182</v>
      </c>
      <c r="J267" s="50" t="b">
        <v>0</v>
      </c>
      <c r="K267" s="12" t="s">
        <v>1166</v>
      </c>
      <c r="L267" s="12" t="s">
        <v>1167</v>
      </c>
    </row>
    <row r="268" spans="1:12" x14ac:dyDescent="0.2">
      <c r="A268" s="10">
        <v>42604</v>
      </c>
      <c r="B268" s="11" t="s">
        <v>88</v>
      </c>
      <c r="C268" s="12" t="s">
        <v>866</v>
      </c>
      <c r="D268" s="11" t="s">
        <v>1252</v>
      </c>
      <c r="E268" s="11" t="s">
        <v>17</v>
      </c>
      <c r="F268" s="12" t="s">
        <v>2767</v>
      </c>
      <c r="G268" s="13">
        <v>0</v>
      </c>
      <c r="H268" s="12" t="s">
        <v>2768</v>
      </c>
      <c r="I268" s="12"/>
      <c r="J268" s="50" t="b">
        <v>0</v>
      </c>
      <c r="K268" s="12" t="s">
        <v>1166</v>
      </c>
      <c r="L268" s="12" t="s">
        <v>1167</v>
      </c>
    </row>
    <row r="269" spans="1:12" x14ac:dyDescent="0.2">
      <c r="A269" s="10">
        <v>42603</v>
      </c>
      <c r="B269" s="11" t="s">
        <v>2201</v>
      </c>
      <c r="C269" s="12" t="s">
        <v>1224</v>
      </c>
      <c r="D269" s="11" t="s">
        <v>1252</v>
      </c>
      <c r="E269" s="11" t="s">
        <v>17</v>
      </c>
      <c r="F269" s="12" t="s">
        <v>2763</v>
      </c>
      <c r="G269" s="13">
        <v>0</v>
      </c>
      <c r="H269" s="12" t="s">
        <v>2784</v>
      </c>
      <c r="I269" s="12" t="s">
        <v>1182</v>
      </c>
      <c r="J269" s="50" t="b">
        <v>0</v>
      </c>
      <c r="K269" s="12" t="s">
        <v>1166</v>
      </c>
      <c r="L269" s="12" t="s">
        <v>1167</v>
      </c>
    </row>
    <row r="270" spans="1:12" x14ac:dyDescent="0.2">
      <c r="A270" s="10">
        <v>42601</v>
      </c>
      <c r="B270" s="11" t="s">
        <v>2234</v>
      </c>
      <c r="C270" s="12" t="s">
        <v>916</v>
      </c>
      <c r="D270" s="11" t="s">
        <v>1252</v>
      </c>
      <c r="E270" s="11" t="s">
        <v>1730</v>
      </c>
      <c r="F270" s="12" t="s">
        <v>150</v>
      </c>
      <c r="G270" s="13">
        <v>27000</v>
      </c>
      <c r="H270" s="12" t="s">
        <v>2785</v>
      </c>
      <c r="I270" s="12" t="s">
        <v>1645</v>
      </c>
      <c r="J270" s="50" t="b">
        <v>0</v>
      </c>
      <c r="K270" s="12" t="s">
        <v>1166</v>
      </c>
      <c r="L270" s="12" t="s">
        <v>1167</v>
      </c>
    </row>
    <row r="271" spans="1:12" x14ac:dyDescent="0.2">
      <c r="A271" s="10">
        <v>42600</v>
      </c>
      <c r="B271" s="11" t="s">
        <v>2217</v>
      </c>
      <c r="C271" s="12" t="s">
        <v>1110</v>
      </c>
      <c r="D271" s="11" t="s">
        <v>1252</v>
      </c>
      <c r="E271" s="11" t="s">
        <v>17</v>
      </c>
      <c r="F271" s="12" t="s">
        <v>2769</v>
      </c>
      <c r="G271" s="13">
        <v>25750</v>
      </c>
      <c r="H271" s="12" t="s">
        <v>2770</v>
      </c>
      <c r="I271" s="12" t="s">
        <v>1554</v>
      </c>
      <c r="J271" s="50" t="b">
        <v>0</v>
      </c>
      <c r="K271" s="12" t="s">
        <v>1166</v>
      </c>
      <c r="L271" s="12" t="s">
        <v>1167</v>
      </c>
    </row>
    <row r="272" spans="1:12" x14ac:dyDescent="0.2">
      <c r="A272" s="10">
        <v>42599</v>
      </c>
      <c r="B272" s="11" t="s">
        <v>1939</v>
      </c>
      <c r="C272" s="12" t="s">
        <v>2826</v>
      </c>
      <c r="D272" s="11" t="s">
        <v>1252</v>
      </c>
      <c r="E272" s="11"/>
      <c r="F272" s="12" t="s">
        <v>225</v>
      </c>
      <c r="G272" s="13">
        <v>0</v>
      </c>
      <c r="H272" s="12" t="s">
        <v>2828</v>
      </c>
      <c r="I272" s="12" t="s">
        <v>1738</v>
      </c>
      <c r="J272" s="50" t="b">
        <v>0</v>
      </c>
      <c r="K272" s="12" t="s">
        <v>1166</v>
      </c>
      <c r="L272" s="12" t="s">
        <v>1167</v>
      </c>
    </row>
    <row r="273" spans="1:12" x14ac:dyDescent="0.2">
      <c r="A273" s="10">
        <v>42598</v>
      </c>
      <c r="B273" s="11" t="s">
        <v>2194</v>
      </c>
      <c r="C273" s="12" t="s">
        <v>1130</v>
      </c>
      <c r="D273" s="11" t="s">
        <v>1252</v>
      </c>
      <c r="E273" s="11" t="s">
        <v>1730</v>
      </c>
      <c r="F273" s="12" t="s">
        <v>774</v>
      </c>
      <c r="G273" s="13">
        <v>0</v>
      </c>
      <c r="H273" s="12" t="s">
        <v>2758</v>
      </c>
      <c r="I273" s="12" t="s">
        <v>1537</v>
      </c>
      <c r="J273" s="50" t="b">
        <v>0</v>
      </c>
      <c r="K273" s="12" t="s">
        <v>1166</v>
      </c>
      <c r="L273" s="12" t="s">
        <v>1167</v>
      </c>
    </row>
    <row r="274" spans="1:12" x14ac:dyDescent="0.2">
      <c r="A274" s="10">
        <v>42598</v>
      </c>
      <c r="B274" s="11" t="s">
        <v>1793</v>
      </c>
      <c r="C274" s="12" t="s">
        <v>1794</v>
      </c>
      <c r="D274" s="11" t="s">
        <v>37</v>
      </c>
      <c r="E274" s="11" t="s">
        <v>1730</v>
      </c>
      <c r="F274" s="12" t="s">
        <v>28</v>
      </c>
      <c r="G274" s="13">
        <v>0</v>
      </c>
      <c r="H274" s="12" t="s">
        <v>2786</v>
      </c>
      <c r="I274" s="12" t="s">
        <v>1180</v>
      </c>
      <c r="J274" s="50" t="b">
        <v>0</v>
      </c>
      <c r="K274" s="12" t="s">
        <v>1166</v>
      </c>
      <c r="L274" s="12" t="s">
        <v>1167</v>
      </c>
    </row>
    <row r="275" spans="1:12" x14ac:dyDescent="0.2">
      <c r="A275" s="10">
        <v>42597</v>
      </c>
      <c r="B275" s="11" t="s">
        <v>2201</v>
      </c>
      <c r="C275" s="12" t="s">
        <v>1028</v>
      </c>
      <c r="D275" s="11" t="s">
        <v>1252</v>
      </c>
      <c r="E275" s="11" t="s">
        <v>18</v>
      </c>
      <c r="F275" s="12" t="s">
        <v>2649</v>
      </c>
      <c r="G275" s="13">
        <v>0</v>
      </c>
      <c r="H275" s="12" t="s">
        <v>2759</v>
      </c>
      <c r="I275" s="12" t="s">
        <v>1811</v>
      </c>
      <c r="J275" s="50" t="b">
        <v>0</v>
      </c>
      <c r="K275" s="12" t="s">
        <v>1166</v>
      </c>
      <c r="L275" s="12" t="s">
        <v>1167</v>
      </c>
    </row>
    <row r="276" spans="1:12" x14ac:dyDescent="0.2">
      <c r="A276" s="10">
        <v>42591</v>
      </c>
      <c r="B276" s="11" t="s">
        <v>2193</v>
      </c>
      <c r="C276" s="12" t="s">
        <v>1720</v>
      </c>
      <c r="D276" s="11" t="s">
        <v>1252</v>
      </c>
      <c r="E276" s="11" t="s">
        <v>1730</v>
      </c>
      <c r="F276" s="12" t="s">
        <v>774</v>
      </c>
      <c r="G276" s="13">
        <v>0</v>
      </c>
      <c r="H276" s="12" t="s">
        <v>2760</v>
      </c>
      <c r="I276" s="12" t="s">
        <v>1537</v>
      </c>
      <c r="J276" s="50" t="b">
        <v>0</v>
      </c>
      <c r="K276" s="12" t="s">
        <v>1166</v>
      </c>
      <c r="L276" s="12" t="s">
        <v>1167</v>
      </c>
    </row>
    <row r="277" spans="1:12" x14ac:dyDescent="0.2">
      <c r="A277" s="10">
        <v>42589</v>
      </c>
      <c r="B277" s="11" t="s">
        <v>2194</v>
      </c>
      <c r="C277" s="12" t="s">
        <v>2761</v>
      </c>
      <c r="D277" s="11" t="s">
        <v>1252</v>
      </c>
      <c r="E277" s="11" t="s">
        <v>17</v>
      </c>
      <c r="F277" s="12" t="s">
        <v>85</v>
      </c>
      <c r="G277" s="13">
        <v>0</v>
      </c>
      <c r="H277" s="12" t="s">
        <v>2762</v>
      </c>
      <c r="I277" s="12" t="s">
        <v>1182</v>
      </c>
      <c r="J277" s="50" t="b">
        <v>0</v>
      </c>
      <c r="K277" s="12" t="s">
        <v>1166</v>
      </c>
      <c r="L277" s="12" t="s">
        <v>1167</v>
      </c>
    </row>
    <row r="278" spans="1:12" x14ac:dyDescent="0.2">
      <c r="A278" s="10">
        <v>42587</v>
      </c>
      <c r="B278" s="11" t="s">
        <v>2201</v>
      </c>
      <c r="C278" s="12" t="s">
        <v>967</v>
      </c>
      <c r="D278" s="11" t="s">
        <v>53</v>
      </c>
      <c r="E278" s="11" t="s">
        <v>19</v>
      </c>
      <c r="F278" s="12" t="s">
        <v>2749</v>
      </c>
      <c r="G278" s="13">
        <v>35107</v>
      </c>
      <c r="H278" s="12" t="s">
        <v>2750</v>
      </c>
      <c r="I278" s="12" t="s">
        <v>1660</v>
      </c>
      <c r="J278" s="50" t="b">
        <v>0</v>
      </c>
      <c r="K278" s="12" t="s">
        <v>1166</v>
      </c>
      <c r="L278" s="12" t="s">
        <v>1167</v>
      </c>
    </row>
    <row r="279" spans="1:12" x14ac:dyDescent="0.2">
      <c r="A279" s="10">
        <v>42586</v>
      </c>
      <c r="B279" s="11" t="s">
        <v>2234</v>
      </c>
      <c r="C279" s="12" t="s">
        <v>1116</v>
      </c>
      <c r="D279" s="11" t="s">
        <v>1252</v>
      </c>
      <c r="E279" s="11" t="s">
        <v>17</v>
      </c>
      <c r="F279" s="12" t="s">
        <v>28</v>
      </c>
      <c r="G279" s="13">
        <v>0</v>
      </c>
      <c r="H279" s="12" t="s">
        <v>2751</v>
      </c>
      <c r="I279" s="12" t="s">
        <v>1180</v>
      </c>
      <c r="J279" s="50" t="b">
        <v>0</v>
      </c>
      <c r="K279" s="12" t="s">
        <v>1166</v>
      </c>
      <c r="L279" s="12" t="s">
        <v>1167</v>
      </c>
    </row>
    <row r="280" spans="1:12" x14ac:dyDescent="0.2">
      <c r="A280" s="10">
        <v>42585</v>
      </c>
      <c r="B280" s="11" t="s">
        <v>2201</v>
      </c>
      <c r="C280" s="12" t="s">
        <v>1999</v>
      </c>
      <c r="D280" s="11" t="s">
        <v>1252</v>
      </c>
      <c r="E280" s="11" t="s">
        <v>17</v>
      </c>
      <c r="F280" s="12" t="s">
        <v>72</v>
      </c>
      <c r="G280" s="13">
        <v>4645.55</v>
      </c>
      <c r="H280" s="12" t="s">
        <v>1970</v>
      </c>
      <c r="I280" s="12" t="s">
        <v>1656</v>
      </c>
      <c r="J280" s="50" t="b">
        <v>0</v>
      </c>
      <c r="K280" s="12" t="s">
        <v>1166</v>
      </c>
      <c r="L280" s="12" t="s">
        <v>1167</v>
      </c>
    </row>
    <row r="281" spans="1:12" x14ac:dyDescent="0.2">
      <c r="A281" s="10">
        <v>42585</v>
      </c>
      <c r="B281" s="11" t="s">
        <v>1939</v>
      </c>
      <c r="C281" s="12" t="s">
        <v>2188</v>
      </c>
      <c r="D281" s="11" t="s">
        <v>2</v>
      </c>
      <c r="E281" s="11" t="s">
        <v>1730</v>
      </c>
      <c r="F281" s="12" t="s">
        <v>2755</v>
      </c>
      <c r="G281" s="13">
        <v>136620</v>
      </c>
      <c r="H281" s="12" t="s">
        <v>2756</v>
      </c>
      <c r="I281" s="12" t="s">
        <v>1188</v>
      </c>
      <c r="J281" s="50" t="b">
        <v>1</v>
      </c>
      <c r="K281" s="12" t="s">
        <v>1166</v>
      </c>
      <c r="L281" s="12" t="s">
        <v>1167</v>
      </c>
    </row>
    <row r="282" spans="1:12" x14ac:dyDescent="0.2">
      <c r="A282" s="10">
        <v>42585</v>
      </c>
      <c r="B282" s="11" t="s">
        <v>2201</v>
      </c>
      <c r="C282" s="12" t="s">
        <v>1203</v>
      </c>
      <c r="D282" s="11" t="s">
        <v>1252</v>
      </c>
      <c r="E282" s="11" t="s">
        <v>1730</v>
      </c>
      <c r="F282" s="12" t="s">
        <v>2763</v>
      </c>
      <c r="G282" s="13">
        <v>0</v>
      </c>
      <c r="H282" s="12" t="s">
        <v>2764</v>
      </c>
      <c r="I282" s="12" t="s">
        <v>1182</v>
      </c>
      <c r="J282" s="50" t="b">
        <v>0</v>
      </c>
      <c r="K282" s="12" t="s">
        <v>1166</v>
      </c>
      <c r="L282" s="12" t="s">
        <v>1167</v>
      </c>
    </row>
    <row r="283" spans="1:12" x14ac:dyDescent="0.2">
      <c r="A283" s="10">
        <v>42583</v>
      </c>
      <c r="B283" s="11" t="s">
        <v>2201</v>
      </c>
      <c r="C283" s="12" t="s">
        <v>1129</v>
      </c>
      <c r="D283" s="11" t="s">
        <v>1252</v>
      </c>
      <c r="E283" s="11" t="s">
        <v>17</v>
      </c>
      <c r="F283" s="12" t="s">
        <v>2752</v>
      </c>
      <c r="G283" s="13">
        <v>2600</v>
      </c>
      <c r="H283" s="12" t="s">
        <v>2753</v>
      </c>
      <c r="I283" s="12" t="s">
        <v>1996</v>
      </c>
      <c r="J283" s="50" t="b">
        <v>0</v>
      </c>
      <c r="K283" s="12" t="s">
        <v>1166</v>
      </c>
      <c r="L283" s="12" t="s">
        <v>1167</v>
      </c>
    </row>
    <row r="284" spans="1:12" x14ac:dyDescent="0.2">
      <c r="A284" s="10">
        <v>42583</v>
      </c>
      <c r="B284" s="11" t="s">
        <v>2234</v>
      </c>
      <c r="C284" s="12" t="s">
        <v>987</v>
      </c>
      <c r="D284" s="11" t="s">
        <v>1252</v>
      </c>
      <c r="E284" s="11" t="s">
        <v>17</v>
      </c>
      <c r="F284" s="12" t="s">
        <v>2765</v>
      </c>
      <c r="G284" s="13">
        <v>0</v>
      </c>
      <c r="H284" s="12" t="s">
        <v>2766</v>
      </c>
      <c r="I284" s="12" t="s">
        <v>1699</v>
      </c>
      <c r="J284" s="50" t="b">
        <v>0</v>
      </c>
      <c r="K284" s="12" t="s">
        <v>1166</v>
      </c>
      <c r="L284" s="12" t="s">
        <v>1167</v>
      </c>
    </row>
    <row r="285" spans="1:12" x14ac:dyDescent="0.2">
      <c r="A285" s="10">
        <v>42576</v>
      </c>
      <c r="B285" s="11" t="s">
        <v>2193</v>
      </c>
      <c r="C285" s="12" t="s">
        <v>1226</v>
      </c>
      <c r="D285" s="11" t="s">
        <v>761</v>
      </c>
      <c r="E285" s="11" t="s">
        <v>19</v>
      </c>
      <c r="F285" s="12" t="s">
        <v>373</v>
      </c>
      <c r="G285" s="13">
        <v>13827.97</v>
      </c>
      <c r="H285" s="12" t="s">
        <v>22</v>
      </c>
      <c r="I285" s="12" t="s">
        <v>1170</v>
      </c>
      <c r="J285" s="50" t="b">
        <v>0</v>
      </c>
      <c r="K285" s="12" t="s">
        <v>1166</v>
      </c>
      <c r="L285" s="12" t="s">
        <v>1167</v>
      </c>
    </row>
    <row r="286" spans="1:12" x14ac:dyDescent="0.2">
      <c r="A286" s="10">
        <v>42576</v>
      </c>
      <c r="B286" s="11" t="s">
        <v>2193</v>
      </c>
      <c r="C286" s="12" t="s">
        <v>846</v>
      </c>
      <c r="D286" s="11" t="s">
        <v>1252</v>
      </c>
      <c r="E286" s="11" t="s">
        <v>1730</v>
      </c>
      <c r="F286" s="12" t="s">
        <v>1223</v>
      </c>
      <c r="G286" s="13">
        <v>65400</v>
      </c>
      <c r="H286" s="12" t="s">
        <v>2737</v>
      </c>
      <c r="I286" s="12" t="s">
        <v>1223</v>
      </c>
      <c r="J286" s="50" t="b">
        <v>0</v>
      </c>
      <c r="K286" s="12" t="s">
        <v>1166</v>
      </c>
      <c r="L286" s="12" t="s">
        <v>1167</v>
      </c>
    </row>
    <row r="287" spans="1:12" x14ac:dyDescent="0.2">
      <c r="A287" s="10">
        <v>42576</v>
      </c>
      <c r="B287" s="11" t="s">
        <v>2193</v>
      </c>
      <c r="C287" s="12" t="s">
        <v>846</v>
      </c>
      <c r="D287" s="11" t="s">
        <v>1252</v>
      </c>
      <c r="E287" s="11" t="s">
        <v>1730</v>
      </c>
      <c r="F287" s="12" t="s">
        <v>1223</v>
      </c>
      <c r="G287" s="13">
        <v>0</v>
      </c>
      <c r="H287" s="12" t="s">
        <v>2744</v>
      </c>
      <c r="I287" s="12" t="s">
        <v>1223</v>
      </c>
      <c r="J287" s="50" t="b">
        <v>0</v>
      </c>
      <c r="K287" s="12" t="s">
        <v>1166</v>
      </c>
      <c r="L287" s="12" t="s">
        <v>1167</v>
      </c>
    </row>
    <row r="288" spans="1:12" x14ac:dyDescent="0.2">
      <c r="A288" s="10">
        <v>42575</v>
      </c>
      <c r="B288" s="11" t="s">
        <v>1793</v>
      </c>
      <c r="C288" s="12" t="s">
        <v>1978</v>
      </c>
      <c r="D288" s="11" t="s">
        <v>1252</v>
      </c>
      <c r="E288" s="11" t="s">
        <v>1730</v>
      </c>
      <c r="F288" s="12" t="s">
        <v>66</v>
      </c>
      <c r="G288" s="13">
        <v>0</v>
      </c>
      <c r="H288" s="12" t="s">
        <v>2745</v>
      </c>
      <c r="I288" s="12" t="s">
        <v>1861</v>
      </c>
      <c r="J288" s="50" t="b">
        <v>0</v>
      </c>
      <c r="K288" s="12" t="s">
        <v>1166</v>
      </c>
      <c r="L288" s="12" t="s">
        <v>1167</v>
      </c>
    </row>
    <row r="289" spans="1:12" x14ac:dyDescent="0.2">
      <c r="A289" s="10">
        <v>42573</v>
      </c>
      <c r="B289" s="11" t="s">
        <v>2234</v>
      </c>
      <c r="C289" s="12" t="s">
        <v>952</v>
      </c>
      <c r="D289" s="11" t="s">
        <v>1252</v>
      </c>
      <c r="E289" s="11" t="s">
        <v>17</v>
      </c>
      <c r="F289" s="12" t="s">
        <v>66</v>
      </c>
      <c r="G289" s="13">
        <v>0</v>
      </c>
      <c r="H289" s="12" t="s">
        <v>2738</v>
      </c>
      <c r="I289" s="12" t="s">
        <v>1491</v>
      </c>
      <c r="J289" s="50" t="b">
        <v>0</v>
      </c>
      <c r="K289" s="12" t="s">
        <v>1166</v>
      </c>
      <c r="L289" s="12" t="s">
        <v>1167</v>
      </c>
    </row>
    <row r="290" spans="1:12" x14ac:dyDescent="0.2">
      <c r="A290" s="10">
        <v>42572</v>
      </c>
      <c r="B290" s="11" t="s">
        <v>2194</v>
      </c>
      <c r="C290" s="12" t="s">
        <v>1142</v>
      </c>
      <c r="D290" s="11" t="s">
        <v>1252</v>
      </c>
      <c r="E290" s="11" t="s">
        <v>17</v>
      </c>
      <c r="F290" s="12" t="s">
        <v>2739</v>
      </c>
      <c r="G290" s="13">
        <v>0</v>
      </c>
      <c r="H290" s="12" t="s">
        <v>2754</v>
      </c>
      <c r="I290" s="12" t="s">
        <v>1537</v>
      </c>
      <c r="J290" s="50" t="b">
        <v>0</v>
      </c>
      <c r="K290" s="12" t="s">
        <v>1166</v>
      </c>
      <c r="L290" s="12" t="s">
        <v>1167</v>
      </c>
    </row>
    <row r="291" spans="1:12" x14ac:dyDescent="0.2">
      <c r="A291" s="10">
        <v>42571</v>
      </c>
      <c r="B291" s="11" t="s">
        <v>2234</v>
      </c>
      <c r="C291" s="12" t="s">
        <v>982</v>
      </c>
      <c r="D291" s="11" t="s">
        <v>1252</v>
      </c>
      <c r="E291" s="11" t="s">
        <v>17</v>
      </c>
      <c r="F291" s="12" t="s">
        <v>66</v>
      </c>
      <c r="G291" s="13">
        <v>0</v>
      </c>
      <c r="H291" s="12" t="s">
        <v>2746</v>
      </c>
      <c r="I291" s="12" t="s">
        <v>1491</v>
      </c>
      <c r="J291" s="50" t="b">
        <v>0</v>
      </c>
      <c r="K291" s="12" t="s">
        <v>1166</v>
      </c>
      <c r="L291" s="12" t="s">
        <v>1167</v>
      </c>
    </row>
    <row r="292" spans="1:12" x14ac:dyDescent="0.2">
      <c r="A292" s="10">
        <v>42569</v>
      </c>
      <c r="B292" s="11" t="s">
        <v>2201</v>
      </c>
      <c r="C292" s="12" t="s">
        <v>1122</v>
      </c>
      <c r="D292" s="11" t="s">
        <v>2</v>
      </c>
      <c r="E292" s="11" t="s">
        <v>1730</v>
      </c>
      <c r="F292" s="12" t="s">
        <v>805</v>
      </c>
      <c r="G292" s="13">
        <v>69400</v>
      </c>
      <c r="H292" s="12" t="s">
        <v>2722</v>
      </c>
      <c r="I292" s="12" t="s">
        <v>2211</v>
      </c>
      <c r="J292" s="50" t="b">
        <v>0</v>
      </c>
      <c r="K292" s="12" t="s">
        <v>1166</v>
      </c>
      <c r="L292" s="12" t="s">
        <v>1167</v>
      </c>
    </row>
    <row r="293" spans="1:12" x14ac:dyDescent="0.2">
      <c r="A293" s="10">
        <v>42568</v>
      </c>
      <c r="B293" s="11" t="s">
        <v>88</v>
      </c>
      <c r="C293" s="12" t="s">
        <v>2213</v>
      </c>
      <c r="D293" s="11" t="s">
        <v>1252</v>
      </c>
      <c r="E293" s="11" t="s">
        <v>17</v>
      </c>
      <c r="F293" s="12" t="s">
        <v>91</v>
      </c>
      <c r="G293" s="13">
        <v>25000</v>
      </c>
      <c r="H293" s="12" t="s">
        <v>2723</v>
      </c>
      <c r="I293" s="12" t="s">
        <v>104</v>
      </c>
      <c r="J293" s="50" t="b">
        <v>0</v>
      </c>
      <c r="K293" s="12" t="s">
        <v>1166</v>
      </c>
      <c r="L293" s="12" t="s">
        <v>1167</v>
      </c>
    </row>
    <row r="294" spans="1:12" x14ac:dyDescent="0.2">
      <c r="A294" s="10">
        <v>42568</v>
      </c>
      <c r="B294" s="11" t="s">
        <v>2201</v>
      </c>
      <c r="C294" s="12" t="s">
        <v>1279</v>
      </c>
      <c r="D294" s="11" t="s">
        <v>2</v>
      </c>
      <c r="E294" s="11" t="s">
        <v>1730</v>
      </c>
      <c r="F294" s="12" t="s">
        <v>1882</v>
      </c>
      <c r="G294" s="13">
        <v>82700</v>
      </c>
      <c r="H294" s="12" t="s">
        <v>2747</v>
      </c>
      <c r="I294" s="12" t="s">
        <v>2043</v>
      </c>
      <c r="J294" s="50" t="b">
        <v>1</v>
      </c>
      <c r="K294" s="12" t="s">
        <v>1166</v>
      </c>
      <c r="L294" s="12" t="s">
        <v>1167</v>
      </c>
    </row>
    <row r="295" spans="1:12" x14ac:dyDescent="0.2">
      <c r="A295" s="10">
        <v>42568</v>
      </c>
      <c r="B295" s="11" t="s">
        <v>1793</v>
      </c>
      <c r="C295" s="12" t="s">
        <v>1962</v>
      </c>
      <c r="D295" s="11" t="s">
        <v>761</v>
      </c>
      <c r="E295" s="11" t="s">
        <v>1730</v>
      </c>
      <c r="F295" s="12" t="s">
        <v>288</v>
      </c>
      <c r="G295" s="13">
        <v>5500</v>
      </c>
      <c r="H295" s="12" t="s">
        <v>2748</v>
      </c>
      <c r="I295" s="12" t="s">
        <v>1979</v>
      </c>
      <c r="J295" s="50" t="b">
        <v>0</v>
      </c>
      <c r="K295" s="12" t="s">
        <v>1166</v>
      </c>
      <c r="L295" s="12" t="s">
        <v>1167</v>
      </c>
    </row>
    <row r="296" spans="1:12" x14ac:dyDescent="0.2">
      <c r="A296" s="10">
        <v>42565</v>
      </c>
      <c r="B296" s="11" t="s">
        <v>6</v>
      </c>
      <c r="C296" s="12" t="s">
        <v>1173</v>
      </c>
      <c r="D296" s="11" t="s">
        <v>1252</v>
      </c>
      <c r="E296" s="11" t="s">
        <v>1730</v>
      </c>
      <c r="F296" s="12" t="s">
        <v>66</v>
      </c>
      <c r="G296" s="13">
        <v>575</v>
      </c>
      <c r="H296" s="12" t="s">
        <v>2724</v>
      </c>
      <c r="I296" s="12"/>
      <c r="J296" s="50" t="b">
        <v>0</v>
      </c>
      <c r="K296" s="12" t="s">
        <v>1166</v>
      </c>
      <c r="L296" s="12" t="s">
        <v>1167</v>
      </c>
    </row>
    <row r="297" spans="1:12" x14ac:dyDescent="0.2">
      <c r="A297" s="10">
        <v>42564</v>
      </c>
      <c r="B297" s="11" t="s">
        <v>2194</v>
      </c>
      <c r="C297" s="12" t="s">
        <v>1107</v>
      </c>
      <c r="D297" s="11" t="s">
        <v>1252</v>
      </c>
      <c r="E297" s="11" t="s">
        <v>1730</v>
      </c>
      <c r="F297" s="12" t="s">
        <v>380</v>
      </c>
      <c r="G297" s="13">
        <v>0</v>
      </c>
      <c r="H297" s="12" t="s">
        <v>2740</v>
      </c>
      <c r="I297" s="12" t="s">
        <v>1542</v>
      </c>
      <c r="J297" s="50" t="b">
        <v>0</v>
      </c>
      <c r="K297" s="12" t="s">
        <v>1166</v>
      </c>
      <c r="L297" s="12" t="s">
        <v>1167</v>
      </c>
    </row>
    <row r="298" spans="1:12" x14ac:dyDescent="0.2">
      <c r="A298" s="10">
        <v>42563</v>
      </c>
      <c r="B298" s="11" t="s">
        <v>1939</v>
      </c>
      <c r="C298" s="12" t="s">
        <v>2188</v>
      </c>
      <c r="D298" s="11" t="s">
        <v>1252</v>
      </c>
      <c r="E298" s="11" t="s">
        <v>19</v>
      </c>
      <c r="F298" s="12" t="s">
        <v>2741</v>
      </c>
      <c r="G298" s="13">
        <v>0</v>
      </c>
      <c r="H298" s="12" t="s">
        <v>2742</v>
      </c>
      <c r="I298" s="12" t="s">
        <v>1188</v>
      </c>
      <c r="J298" s="50" t="b">
        <v>0</v>
      </c>
      <c r="K298" s="12" t="s">
        <v>1166</v>
      </c>
      <c r="L298" s="12" t="s">
        <v>1167</v>
      </c>
    </row>
    <row r="299" spans="1:12" x14ac:dyDescent="0.2">
      <c r="A299" s="10">
        <v>42563</v>
      </c>
      <c r="B299" s="11" t="s">
        <v>2193</v>
      </c>
      <c r="C299" s="12" t="s">
        <v>1133</v>
      </c>
      <c r="D299" s="11" t="s">
        <v>1252</v>
      </c>
      <c r="E299" s="11" t="s">
        <v>1730</v>
      </c>
      <c r="F299" s="12" t="s">
        <v>85</v>
      </c>
      <c r="G299" s="13">
        <v>0</v>
      </c>
      <c r="H299" s="12" t="s">
        <v>2787</v>
      </c>
      <c r="I299" s="12" t="s">
        <v>1182</v>
      </c>
      <c r="J299" s="50" t="b">
        <v>0</v>
      </c>
      <c r="K299" s="12" t="s">
        <v>1166</v>
      </c>
      <c r="L299" s="12" t="s">
        <v>1167</v>
      </c>
    </row>
    <row r="300" spans="1:12" x14ac:dyDescent="0.2">
      <c r="A300" s="10">
        <v>42562</v>
      </c>
      <c r="B300" s="11" t="s">
        <v>2194</v>
      </c>
      <c r="C300" s="12" t="s">
        <v>799</v>
      </c>
      <c r="D300" s="11" t="s">
        <v>1252</v>
      </c>
      <c r="E300" s="11" t="s">
        <v>1730</v>
      </c>
      <c r="F300" s="12" t="s">
        <v>2396</v>
      </c>
      <c r="G300" s="13">
        <v>75400</v>
      </c>
      <c r="H300" s="12" t="s">
        <v>2725</v>
      </c>
      <c r="I300" s="12" t="s">
        <v>1579</v>
      </c>
      <c r="J300" s="50" t="b">
        <v>0</v>
      </c>
      <c r="K300" s="12" t="s">
        <v>1166</v>
      </c>
      <c r="L300" s="12" t="s">
        <v>1167</v>
      </c>
    </row>
    <row r="301" spans="1:12" x14ac:dyDescent="0.2">
      <c r="A301" s="10">
        <v>42561</v>
      </c>
      <c r="B301" s="11" t="s">
        <v>2234</v>
      </c>
      <c r="C301" s="12" t="s">
        <v>954</v>
      </c>
      <c r="D301" s="11" t="s">
        <v>1252</v>
      </c>
      <c r="E301" s="11" t="s">
        <v>19</v>
      </c>
      <c r="F301" s="12" t="s">
        <v>150</v>
      </c>
      <c r="G301" s="13">
        <v>498</v>
      </c>
      <c r="H301" s="12" t="s">
        <v>2726</v>
      </c>
      <c r="I301" s="12" t="s">
        <v>1645</v>
      </c>
      <c r="J301" s="50" t="b">
        <v>0</v>
      </c>
      <c r="K301" s="12" t="s">
        <v>1166</v>
      </c>
      <c r="L301" s="12" t="s">
        <v>1167</v>
      </c>
    </row>
    <row r="302" spans="1:12" x14ac:dyDescent="0.2">
      <c r="A302" s="10">
        <v>42559</v>
      </c>
      <c r="B302" s="11" t="s">
        <v>2201</v>
      </c>
      <c r="C302" s="12" t="s">
        <v>1203</v>
      </c>
      <c r="D302" s="11" t="s">
        <v>1252</v>
      </c>
      <c r="E302" s="11" t="s">
        <v>17</v>
      </c>
      <c r="F302" s="12" t="s">
        <v>1917</v>
      </c>
      <c r="G302" s="13">
        <v>0</v>
      </c>
      <c r="H302" s="12" t="s">
        <v>2727</v>
      </c>
      <c r="I302" s="12" t="s">
        <v>1917</v>
      </c>
      <c r="J302" s="50" t="b">
        <v>0</v>
      </c>
      <c r="K302" s="12" t="s">
        <v>1166</v>
      </c>
      <c r="L302" s="12" t="s">
        <v>1167</v>
      </c>
    </row>
    <row r="303" spans="1:12" x14ac:dyDescent="0.2">
      <c r="A303" s="10">
        <v>42557</v>
      </c>
      <c r="B303" s="11" t="s">
        <v>2217</v>
      </c>
      <c r="C303" s="12" t="s">
        <v>1943</v>
      </c>
      <c r="D303" s="11" t="s">
        <v>1252</v>
      </c>
      <c r="E303" s="11" t="s">
        <v>17</v>
      </c>
      <c r="F303" s="12" t="s">
        <v>233</v>
      </c>
      <c r="G303" s="13">
        <v>25500</v>
      </c>
      <c r="H303" s="12" t="s">
        <v>2728</v>
      </c>
      <c r="I303" s="12" t="s">
        <v>1554</v>
      </c>
      <c r="J303" s="50" t="b">
        <v>0</v>
      </c>
      <c r="K303" s="12" t="s">
        <v>1166</v>
      </c>
      <c r="L303" s="12" t="s">
        <v>1167</v>
      </c>
    </row>
    <row r="304" spans="1:12" x14ac:dyDescent="0.2">
      <c r="A304" s="10">
        <v>42557</v>
      </c>
      <c r="B304" s="11" t="s">
        <v>1939</v>
      </c>
      <c r="C304" s="12" t="s">
        <v>2191</v>
      </c>
      <c r="D304" s="11" t="s">
        <v>1252</v>
      </c>
      <c r="E304" s="11" t="s">
        <v>1730</v>
      </c>
      <c r="F304" s="12" t="s">
        <v>66</v>
      </c>
      <c r="G304" s="13">
        <v>75400</v>
      </c>
      <c r="H304" s="12" t="s">
        <v>2729</v>
      </c>
      <c r="I304" s="12" t="s">
        <v>1861</v>
      </c>
      <c r="J304" s="50" t="b">
        <v>0</v>
      </c>
      <c r="K304" s="12" t="s">
        <v>1166</v>
      </c>
      <c r="L304" s="12" t="s">
        <v>1167</v>
      </c>
    </row>
    <row r="305" spans="1:12" x14ac:dyDescent="0.2">
      <c r="A305" s="10">
        <v>42556</v>
      </c>
      <c r="B305" s="11" t="s">
        <v>2201</v>
      </c>
      <c r="C305" s="12" t="s">
        <v>1327</v>
      </c>
      <c r="D305" s="11" t="s">
        <v>1252</v>
      </c>
      <c r="E305" s="11" t="s">
        <v>19</v>
      </c>
      <c r="F305" s="12" t="s">
        <v>208</v>
      </c>
      <c r="G305" s="13">
        <v>68500</v>
      </c>
      <c r="H305" s="12" t="s">
        <v>2731</v>
      </c>
      <c r="I305" s="12" t="s">
        <v>1640</v>
      </c>
      <c r="J305" s="50" t="b">
        <v>0</v>
      </c>
      <c r="K305" s="12" t="s">
        <v>1166</v>
      </c>
      <c r="L305" s="12" t="s">
        <v>1167</v>
      </c>
    </row>
    <row r="306" spans="1:12" x14ac:dyDescent="0.2">
      <c r="A306" s="10">
        <v>42551</v>
      </c>
      <c r="B306" s="11" t="s">
        <v>88</v>
      </c>
      <c r="C306" s="12" t="s">
        <v>2614</v>
      </c>
      <c r="D306" s="11" t="s">
        <v>1252</v>
      </c>
      <c r="E306" s="11" t="s">
        <v>17</v>
      </c>
      <c r="F306" s="12" t="s">
        <v>2715</v>
      </c>
      <c r="G306" s="13">
        <v>1750</v>
      </c>
      <c r="H306" s="12" t="s">
        <v>2574</v>
      </c>
      <c r="I306" s="12" t="s">
        <v>2521</v>
      </c>
      <c r="J306" s="50" t="b">
        <v>0</v>
      </c>
      <c r="K306" s="12" t="s">
        <v>1166</v>
      </c>
      <c r="L306" s="12" t="s">
        <v>1167</v>
      </c>
    </row>
    <row r="307" spans="1:12" x14ac:dyDescent="0.2">
      <c r="A307" s="10">
        <v>42551</v>
      </c>
      <c r="B307" s="11" t="s">
        <v>2201</v>
      </c>
      <c r="C307" s="12" t="s">
        <v>837</v>
      </c>
      <c r="D307" s="11" t="s">
        <v>1252</v>
      </c>
      <c r="E307" s="11" t="s">
        <v>19</v>
      </c>
      <c r="F307" s="12" t="s">
        <v>85</v>
      </c>
      <c r="G307" s="13">
        <v>0</v>
      </c>
      <c r="H307" s="12" t="s">
        <v>2716</v>
      </c>
      <c r="I307" s="12" t="s">
        <v>1182</v>
      </c>
      <c r="J307" s="50" t="b">
        <v>0</v>
      </c>
      <c r="K307" s="12" t="s">
        <v>1166</v>
      </c>
      <c r="L307" s="12" t="s">
        <v>1167</v>
      </c>
    </row>
    <row r="308" spans="1:12" x14ac:dyDescent="0.2">
      <c r="A308" s="10">
        <v>42550</v>
      </c>
      <c r="B308" s="11" t="s">
        <v>2193</v>
      </c>
      <c r="C308" s="12" t="s">
        <v>1796</v>
      </c>
      <c r="D308" s="11" t="s">
        <v>1252</v>
      </c>
      <c r="E308" s="11" t="s">
        <v>17</v>
      </c>
      <c r="F308" s="12" t="s">
        <v>2717</v>
      </c>
      <c r="G308" s="13">
        <v>0</v>
      </c>
      <c r="H308" s="12" t="s">
        <v>2718</v>
      </c>
      <c r="I308" s="12" t="s">
        <v>1640</v>
      </c>
      <c r="J308" s="50" t="b">
        <v>0</v>
      </c>
      <c r="K308" s="12" t="s">
        <v>1166</v>
      </c>
      <c r="L308" s="12" t="s">
        <v>1167</v>
      </c>
    </row>
    <row r="309" spans="1:12" x14ac:dyDescent="0.2">
      <c r="A309" s="10">
        <v>42548</v>
      </c>
      <c r="B309" s="11" t="s">
        <v>2201</v>
      </c>
      <c r="C309" s="12" t="s">
        <v>1566</v>
      </c>
      <c r="D309" s="11" t="s">
        <v>1252</v>
      </c>
      <c r="E309" s="11" t="s">
        <v>17</v>
      </c>
      <c r="F309" s="12" t="s">
        <v>332</v>
      </c>
      <c r="G309" s="13">
        <v>85200</v>
      </c>
      <c r="H309" s="12" t="s">
        <v>2743</v>
      </c>
      <c r="I309" s="12" t="s">
        <v>1180</v>
      </c>
      <c r="J309" s="50" t="b">
        <v>0</v>
      </c>
      <c r="K309" s="12" t="s">
        <v>1166</v>
      </c>
      <c r="L309" s="12" t="s">
        <v>1167</v>
      </c>
    </row>
    <row r="310" spans="1:12" x14ac:dyDescent="0.2">
      <c r="A310" s="10">
        <v>42547</v>
      </c>
      <c r="B310" s="11" t="s">
        <v>2234</v>
      </c>
      <c r="C310" s="12" t="s">
        <v>1051</v>
      </c>
      <c r="D310" s="11" t="s">
        <v>1252</v>
      </c>
      <c r="E310" s="11" t="s">
        <v>18</v>
      </c>
      <c r="F310" s="12" t="s">
        <v>150</v>
      </c>
      <c r="G310" s="13">
        <v>0</v>
      </c>
      <c r="H310" s="12" t="s">
        <v>2719</v>
      </c>
      <c r="I310" s="12" t="s">
        <v>1645</v>
      </c>
      <c r="J310" s="50" t="b">
        <v>0</v>
      </c>
      <c r="K310" s="12" t="s">
        <v>1166</v>
      </c>
      <c r="L310" s="12" t="s">
        <v>1167</v>
      </c>
    </row>
    <row r="311" spans="1:12" x14ac:dyDescent="0.2">
      <c r="A311" s="10">
        <v>42543</v>
      </c>
      <c r="B311" s="11" t="s">
        <v>2193</v>
      </c>
      <c r="C311" s="12" t="s">
        <v>965</v>
      </c>
      <c r="D311" s="11" t="s">
        <v>1252</v>
      </c>
      <c r="E311" s="11" t="s">
        <v>19</v>
      </c>
      <c r="F311" s="12" t="s">
        <v>208</v>
      </c>
      <c r="G311" s="13">
        <v>16175.04</v>
      </c>
      <c r="H311" s="12" t="s">
        <v>2732</v>
      </c>
      <c r="I311" s="12" t="s">
        <v>1640</v>
      </c>
      <c r="J311" s="50" t="b">
        <v>0</v>
      </c>
      <c r="K311" s="12" t="s">
        <v>1166</v>
      </c>
      <c r="L311" s="12" t="s">
        <v>1167</v>
      </c>
    </row>
    <row r="312" spans="1:12" x14ac:dyDescent="0.2">
      <c r="A312" s="10">
        <v>42542</v>
      </c>
      <c r="B312" s="11" t="s">
        <v>2194</v>
      </c>
      <c r="C312" s="12" t="s">
        <v>1130</v>
      </c>
      <c r="D312" s="11" t="s">
        <v>1252</v>
      </c>
      <c r="E312" s="11" t="s">
        <v>17</v>
      </c>
      <c r="F312" s="12" t="s">
        <v>2701</v>
      </c>
      <c r="G312" s="13">
        <v>0</v>
      </c>
      <c r="H312" s="12" t="s">
        <v>2702</v>
      </c>
      <c r="I312" s="12" t="s">
        <v>1537</v>
      </c>
      <c r="J312" s="50" t="b">
        <v>0</v>
      </c>
      <c r="K312" s="12" t="s">
        <v>1166</v>
      </c>
      <c r="L312" s="12" t="s">
        <v>1167</v>
      </c>
    </row>
    <row r="313" spans="1:12" x14ac:dyDescent="0.2">
      <c r="A313" s="10">
        <v>42542</v>
      </c>
      <c r="B313" s="11" t="s">
        <v>2201</v>
      </c>
      <c r="C313" s="12" t="s">
        <v>1100</v>
      </c>
      <c r="D313" s="11" t="s">
        <v>761</v>
      </c>
      <c r="E313" s="11" t="s">
        <v>1730</v>
      </c>
      <c r="F313" s="12" t="s">
        <v>85</v>
      </c>
      <c r="G313" s="13">
        <v>6799.68</v>
      </c>
      <c r="H313" s="12" t="s">
        <v>2733</v>
      </c>
      <c r="I313" s="12" t="s">
        <v>1182</v>
      </c>
      <c r="J313" s="50" t="b">
        <v>0</v>
      </c>
      <c r="K313" s="12" t="s">
        <v>1166</v>
      </c>
      <c r="L313" s="12" t="s">
        <v>1167</v>
      </c>
    </row>
    <row r="314" spans="1:12" x14ac:dyDescent="0.2">
      <c r="A314" s="10">
        <v>42541</v>
      </c>
      <c r="B314" s="11" t="s">
        <v>2201</v>
      </c>
      <c r="C314" s="12" t="s">
        <v>1269</v>
      </c>
      <c r="D314" s="11" t="s">
        <v>1252</v>
      </c>
      <c r="E314" s="11" t="s">
        <v>1730</v>
      </c>
      <c r="F314" s="12" t="s">
        <v>2734</v>
      </c>
      <c r="G314" s="13">
        <v>1316.55</v>
      </c>
      <c r="H314" s="12" t="s">
        <v>2735</v>
      </c>
      <c r="I314" s="12" t="s">
        <v>2249</v>
      </c>
      <c r="J314" s="50" t="b">
        <v>0</v>
      </c>
      <c r="K314" s="12" t="s">
        <v>1166</v>
      </c>
      <c r="L314" s="12" t="s">
        <v>1167</v>
      </c>
    </row>
    <row r="315" spans="1:12" x14ac:dyDescent="0.2">
      <c r="A315" s="10">
        <v>42538</v>
      </c>
      <c r="B315" s="11" t="s">
        <v>88</v>
      </c>
      <c r="C315" s="12" t="s">
        <v>2213</v>
      </c>
      <c r="D315" s="11" t="s">
        <v>1252</v>
      </c>
      <c r="E315" s="11" t="s">
        <v>17</v>
      </c>
      <c r="F315" s="12" t="s">
        <v>104</v>
      </c>
      <c r="G315" s="13">
        <v>0</v>
      </c>
      <c r="H315" s="12" t="s">
        <v>2720</v>
      </c>
      <c r="I315" s="12" t="s">
        <v>104</v>
      </c>
      <c r="J315" s="50" t="b">
        <v>0</v>
      </c>
      <c r="K315" s="12" t="s">
        <v>1166</v>
      </c>
      <c r="L315" s="12" t="s">
        <v>1167</v>
      </c>
    </row>
    <row r="316" spans="1:12" x14ac:dyDescent="0.2">
      <c r="A316" s="10">
        <v>42538</v>
      </c>
      <c r="B316" s="11" t="s">
        <v>2201</v>
      </c>
      <c r="C316" s="12" t="s">
        <v>1566</v>
      </c>
      <c r="D316" s="11" t="s">
        <v>1252</v>
      </c>
      <c r="E316" s="11" t="s">
        <v>18</v>
      </c>
      <c r="F316" s="12" t="s">
        <v>332</v>
      </c>
      <c r="G316" s="13">
        <v>0</v>
      </c>
      <c r="H316" s="12" t="s">
        <v>2721</v>
      </c>
      <c r="I316" s="12" t="s">
        <v>1180</v>
      </c>
      <c r="J316" s="50" t="b">
        <v>0</v>
      </c>
      <c r="K316" s="12" t="s">
        <v>1166</v>
      </c>
      <c r="L316" s="12" t="s">
        <v>1167</v>
      </c>
    </row>
    <row r="317" spans="1:12" x14ac:dyDescent="0.2">
      <c r="A317" s="10">
        <v>42538</v>
      </c>
      <c r="B317" s="11" t="s">
        <v>2201</v>
      </c>
      <c r="C317" s="12" t="s">
        <v>1134</v>
      </c>
      <c r="D317" s="11" t="s">
        <v>1252</v>
      </c>
      <c r="E317" s="11" t="s">
        <v>17</v>
      </c>
      <c r="F317" s="12" t="s">
        <v>2035</v>
      </c>
      <c r="G317" s="13">
        <v>9513.6</v>
      </c>
      <c r="H317" s="12" t="s">
        <v>1970</v>
      </c>
      <c r="I317" s="12" t="s">
        <v>2036</v>
      </c>
      <c r="J317" s="50" t="b">
        <v>0</v>
      </c>
      <c r="K317" s="12" t="s">
        <v>1166</v>
      </c>
      <c r="L317" s="12" t="s">
        <v>1167</v>
      </c>
    </row>
    <row r="318" spans="1:12" x14ac:dyDescent="0.2">
      <c r="A318" s="10">
        <v>42536</v>
      </c>
      <c r="B318" s="11" t="s">
        <v>2194</v>
      </c>
      <c r="C318" s="12" t="s">
        <v>786</v>
      </c>
      <c r="D318" s="11" t="s">
        <v>1252</v>
      </c>
      <c r="E318" s="11" t="s">
        <v>17</v>
      </c>
      <c r="F318" s="12" t="s">
        <v>1297</v>
      </c>
      <c r="G318" s="13">
        <v>70500</v>
      </c>
      <c r="H318" s="12" t="s">
        <v>2736</v>
      </c>
      <c r="I318" s="12" t="s">
        <v>1541</v>
      </c>
      <c r="J318" s="50" t="b">
        <v>0</v>
      </c>
      <c r="K318" s="12" t="s">
        <v>1166</v>
      </c>
      <c r="L318" s="12" t="s">
        <v>1167</v>
      </c>
    </row>
    <row r="319" spans="1:12" x14ac:dyDescent="0.2">
      <c r="A319" s="10">
        <v>42535</v>
      </c>
      <c r="B319" s="11" t="s">
        <v>2234</v>
      </c>
      <c r="C319" s="12" t="s">
        <v>1330</v>
      </c>
      <c r="D319" s="11" t="s">
        <v>1252</v>
      </c>
      <c r="E319" s="11" t="s">
        <v>17</v>
      </c>
      <c r="F319" s="12" t="s">
        <v>1163</v>
      </c>
      <c r="G319" s="13">
        <v>0</v>
      </c>
      <c r="H319" s="12" t="s">
        <v>2703</v>
      </c>
      <c r="I319" s="12" t="s">
        <v>1165</v>
      </c>
      <c r="J319" s="50" t="b">
        <v>0</v>
      </c>
      <c r="K319" s="12" t="s">
        <v>1166</v>
      </c>
      <c r="L319" s="12" t="s">
        <v>1167</v>
      </c>
    </row>
    <row r="320" spans="1:12" x14ac:dyDescent="0.2">
      <c r="A320" s="10">
        <v>42534</v>
      </c>
      <c r="B320" s="11" t="s">
        <v>2201</v>
      </c>
      <c r="C320" s="12" t="s">
        <v>1566</v>
      </c>
      <c r="D320" s="11" t="s">
        <v>1252</v>
      </c>
      <c r="E320" s="11" t="s">
        <v>17</v>
      </c>
      <c r="F320" s="12" t="s">
        <v>332</v>
      </c>
      <c r="G320" s="13">
        <v>0</v>
      </c>
      <c r="H320" s="12" t="s">
        <v>2704</v>
      </c>
      <c r="I320" s="12" t="s">
        <v>1180</v>
      </c>
      <c r="J320" s="50" t="b">
        <v>0</v>
      </c>
      <c r="K320" s="12" t="s">
        <v>1166</v>
      </c>
      <c r="L320" s="12" t="s">
        <v>1167</v>
      </c>
    </row>
    <row r="321" spans="1:12" x14ac:dyDescent="0.2">
      <c r="A321" s="10">
        <v>42530</v>
      </c>
      <c r="B321" s="11" t="s">
        <v>2194</v>
      </c>
      <c r="C321" s="12" t="s">
        <v>843</v>
      </c>
      <c r="D321" s="11" t="s">
        <v>1252</v>
      </c>
      <c r="E321" s="11" t="s">
        <v>19</v>
      </c>
      <c r="F321" s="12" t="s">
        <v>774</v>
      </c>
      <c r="G321" s="13">
        <v>0</v>
      </c>
      <c r="H321" s="12" t="s">
        <v>2705</v>
      </c>
      <c r="I321" s="12" t="s">
        <v>1537</v>
      </c>
      <c r="J321" s="50" t="b">
        <v>0</v>
      </c>
      <c r="K321" s="12" t="s">
        <v>1166</v>
      </c>
      <c r="L321" s="12" t="s">
        <v>1167</v>
      </c>
    </row>
    <row r="322" spans="1:12" x14ac:dyDescent="0.2">
      <c r="A322" s="10">
        <v>42528</v>
      </c>
      <c r="B322" s="11" t="s">
        <v>2217</v>
      </c>
      <c r="C322" s="12" t="s">
        <v>832</v>
      </c>
      <c r="D322" s="11" t="s">
        <v>1252</v>
      </c>
      <c r="E322" s="11" t="s">
        <v>17</v>
      </c>
      <c r="F322" s="12" t="s">
        <v>873</v>
      </c>
      <c r="G322" s="13">
        <v>0</v>
      </c>
      <c r="H322" s="12" t="s">
        <v>2706</v>
      </c>
      <c r="I322" s="12" t="s">
        <v>1554</v>
      </c>
      <c r="J322" s="50" t="b">
        <v>0</v>
      </c>
      <c r="K322" s="12" t="s">
        <v>1166</v>
      </c>
      <c r="L322" s="12" t="s">
        <v>1167</v>
      </c>
    </row>
    <row r="323" spans="1:12" x14ac:dyDescent="0.2">
      <c r="A323" s="10">
        <v>42527</v>
      </c>
      <c r="B323" s="11" t="s">
        <v>2193</v>
      </c>
      <c r="C323" s="12" t="s">
        <v>1133</v>
      </c>
      <c r="D323" s="11" t="s">
        <v>1252</v>
      </c>
      <c r="E323" s="11" t="s">
        <v>17</v>
      </c>
      <c r="F323" s="12" t="s">
        <v>2707</v>
      </c>
      <c r="G323" s="13">
        <v>0</v>
      </c>
      <c r="H323" s="12" t="s">
        <v>2708</v>
      </c>
      <c r="I323" s="12" t="s">
        <v>1182</v>
      </c>
      <c r="J323" s="50" t="b">
        <v>0</v>
      </c>
      <c r="K323" s="12" t="s">
        <v>1166</v>
      </c>
      <c r="L323" s="12" t="s">
        <v>1167</v>
      </c>
    </row>
    <row r="324" spans="1:12" x14ac:dyDescent="0.2">
      <c r="A324" s="10">
        <v>42526</v>
      </c>
      <c r="B324" s="11" t="s">
        <v>2193</v>
      </c>
      <c r="C324" s="12" t="s">
        <v>846</v>
      </c>
      <c r="D324" s="11" t="s">
        <v>1252</v>
      </c>
      <c r="E324" s="11" t="s">
        <v>1730</v>
      </c>
      <c r="F324" s="12" t="s">
        <v>1223</v>
      </c>
      <c r="G324" s="13">
        <v>0</v>
      </c>
      <c r="H324" s="12" t="s">
        <v>2709</v>
      </c>
      <c r="I324" s="12" t="s">
        <v>1223</v>
      </c>
      <c r="J324" s="50" t="b">
        <v>0</v>
      </c>
      <c r="K324" s="12" t="s">
        <v>1166</v>
      </c>
      <c r="L324" s="12" t="s">
        <v>1167</v>
      </c>
    </row>
    <row r="325" spans="1:12" x14ac:dyDescent="0.2">
      <c r="A325" s="10">
        <v>42525</v>
      </c>
      <c r="B325" s="11" t="s">
        <v>88</v>
      </c>
      <c r="C325" s="12" t="s">
        <v>2614</v>
      </c>
      <c r="D325" s="11" t="s">
        <v>1252</v>
      </c>
      <c r="E325" s="11" t="s">
        <v>17</v>
      </c>
      <c r="F325" s="12" t="s">
        <v>2710</v>
      </c>
      <c r="G325" s="13">
        <v>418000</v>
      </c>
      <c r="H325" s="12" t="s">
        <v>2711</v>
      </c>
      <c r="I325" s="12" t="s">
        <v>2169</v>
      </c>
      <c r="J325" s="50" t="b">
        <v>0</v>
      </c>
      <c r="K325" s="12" t="s">
        <v>1166</v>
      </c>
      <c r="L325" s="12" t="s">
        <v>1167</v>
      </c>
    </row>
    <row r="326" spans="1:12" x14ac:dyDescent="0.2">
      <c r="A326" s="10">
        <v>42522</v>
      </c>
      <c r="B326" s="11" t="s">
        <v>2194</v>
      </c>
      <c r="C326" s="12" t="s">
        <v>950</v>
      </c>
      <c r="D326" s="11" t="s">
        <v>1252</v>
      </c>
      <c r="E326" s="11" t="s">
        <v>19</v>
      </c>
      <c r="F326" s="12" t="s">
        <v>787</v>
      </c>
      <c r="G326" s="13">
        <v>3248.71</v>
      </c>
      <c r="H326" s="12" t="s">
        <v>2712</v>
      </c>
      <c r="I326" s="12" t="s">
        <v>1579</v>
      </c>
      <c r="J326" s="50" t="b">
        <v>0</v>
      </c>
      <c r="K326" s="12" t="s">
        <v>1166</v>
      </c>
      <c r="L326" s="12" t="s">
        <v>1167</v>
      </c>
    </row>
    <row r="327" spans="1:12" x14ac:dyDescent="0.2">
      <c r="A327" s="10">
        <v>42521</v>
      </c>
      <c r="B327" s="11" t="s">
        <v>2194</v>
      </c>
      <c r="C327" s="12" t="s">
        <v>2241</v>
      </c>
      <c r="D327" s="11" t="s">
        <v>2</v>
      </c>
      <c r="E327" s="11" t="s">
        <v>19</v>
      </c>
      <c r="F327" s="12" t="s">
        <v>380</v>
      </c>
      <c r="G327" s="13">
        <v>121580.62</v>
      </c>
      <c r="H327" s="12" t="s">
        <v>2700</v>
      </c>
      <c r="I327" s="12" t="s">
        <v>1542</v>
      </c>
      <c r="J327" s="50" t="b">
        <v>0</v>
      </c>
      <c r="K327" s="12" t="s">
        <v>1166</v>
      </c>
      <c r="L327" s="12" t="s">
        <v>1167</v>
      </c>
    </row>
    <row r="328" spans="1:12" x14ac:dyDescent="0.2">
      <c r="A328" s="10">
        <v>42521</v>
      </c>
      <c r="B328" s="11" t="s">
        <v>2132</v>
      </c>
      <c r="C328" s="12" t="s">
        <v>2167</v>
      </c>
      <c r="D328" s="11" t="s">
        <v>2</v>
      </c>
      <c r="E328" s="11" t="s">
        <v>19</v>
      </c>
      <c r="F328" s="12" t="s">
        <v>2829</v>
      </c>
      <c r="G328" s="13">
        <v>50000</v>
      </c>
      <c r="H328" s="12" t="s">
        <v>2788</v>
      </c>
      <c r="I328" s="12"/>
      <c r="J328" s="50" t="b">
        <v>1</v>
      </c>
      <c r="K328" s="12" t="s">
        <v>1166</v>
      </c>
      <c r="L328" s="12" t="s">
        <v>1167</v>
      </c>
    </row>
    <row r="329" spans="1:12" x14ac:dyDescent="0.2">
      <c r="A329" s="10">
        <v>42521</v>
      </c>
      <c r="B329" s="11" t="s">
        <v>2201</v>
      </c>
      <c r="C329" s="12" t="s">
        <v>1566</v>
      </c>
      <c r="D329" s="11" t="s">
        <v>1252</v>
      </c>
      <c r="E329" s="11" t="s">
        <v>1730</v>
      </c>
      <c r="F329" s="12" t="s">
        <v>28</v>
      </c>
      <c r="G329" s="13">
        <v>43699.25</v>
      </c>
      <c r="H329" s="12" t="s">
        <v>2804</v>
      </c>
      <c r="I329" s="12" t="s">
        <v>1180</v>
      </c>
      <c r="J329" s="50" t="b">
        <v>0</v>
      </c>
      <c r="K329" s="12" t="s">
        <v>1166</v>
      </c>
      <c r="L329" s="12" t="s">
        <v>1167</v>
      </c>
    </row>
    <row r="330" spans="1:12" x14ac:dyDescent="0.2">
      <c r="A330" s="10">
        <v>42516</v>
      </c>
      <c r="B330" s="11" t="s">
        <v>6</v>
      </c>
      <c r="C330" s="12" t="s">
        <v>882</v>
      </c>
      <c r="D330" s="11" t="s">
        <v>1252</v>
      </c>
      <c r="E330" s="11" t="s">
        <v>17</v>
      </c>
      <c r="F330" s="12" t="s">
        <v>31</v>
      </c>
      <c r="G330" s="13">
        <v>0</v>
      </c>
      <c r="H330" s="12" t="s">
        <v>2713</v>
      </c>
      <c r="I330" s="12" t="s">
        <v>2576</v>
      </c>
      <c r="J330" s="50" t="b">
        <v>0</v>
      </c>
      <c r="K330" s="12" t="s">
        <v>1166</v>
      </c>
      <c r="L330" s="12" t="s">
        <v>1167</v>
      </c>
    </row>
    <row r="331" spans="1:12" x14ac:dyDescent="0.2">
      <c r="A331" s="10">
        <v>42516</v>
      </c>
      <c r="B331" s="11" t="s">
        <v>2194</v>
      </c>
      <c r="C331" s="12" t="s">
        <v>1130</v>
      </c>
      <c r="D331" s="11" t="s">
        <v>1252</v>
      </c>
      <c r="E331" s="11" t="s">
        <v>17</v>
      </c>
      <c r="F331" s="12" t="s">
        <v>774</v>
      </c>
      <c r="G331" s="13">
        <v>0</v>
      </c>
      <c r="H331" s="12" t="s">
        <v>2714</v>
      </c>
      <c r="I331" s="12" t="s">
        <v>1537</v>
      </c>
      <c r="J331" s="50" t="b">
        <v>0</v>
      </c>
      <c r="K331" s="12" t="s">
        <v>1166</v>
      </c>
      <c r="L331" s="12" t="s">
        <v>1167</v>
      </c>
    </row>
    <row r="332" spans="1:12" x14ac:dyDescent="0.2">
      <c r="A332" s="10">
        <v>42514</v>
      </c>
      <c r="B332" s="11" t="s">
        <v>1939</v>
      </c>
      <c r="C332" s="12" t="s">
        <v>2691</v>
      </c>
      <c r="D332" s="11" t="s">
        <v>1252</v>
      </c>
      <c r="E332" s="11" t="s">
        <v>17</v>
      </c>
      <c r="F332" s="12" t="s">
        <v>1599</v>
      </c>
      <c r="G332" s="13">
        <v>4700</v>
      </c>
      <c r="H332" s="12" t="s">
        <v>2692</v>
      </c>
      <c r="I332" s="12" t="s">
        <v>1861</v>
      </c>
      <c r="J332" s="50" t="b">
        <v>0</v>
      </c>
      <c r="K332" s="12" t="s">
        <v>1166</v>
      </c>
      <c r="L332" s="12" t="s">
        <v>1167</v>
      </c>
    </row>
    <row r="333" spans="1:12" x14ac:dyDescent="0.2">
      <c r="A333" s="10">
        <v>42513</v>
      </c>
      <c r="B333" s="11" t="s">
        <v>2234</v>
      </c>
      <c r="C333" s="12" t="s">
        <v>982</v>
      </c>
      <c r="D333" s="11" t="s">
        <v>1252</v>
      </c>
      <c r="E333" s="11" t="s">
        <v>17</v>
      </c>
      <c r="F333" s="12" t="s">
        <v>66</v>
      </c>
      <c r="G333" s="13">
        <v>0</v>
      </c>
      <c r="H333" s="12" t="s">
        <v>2693</v>
      </c>
      <c r="I333" s="12" t="s">
        <v>1491</v>
      </c>
      <c r="J333" s="50" t="b">
        <v>0</v>
      </c>
      <c r="K333" s="12" t="s">
        <v>1166</v>
      </c>
      <c r="L333" s="12" t="s">
        <v>1167</v>
      </c>
    </row>
    <row r="334" spans="1:12" x14ac:dyDescent="0.2">
      <c r="A334" s="10">
        <v>42510</v>
      </c>
      <c r="B334" s="11" t="s">
        <v>2201</v>
      </c>
      <c r="C334" s="12" t="s">
        <v>837</v>
      </c>
      <c r="D334" s="11" t="s">
        <v>1252</v>
      </c>
      <c r="E334" s="11" t="s">
        <v>19</v>
      </c>
      <c r="F334" s="12" t="s">
        <v>85</v>
      </c>
      <c r="G334" s="13">
        <v>100000</v>
      </c>
      <c r="H334" s="12" t="s">
        <v>2694</v>
      </c>
      <c r="I334" s="12" t="s">
        <v>1182</v>
      </c>
      <c r="J334" s="50" t="b">
        <v>0</v>
      </c>
      <c r="K334" s="12" t="s">
        <v>1166</v>
      </c>
      <c r="L334" s="12" t="s">
        <v>1167</v>
      </c>
    </row>
    <row r="335" spans="1:12" x14ac:dyDescent="0.2">
      <c r="A335" s="10">
        <v>42509</v>
      </c>
      <c r="B335" s="11" t="s">
        <v>2193</v>
      </c>
      <c r="C335" s="12" t="s">
        <v>1720</v>
      </c>
      <c r="D335" s="11" t="s">
        <v>761</v>
      </c>
      <c r="E335" s="11" t="s">
        <v>19</v>
      </c>
      <c r="F335" s="12" t="s">
        <v>774</v>
      </c>
      <c r="G335" s="13">
        <v>0</v>
      </c>
      <c r="H335" s="12" t="s">
        <v>2695</v>
      </c>
      <c r="I335" s="12" t="s">
        <v>1537</v>
      </c>
      <c r="J335" s="50" t="b">
        <v>0</v>
      </c>
      <c r="K335" s="12" t="s">
        <v>1166</v>
      </c>
      <c r="L335" s="12" t="s">
        <v>1167</v>
      </c>
    </row>
    <row r="336" spans="1:12" x14ac:dyDescent="0.2">
      <c r="A336" s="10">
        <v>42507</v>
      </c>
      <c r="B336" s="11" t="s">
        <v>88</v>
      </c>
      <c r="C336" s="12" t="s">
        <v>1027</v>
      </c>
      <c r="D336" s="11" t="s">
        <v>1252</v>
      </c>
      <c r="E336" s="11" t="s">
        <v>17</v>
      </c>
      <c r="F336" s="12" t="s">
        <v>104</v>
      </c>
      <c r="G336" s="13">
        <v>0</v>
      </c>
      <c r="H336" s="12" t="s">
        <v>2696</v>
      </c>
      <c r="I336" s="12" t="s">
        <v>104</v>
      </c>
      <c r="J336" s="50" t="b">
        <v>0</v>
      </c>
      <c r="K336" s="12" t="s">
        <v>1166</v>
      </c>
      <c r="L336" s="12" t="s">
        <v>1167</v>
      </c>
    </row>
    <row r="337" spans="1:12" x14ac:dyDescent="0.2">
      <c r="A337" s="10">
        <v>42506</v>
      </c>
      <c r="B337" s="11" t="s">
        <v>2201</v>
      </c>
      <c r="C337" s="12" t="s">
        <v>1757</v>
      </c>
      <c r="D337" s="11" t="s">
        <v>1252</v>
      </c>
      <c r="E337" s="11" t="s">
        <v>17</v>
      </c>
      <c r="F337" s="12" t="s">
        <v>2697</v>
      </c>
      <c r="G337" s="13">
        <v>49162.5</v>
      </c>
      <c r="H337" s="12" t="s">
        <v>2698</v>
      </c>
      <c r="I337" s="12" t="s">
        <v>2225</v>
      </c>
      <c r="J337" s="50" t="b">
        <v>0</v>
      </c>
      <c r="K337" s="12" t="s">
        <v>1166</v>
      </c>
      <c r="L337" s="12" t="s">
        <v>1167</v>
      </c>
    </row>
    <row r="338" spans="1:12" x14ac:dyDescent="0.2">
      <c r="A338" s="10">
        <v>42500</v>
      </c>
      <c r="B338" s="11" t="s">
        <v>2201</v>
      </c>
      <c r="C338" s="12" t="s">
        <v>1999</v>
      </c>
      <c r="D338" s="11" t="s">
        <v>1252</v>
      </c>
      <c r="E338" s="11" t="s">
        <v>17</v>
      </c>
      <c r="F338" s="12" t="s">
        <v>2689</v>
      </c>
      <c r="G338" s="13">
        <v>0</v>
      </c>
      <c r="H338" s="12" t="s">
        <v>2690</v>
      </c>
      <c r="I338" s="12" t="s">
        <v>1656</v>
      </c>
      <c r="J338" s="50" t="b">
        <v>0</v>
      </c>
      <c r="K338" s="12" t="s">
        <v>1166</v>
      </c>
      <c r="L338" s="12" t="s">
        <v>1167</v>
      </c>
    </row>
    <row r="339" spans="1:12" x14ac:dyDescent="0.2">
      <c r="A339" s="10">
        <v>42498</v>
      </c>
      <c r="B339" s="11" t="s">
        <v>88</v>
      </c>
      <c r="C339" s="12" t="s">
        <v>902</v>
      </c>
      <c r="D339" s="11" t="s">
        <v>1252</v>
      </c>
      <c r="E339" s="11" t="s">
        <v>17</v>
      </c>
      <c r="F339" s="12" t="s">
        <v>345</v>
      </c>
      <c r="G339" s="13">
        <v>0</v>
      </c>
      <c r="H339" s="12" t="s">
        <v>2662</v>
      </c>
      <c r="I339" s="12" t="s">
        <v>104</v>
      </c>
      <c r="J339" s="50" t="b">
        <v>0</v>
      </c>
      <c r="K339" s="12" t="s">
        <v>1166</v>
      </c>
      <c r="L339" s="12" t="s">
        <v>1167</v>
      </c>
    </row>
    <row r="340" spans="1:12" x14ac:dyDescent="0.2">
      <c r="A340" s="10">
        <v>42498</v>
      </c>
      <c r="B340" s="11" t="s">
        <v>1793</v>
      </c>
      <c r="C340" s="12" t="s">
        <v>1912</v>
      </c>
      <c r="D340" s="11" t="s">
        <v>761</v>
      </c>
      <c r="E340" s="11" t="s">
        <v>17</v>
      </c>
      <c r="F340" s="12" t="s">
        <v>288</v>
      </c>
      <c r="G340" s="13">
        <v>7213.31</v>
      </c>
      <c r="H340" s="12" t="s">
        <v>2663</v>
      </c>
      <c r="I340" s="12" t="s">
        <v>1979</v>
      </c>
      <c r="J340" s="50" t="b">
        <v>0</v>
      </c>
      <c r="K340" s="12" t="s">
        <v>1166</v>
      </c>
      <c r="L340" s="12" t="s">
        <v>1167</v>
      </c>
    </row>
    <row r="341" spans="1:12" x14ac:dyDescent="0.2">
      <c r="A341" s="10">
        <v>42498</v>
      </c>
      <c r="B341" s="11" t="s">
        <v>2234</v>
      </c>
      <c r="C341" s="12" t="s">
        <v>952</v>
      </c>
      <c r="D341" s="11" t="s">
        <v>118</v>
      </c>
      <c r="E341" s="11" t="s">
        <v>17</v>
      </c>
      <c r="F341" s="12" t="s">
        <v>66</v>
      </c>
      <c r="G341" s="13">
        <v>0</v>
      </c>
      <c r="H341" s="12" t="s">
        <v>2664</v>
      </c>
      <c r="I341" s="12" t="s">
        <v>1491</v>
      </c>
      <c r="J341" s="50" t="b">
        <v>0</v>
      </c>
      <c r="K341" s="12" t="s">
        <v>1166</v>
      </c>
      <c r="L341" s="12" t="s">
        <v>1167</v>
      </c>
    </row>
    <row r="342" spans="1:12" x14ac:dyDescent="0.2">
      <c r="A342" s="10">
        <v>42497</v>
      </c>
      <c r="B342" s="11" t="s">
        <v>88</v>
      </c>
      <c r="C342" s="12" t="s">
        <v>2614</v>
      </c>
      <c r="D342" s="11" t="s">
        <v>1252</v>
      </c>
      <c r="E342" s="11" t="s">
        <v>17</v>
      </c>
      <c r="F342" s="12" t="s">
        <v>2169</v>
      </c>
      <c r="G342" s="13">
        <v>0</v>
      </c>
      <c r="H342" s="12" t="s">
        <v>2665</v>
      </c>
      <c r="I342" s="12"/>
      <c r="J342" s="50" t="b">
        <v>0</v>
      </c>
      <c r="K342" s="12" t="s">
        <v>1166</v>
      </c>
      <c r="L342" s="12" t="s">
        <v>1167</v>
      </c>
    </row>
    <row r="343" spans="1:12" x14ac:dyDescent="0.2">
      <c r="A343" s="10">
        <v>42496</v>
      </c>
      <c r="B343" s="11" t="s">
        <v>2201</v>
      </c>
      <c r="C343" s="12" t="s">
        <v>880</v>
      </c>
      <c r="D343" s="11" t="s">
        <v>1252</v>
      </c>
      <c r="E343" s="11" t="s">
        <v>17</v>
      </c>
      <c r="F343" s="12" t="s">
        <v>373</v>
      </c>
      <c r="G343" s="13">
        <v>0</v>
      </c>
      <c r="H343" s="12" t="s">
        <v>2666</v>
      </c>
      <c r="I343" s="12" t="s">
        <v>1170</v>
      </c>
      <c r="J343" s="50" t="b">
        <v>0</v>
      </c>
      <c r="K343" s="12" t="s">
        <v>1166</v>
      </c>
      <c r="L343" s="12" t="s">
        <v>1167</v>
      </c>
    </row>
    <row r="344" spans="1:12" x14ac:dyDescent="0.2">
      <c r="A344" s="10">
        <v>42495</v>
      </c>
      <c r="B344" s="11" t="s">
        <v>2201</v>
      </c>
      <c r="C344" s="12" t="s">
        <v>804</v>
      </c>
      <c r="D344" s="11" t="s">
        <v>1252</v>
      </c>
      <c r="E344" s="11" t="s">
        <v>1730</v>
      </c>
      <c r="F344" s="12" t="s">
        <v>2667</v>
      </c>
      <c r="G344" s="13"/>
      <c r="H344" s="12" t="s">
        <v>2668</v>
      </c>
      <c r="I344" s="12" t="s">
        <v>2216</v>
      </c>
      <c r="J344" s="50" t="b">
        <v>0</v>
      </c>
      <c r="K344" s="12" t="s">
        <v>1166</v>
      </c>
      <c r="L344" s="12" t="s">
        <v>1167</v>
      </c>
    </row>
    <row r="345" spans="1:12" x14ac:dyDescent="0.2">
      <c r="A345" s="10">
        <v>42495</v>
      </c>
      <c r="B345" s="11" t="s">
        <v>2194</v>
      </c>
      <c r="C345" s="12" t="s">
        <v>1713</v>
      </c>
      <c r="D345" s="11" t="s">
        <v>1252</v>
      </c>
      <c r="E345" s="11" t="s">
        <v>17</v>
      </c>
      <c r="F345" s="12" t="s">
        <v>2669</v>
      </c>
      <c r="G345" s="13">
        <v>0</v>
      </c>
      <c r="H345" s="12" t="s">
        <v>2670</v>
      </c>
      <c r="I345" s="12" t="s">
        <v>1541</v>
      </c>
      <c r="J345" s="50" t="b">
        <v>0</v>
      </c>
      <c r="K345" s="12" t="s">
        <v>1166</v>
      </c>
      <c r="L345" s="12" t="s">
        <v>1167</v>
      </c>
    </row>
    <row r="346" spans="1:12" x14ac:dyDescent="0.2">
      <c r="A346" s="10">
        <v>42495</v>
      </c>
      <c r="B346" s="11" t="s">
        <v>1793</v>
      </c>
      <c r="C346" s="12" t="s">
        <v>1860</v>
      </c>
      <c r="D346" s="11" t="s">
        <v>1252</v>
      </c>
      <c r="E346" s="11" t="s">
        <v>17</v>
      </c>
      <c r="F346" s="12" t="s">
        <v>2671</v>
      </c>
      <c r="G346" s="13">
        <v>247.12</v>
      </c>
      <c r="H346" s="12" t="s">
        <v>2672</v>
      </c>
      <c r="I346" s="12" t="s">
        <v>1861</v>
      </c>
      <c r="J346" s="50" t="b">
        <v>0</v>
      </c>
      <c r="K346" s="12" t="s">
        <v>1166</v>
      </c>
      <c r="L346" s="12" t="s">
        <v>1167</v>
      </c>
    </row>
    <row r="347" spans="1:12" x14ac:dyDescent="0.2">
      <c r="A347" s="10">
        <v>42494</v>
      </c>
      <c r="B347" s="11" t="s">
        <v>2234</v>
      </c>
      <c r="C347" s="12" t="s">
        <v>1091</v>
      </c>
      <c r="D347" s="11" t="s">
        <v>1252</v>
      </c>
      <c r="E347" s="11" t="s">
        <v>17</v>
      </c>
      <c r="F347" s="12" t="s">
        <v>28</v>
      </c>
      <c r="G347" s="13">
        <v>0</v>
      </c>
      <c r="H347" s="12" t="s">
        <v>2673</v>
      </c>
      <c r="I347" s="12" t="s">
        <v>1180</v>
      </c>
      <c r="J347" s="50" t="b">
        <v>0</v>
      </c>
      <c r="K347" s="12" t="s">
        <v>1166</v>
      </c>
      <c r="L347" s="12" t="s">
        <v>1167</v>
      </c>
    </row>
    <row r="348" spans="1:12" x14ac:dyDescent="0.2">
      <c r="A348" s="10">
        <v>42493</v>
      </c>
      <c r="B348" s="11" t="s">
        <v>2234</v>
      </c>
      <c r="C348" s="12" t="s">
        <v>1039</v>
      </c>
      <c r="D348" s="11" t="s">
        <v>1252</v>
      </c>
      <c r="E348" s="11" t="s">
        <v>17</v>
      </c>
      <c r="F348" s="12" t="s">
        <v>288</v>
      </c>
      <c r="G348" s="13">
        <v>0</v>
      </c>
      <c r="H348" s="12" t="s">
        <v>2674</v>
      </c>
      <c r="I348" s="12" t="s">
        <v>1601</v>
      </c>
      <c r="J348" s="50" t="b">
        <v>0</v>
      </c>
      <c r="K348" s="12" t="s">
        <v>1166</v>
      </c>
      <c r="L348" s="12" t="s">
        <v>1167</v>
      </c>
    </row>
    <row r="349" spans="1:12" x14ac:dyDescent="0.2">
      <c r="A349" s="10">
        <v>42492</v>
      </c>
      <c r="B349" s="11" t="s">
        <v>6</v>
      </c>
      <c r="C349" s="12" t="s">
        <v>809</v>
      </c>
      <c r="D349" s="11" t="s">
        <v>1252</v>
      </c>
      <c r="E349" s="11" t="s">
        <v>19</v>
      </c>
      <c r="F349" s="12" t="s">
        <v>695</v>
      </c>
      <c r="G349" s="13">
        <v>492</v>
      </c>
      <c r="H349" s="12" t="s">
        <v>2648</v>
      </c>
      <c r="I349" s="12" t="s">
        <v>2159</v>
      </c>
      <c r="J349" s="50" t="b">
        <v>0</v>
      </c>
      <c r="K349" s="12" t="s">
        <v>1166</v>
      </c>
      <c r="L349" s="12" t="s">
        <v>1167</v>
      </c>
    </row>
    <row r="350" spans="1:12" x14ac:dyDescent="0.2">
      <c r="A350" s="10">
        <v>42492</v>
      </c>
      <c r="B350" s="11" t="s">
        <v>2270</v>
      </c>
      <c r="C350" s="12" t="s">
        <v>1920</v>
      </c>
      <c r="D350" s="11" t="s">
        <v>1252</v>
      </c>
      <c r="E350" s="11" t="s">
        <v>17</v>
      </c>
      <c r="F350" s="12" t="s">
        <v>1968</v>
      </c>
      <c r="G350" s="13">
        <v>6483.1</v>
      </c>
      <c r="H350" s="12" t="s">
        <v>1970</v>
      </c>
      <c r="I350" s="12" t="s">
        <v>1807</v>
      </c>
      <c r="J350" s="50" t="b">
        <v>0</v>
      </c>
      <c r="K350" s="12" t="s">
        <v>1166</v>
      </c>
      <c r="L350" s="12" t="s">
        <v>1167</v>
      </c>
    </row>
    <row r="351" spans="1:12" x14ac:dyDescent="0.2">
      <c r="A351" s="10">
        <v>42492</v>
      </c>
      <c r="B351" s="11" t="s">
        <v>2201</v>
      </c>
      <c r="C351" s="12" t="s">
        <v>766</v>
      </c>
      <c r="D351" s="11" t="s">
        <v>1252</v>
      </c>
      <c r="E351" s="11" t="s">
        <v>17</v>
      </c>
      <c r="F351" s="12" t="s">
        <v>2675</v>
      </c>
      <c r="G351" s="13">
        <v>16614.72</v>
      </c>
      <c r="H351" s="12" t="s">
        <v>2676</v>
      </c>
      <c r="I351" s="12" t="s">
        <v>1649</v>
      </c>
      <c r="J351" s="50" t="b">
        <v>0</v>
      </c>
      <c r="K351" s="12" t="s">
        <v>1166</v>
      </c>
      <c r="L351" s="12" t="s">
        <v>1167</v>
      </c>
    </row>
    <row r="352" spans="1:12" x14ac:dyDescent="0.2">
      <c r="A352" s="10">
        <v>42490</v>
      </c>
      <c r="B352" s="11" t="s">
        <v>2234</v>
      </c>
      <c r="C352" s="12" t="s">
        <v>1332</v>
      </c>
      <c r="D352" s="11" t="s">
        <v>37</v>
      </c>
      <c r="E352" s="11" t="s">
        <v>19</v>
      </c>
      <c r="F352" s="12" t="s">
        <v>83</v>
      </c>
      <c r="G352" s="13">
        <v>24217.82</v>
      </c>
      <c r="H352" s="12" t="s">
        <v>2677</v>
      </c>
      <c r="I352" s="12" t="s">
        <v>1601</v>
      </c>
      <c r="J352" s="50" t="b">
        <v>0</v>
      </c>
      <c r="K352" s="12" t="s">
        <v>1166</v>
      </c>
      <c r="L352" s="12" t="s">
        <v>1167</v>
      </c>
    </row>
    <row r="353" spans="1:12" x14ac:dyDescent="0.2">
      <c r="A353" s="10">
        <v>42490</v>
      </c>
      <c r="B353" s="11" t="s">
        <v>2234</v>
      </c>
      <c r="C353" s="12" t="s">
        <v>1332</v>
      </c>
      <c r="D353" s="11" t="s">
        <v>37</v>
      </c>
      <c r="E353" s="11" t="s">
        <v>19</v>
      </c>
      <c r="F353" s="12" t="s">
        <v>1601</v>
      </c>
      <c r="G353" s="13">
        <v>20709.8</v>
      </c>
      <c r="H353" s="12" t="s">
        <v>2699</v>
      </c>
      <c r="I353" s="12" t="s">
        <v>1645</v>
      </c>
      <c r="J353" s="50" t="b">
        <v>0</v>
      </c>
      <c r="K353" s="12" t="s">
        <v>1166</v>
      </c>
      <c r="L353" s="12" t="s">
        <v>1167</v>
      </c>
    </row>
    <row r="354" spans="1:12" x14ac:dyDescent="0.2">
      <c r="A354" s="10">
        <v>42489</v>
      </c>
      <c r="B354" s="11" t="s">
        <v>2193</v>
      </c>
      <c r="C354" s="12" t="s">
        <v>771</v>
      </c>
      <c r="D354" s="11" t="s">
        <v>37</v>
      </c>
      <c r="E354" s="11" t="s">
        <v>1730</v>
      </c>
      <c r="F354" s="12" t="s">
        <v>2649</v>
      </c>
      <c r="G354" s="13">
        <v>29591.5</v>
      </c>
      <c r="H354" s="12" t="s">
        <v>2650</v>
      </c>
      <c r="I354" s="12" t="s">
        <v>1811</v>
      </c>
      <c r="J354" s="50" t="b">
        <v>0</v>
      </c>
      <c r="K354" s="12" t="s">
        <v>1166</v>
      </c>
      <c r="L354" s="12" t="s">
        <v>1167</v>
      </c>
    </row>
    <row r="355" spans="1:12" x14ac:dyDescent="0.2">
      <c r="A355" s="10">
        <v>42489</v>
      </c>
      <c r="B355" s="11" t="s">
        <v>2194</v>
      </c>
      <c r="C355" s="12" t="s">
        <v>799</v>
      </c>
      <c r="D355" s="11" t="s">
        <v>761</v>
      </c>
      <c r="E355" s="11" t="s">
        <v>19</v>
      </c>
      <c r="F355" s="12" t="s">
        <v>2678</v>
      </c>
      <c r="G355" s="13">
        <v>15257.75</v>
      </c>
      <c r="H355" s="12" t="s">
        <v>2679</v>
      </c>
      <c r="I355" s="12" t="s">
        <v>1721</v>
      </c>
      <c r="J355" s="50" t="b">
        <v>0</v>
      </c>
      <c r="K355" s="12" t="s">
        <v>1166</v>
      </c>
      <c r="L355" s="12" t="s">
        <v>1167</v>
      </c>
    </row>
    <row r="356" spans="1:12" x14ac:dyDescent="0.2">
      <c r="A356" s="10">
        <v>42489</v>
      </c>
      <c r="B356" s="11" t="s">
        <v>2201</v>
      </c>
      <c r="C356" s="12" t="s">
        <v>1100</v>
      </c>
      <c r="D356" s="11" t="s">
        <v>1252</v>
      </c>
      <c r="E356" s="11" t="s">
        <v>17</v>
      </c>
      <c r="F356" s="12" t="s">
        <v>2681</v>
      </c>
      <c r="G356" s="13">
        <v>0</v>
      </c>
      <c r="H356" s="12" t="s">
        <v>2682</v>
      </c>
      <c r="I356" s="12" t="s">
        <v>1182</v>
      </c>
      <c r="J356" s="50" t="b">
        <v>0</v>
      </c>
      <c r="K356" s="12" t="s">
        <v>1166</v>
      </c>
      <c r="L356" s="12" t="s">
        <v>1167</v>
      </c>
    </row>
    <row r="357" spans="1:12" x14ac:dyDescent="0.2">
      <c r="A357" s="10">
        <v>42488</v>
      </c>
      <c r="B357" s="11" t="s">
        <v>2201</v>
      </c>
      <c r="C357" s="12" t="s">
        <v>2014</v>
      </c>
      <c r="D357" s="11" t="s">
        <v>53</v>
      </c>
      <c r="E357" s="11" t="s">
        <v>17</v>
      </c>
      <c r="F357" s="12" t="s">
        <v>2651</v>
      </c>
      <c r="G357" s="13">
        <v>26937.81</v>
      </c>
      <c r="H357" s="12" t="s">
        <v>2652</v>
      </c>
      <c r="I357" s="12" t="s">
        <v>1803</v>
      </c>
      <c r="J357" s="50" t="b">
        <v>0</v>
      </c>
      <c r="K357" s="12" t="s">
        <v>1166</v>
      </c>
      <c r="L357" s="12" t="s">
        <v>1167</v>
      </c>
    </row>
    <row r="358" spans="1:12" x14ac:dyDescent="0.2">
      <c r="A358" s="10">
        <v>42486</v>
      </c>
      <c r="B358" s="11" t="s">
        <v>2193</v>
      </c>
      <c r="C358" s="12" t="s">
        <v>1796</v>
      </c>
      <c r="D358" s="11" t="s">
        <v>1252</v>
      </c>
      <c r="E358" s="11" t="s">
        <v>19</v>
      </c>
      <c r="F358" s="12" t="s">
        <v>208</v>
      </c>
      <c r="G358" s="13">
        <v>70450</v>
      </c>
      <c r="H358" s="12" t="s">
        <v>2653</v>
      </c>
      <c r="I358" s="12" t="s">
        <v>1640</v>
      </c>
      <c r="J358" s="50" t="b">
        <v>0</v>
      </c>
      <c r="K358" s="12" t="s">
        <v>1166</v>
      </c>
      <c r="L358" s="12" t="s">
        <v>1167</v>
      </c>
    </row>
    <row r="359" spans="1:12" x14ac:dyDescent="0.2">
      <c r="A359" s="10">
        <v>42485</v>
      </c>
      <c r="B359" s="11" t="s">
        <v>2201</v>
      </c>
      <c r="C359" s="12" t="s">
        <v>1203</v>
      </c>
      <c r="D359" s="11" t="s">
        <v>1252</v>
      </c>
      <c r="E359" s="11" t="s">
        <v>17</v>
      </c>
      <c r="F359" s="12" t="s">
        <v>85</v>
      </c>
      <c r="G359" s="13">
        <v>6553.43</v>
      </c>
      <c r="H359" s="12" t="s">
        <v>2641</v>
      </c>
      <c r="I359" s="12" t="s">
        <v>1182</v>
      </c>
      <c r="J359" s="50" t="b">
        <v>0</v>
      </c>
      <c r="K359" s="12" t="s">
        <v>1166</v>
      </c>
      <c r="L359" s="12" t="s">
        <v>1167</v>
      </c>
    </row>
    <row r="360" spans="1:12" x14ac:dyDescent="0.2">
      <c r="A360" s="10">
        <v>42485</v>
      </c>
      <c r="B360" s="11" t="s">
        <v>2315</v>
      </c>
      <c r="C360" s="12" t="s">
        <v>1120</v>
      </c>
      <c r="D360" s="11" t="s">
        <v>1252</v>
      </c>
      <c r="E360" s="11" t="s">
        <v>17</v>
      </c>
      <c r="F360" s="12" t="s">
        <v>2654</v>
      </c>
      <c r="G360" s="13">
        <v>0</v>
      </c>
      <c r="H360" s="12" t="s">
        <v>2655</v>
      </c>
      <c r="I360" s="12" t="s">
        <v>1726</v>
      </c>
      <c r="J360" s="50" t="b">
        <v>0</v>
      </c>
      <c r="K360" s="12" t="s">
        <v>1166</v>
      </c>
      <c r="L360" s="12" t="s">
        <v>1167</v>
      </c>
    </row>
    <row r="361" spans="1:12" x14ac:dyDescent="0.2">
      <c r="A361" s="10">
        <v>42485</v>
      </c>
      <c r="B361" s="11" t="s">
        <v>6</v>
      </c>
      <c r="C361" s="12" t="s">
        <v>1135</v>
      </c>
      <c r="D361" s="11" t="s">
        <v>761</v>
      </c>
      <c r="E361" s="11" t="s">
        <v>1730</v>
      </c>
      <c r="F361" s="12" t="s">
        <v>358</v>
      </c>
      <c r="G361" s="13">
        <v>1110</v>
      </c>
      <c r="H361" s="12" t="s">
        <v>2656</v>
      </c>
      <c r="I361" s="12"/>
      <c r="J361" s="50" t="b">
        <v>0</v>
      </c>
      <c r="K361" s="12" t="s">
        <v>1166</v>
      </c>
      <c r="L361" s="12" t="s">
        <v>1167</v>
      </c>
    </row>
    <row r="362" spans="1:12" x14ac:dyDescent="0.2">
      <c r="A362" s="10">
        <v>42482</v>
      </c>
      <c r="B362" s="11" t="s">
        <v>2194</v>
      </c>
      <c r="C362" s="12" t="s">
        <v>1887</v>
      </c>
      <c r="D362" s="11" t="s">
        <v>1252</v>
      </c>
      <c r="E362" s="11" t="s">
        <v>1730</v>
      </c>
      <c r="F362" s="12" t="s">
        <v>225</v>
      </c>
      <c r="G362" s="13">
        <v>949.25</v>
      </c>
      <c r="H362" s="12" t="s">
        <v>2642</v>
      </c>
      <c r="I362" s="12" t="s">
        <v>1738</v>
      </c>
      <c r="J362" s="50" t="b">
        <v>0</v>
      </c>
      <c r="K362" s="12" t="s">
        <v>1166</v>
      </c>
      <c r="L362" s="12" t="s">
        <v>1167</v>
      </c>
    </row>
    <row r="363" spans="1:12" x14ac:dyDescent="0.2">
      <c r="A363" s="10">
        <v>42481</v>
      </c>
      <c r="B363" s="11" t="s">
        <v>2194</v>
      </c>
      <c r="C363" s="12" t="s">
        <v>950</v>
      </c>
      <c r="D363" s="11" t="s">
        <v>1252</v>
      </c>
      <c r="E363" s="11" t="s">
        <v>1730</v>
      </c>
      <c r="F363" s="12" t="s">
        <v>800</v>
      </c>
      <c r="G363" s="13">
        <v>0</v>
      </c>
      <c r="H363" s="12" t="s">
        <v>2643</v>
      </c>
      <c r="I363" s="12" t="s">
        <v>1579</v>
      </c>
      <c r="J363" s="50" t="b">
        <v>0</v>
      </c>
      <c r="K363" s="12" t="s">
        <v>1166</v>
      </c>
      <c r="L363" s="12" t="s">
        <v>1167</v>
      </c>
    </row>
    <row r="364" spans="1:12" x14ac:dyDescent="0.2">
      <c r="A364" s="10">
        <v>42481</v>
      </c>
      <c r="B364" s="11" t="s">
        <v>88</v>
      </c>
      <c r="C364" s="12" t="s">
        <v>2657</v>
      </c>
      <c r="D364" s="11" t="s">
        <v>1252</v>
      </c>
      <c r="E364" s="11" t="s">
        <v>17</v>
      </c>
      <c r="F364" s="12" t="s">
        <v>2658</v>
      </c>
      <c r="G364" s="13"/>
      <c r="H364" s="12" t="s">
        <v>2659</v>
      </c>
      <c r="I364" s="12"/>
      <c r="J364" s="50" t="b">
        <v>0</v>
      </c>
      <c r="K364" s="12" t="s">
        <v>1166</v>
      </c>
      <c r="L364" s="12" t="s">
        <v>1167</v>
      </c>
    </row>
    <row r="365" spans="1:12" x14ac:dyDescent="0.2">
      <c r="A365" s="10">
        <v>42480</v>
      </c>
      <c r="B365" s="11" t="s">
        <v>2201</v>
      </c>
      <c r="C365" s="12" t="s">
        <v>766</v>
      </c>
      <c r="D365" s="11" t="s">
        <v>1252</v>
      </c>
      <c r="E365" s="11" t="s">
        <v>17</v>
      </c>
      <c r="F365" s="12" t="s">
        <v>2644</v>
      </c>
      <c r="G365" s="13">
        <v>1500</v>
      </c>
      <c r="H365" s="12" t="s">
        <v>2645</v>
      </c>
      <c r="I365" s="12" t="s">
        <v>1182</v>
      </c>
      <c r="J365" s="50" t="b">
        <v>0</v>
      </c>
      <c r="K365" s="12" t="s">
        <v>1166</v>
      </c>
      <c r="L365" s="12" t="s">
        <v>1167</v>
      </c>
    </row>
    <row r="366" spans="1:12" x14ac:dyDescent="0.2">
      <c r="A366" s="10">
        <v>42480</v>
      </c>
      <c r="B366" s="11" t="s">
        <v>2234</v>
      </c>
      <c r="C366" s="12" t="s">
        <v>1330</v>
      </c>
      <c r="D366" s="11" t="s">
        <v>1252</v>
      </c>
      <c r="E366" s="11" t="s">
        <v>17</v>
      </c>
      <c r="F366" s="12" t="s">
        <v>1163</v>
      </c>
      <c r="G366" s="13">
        <v>0</v>
      </c>
      <c r="H366" s="12" t="s">
        <v>2646</v>
      </c>
      <c r="I366" s="12" t="s">
        <v>1165</v>
      </c>
      <c r="J366" s="50" t="b">
        <v>0</v>
      </c>
      <c r="K366" s="12" t="s">
        <v>1166</v>
      </c>
      <c r="L366" s="12" t="s">
        <v>1167</v>
      </c>
    </row>
    <row r="367" spans="1:12" x14ac:dyDescent="0.2">
      <c r="A367" s="10">
        <v>42476</v>
      </c>
      <c r="B367" s="11" t="s">
        <v>2234</v>
      </c>
      <c r="C367" s="12" t="s">
        <v>1300</v>
      </c>
      <c r="D367" s="11" t="s">
        <v>1252</v>
      </c>
      <c r="E367" s="11" t="s">
        <v>17</v>
      </c>
      <c r="F367" s="12" t="s">
        <v>66</v>
      </c>
      <c r="G367" s="13">
        <v>0</v>
      </c>
      <c r="H367" s="12" t="s">
        <v>2632</v>
      </c>
      <c r="I367" s="12" t="s">
        <v>1491</v>
      </c>
      <c r="J367" s="50" t="b">
        <v>0</v>
      </c>
      <c r="K367" s="12" t="s">
        <v>1166</v>
      </c>
      <c r="L367" s="12" t="s">
        <v>1167</v>
      </c>
    </row>
    <row r="368" spans="1:12" x14ac:dyDescent="0.2">
      <c r="A368" s="10">
        <v>42475</v>
      </c>
      <c r="B368" s="11" t="s">
        <v>40</v>
      </c>
      <c r="C368" s="12" t="s">
        <v>2553</v>
      </c>
      <c r="D368" s="11" t="s">
        <v>1252</v>
      </c>
      <c r="E368" s="11" t="s">
        <v>17</v>
      </c>
      <c r="F368" s="12" t="s">
        <v>2006</v>
      </c>
      <c r="G368" s="13">
        <v>7932.55</v>
      </c>
      <c r="H368" s="12" t="s">
        <v>1970</v>
      </c>
      <c r="I368" s="12" t="s">
        <v>2007</v>
      </c>
      <c r="J368" s="50" t="b">
        <v>0</v>
      </c>
      <c r="K368" s="12" t="s">
        <v>1166</v>
      </c>
      <c r="L368" s="12" t="s">
        <v>1167</v>
      </c>
    </row>
    <row r="369" spans="1:12" x14ac:dyDescent="0.2">
      <c r="A369" s="10">
        <v>42474</v>
      </c>
      <c r="B369" s="11" t="s">
        <v>2201</v>
      </c>
      <c r="C369" s="12" t="s">
        <v>1566</v>
      </c>
      <c r="D369" s="11" t="s">
        <v>1252</v>
      </c>
      <c r="E369" s="11" t="s">
        <v>17</v>
      </c>
      <c r="F369" s="12" t="s">
        <v>2633</v>
      </c>
      <c r="G369" s="13">
        <v>0</v>
      </c>
      <c r="H369" s="12" t="s">
        <v>2634</v>
      </c>
      <c r="I369" s="12" t="s">
        <v>1180</v>
      </c>
      <c r="J369" s="50" t="b">
        <v>0</v>
      </c>
      <c r="K369" s="12" t="s">
        <v>1166</v>
      </c>
      <c r="L369" s="12" t="s">
        <v>1167</v>
      </c>
    </row>
    <row r="370" spans="1:12" x14ac:dyDescent="0.2">
      <c r="A370" s="10">
        <v>42474</v>
      </c>
      <c r="B370" s="11" t="s">
        <v>2201</v>
      </c>
      <c r="C370" s="12" t="s">
        <v>766</v>
      </c>
      <c r="D370" s="11" t="s">
        <v>1252</v>
      </c>
      <c r="E370" s="11" t="s">
        <v>17</v>
      </c>
      <c r="F370" s="12" t="s">
        <v>1555</v>
      </c>
      <c r="G370" s="13">
        <v>5525</v>
      </c>
      <c r="H370" s="12" t="s">
        <v>2635</v>
      </c>
      <c r="I370" s="12" t="s">
        <v>1649</v>
      </c>
      <c r="J370" s="50" t="b">
        <v>0</v>
      </c>
      <c r="K370" s="12" t="s">
        <v>1166</v>
      </c>
      <c r="L370" s="12" t="s">
        <v>1167</v>
      </c>
    </row>
    <row r="371" spans="1:12" x14ac:dyDescent="0.2">
      <c r="A371" s="10">
        <v>42473</v>
      </c>
      <c r="B371" s="11" t="s">
        <v>2194</v>
      </c>
      <c r="C371" s="12" t="s">
        <v>1426</v>
      </c>
      <c r="D371" s="11" t="s">
        <v>1252</v>
      </c>
      <c r="E371" s="11" t="s">
        <v>17</v>
      </c>
      <c r="F371" s="12" t="s">
        <v>2636</v>
      </c>
      <c r="G371" s="13">
        <v>275.08999999999997</v>
      </c>
      <c r="H371" s="12" t="s">
        <v>2637</v>
      </c>
      <c r="I371" s="12" t="s">
        <v>1630</v>
      </c>
      <c r="J371" s="50" t="b">
        <v>0</v>
      </c>
      <c r="K371" s="12" t="s">
        <v>1166</v>
      </c>
      <c r="L371" s="12" t="s">
        <v>1167</v>
      </c>
    </row>
    <row r="372" spans="1:12" x14ac:dyDescent="0.2">
      <c r="A372" s="10">
        <v>42472</v>
      </c>
      <c r="B372" s="11" t="s">
        <v>2193</v>
      </c>
      <c r="C372" s="12" t="s">
        <v>1226</v>
      </c>
      <c r="D372" s="11" t="s">
        <v>1252</v>
      </c>
      <c r="E372" s="11" t="s">
        <v>17</v>
      </c>
      <c r="F372" s="12" t="s">
        <v>373</v>
      </c>
      <c r="G372" s="13">
        <v>45128.14</v>
      </c>
      <c r="H372" s="12" t="s">
        <v>2616</v>
      </c>
      <c r="I372" s="12" t="s">
        <v>1170</v>
      </c>
      <c r="J372" s="50" t="b">
        <v>0</v>
      </c>
      <c r="K372" s="12" t="s">
        <v>1166</v>
      </c>
      <c r="L372" s="12" t="s">
        <v>1167</v>
      </c>
    </row>
    <row r="373" spans="1:12" x14ac:dyDescent="0.2">
      <c r="A373" s="10">
        <v>42470</v>
      </c>
      <c r="B373" s="11" t="s">
        <v>2194</v>
      </c>
      <c r="C373" s="12" t="s">
        <v>950</v>
      </c>
      <c r="D373" s="11" t="s">
        <v>1252</v>
      </c>
      <c r="E373" s="11" t="s">
        <v>1730</v>
      </c>
      <c r="F373" s="12" t="s">
        <v>800</v>
      </c>
      <c r="G373" s="13">
        <v>0</v>
      </c>
      <c r="H373" s="12" t="s">
        <v>2497</v>
      </c>
      <c r="I373" s="12" t="s">
        <v>1579</v>
      </c>
      <c r="J373" s="50" t="b">
        <v>0</v>
      </c>
      <c r="K373" s="12" t="s">
        <v>1166</v>
      </c>
      <c r="L373" s="12" t="s">
        <v>1167</v>
      </c>
    </row>
    <row r="374" spans="1:12" x14ac:dyDescent="0.2">
      <c r="A374" s="10">
        <v>42468</v>
      </c>
      <c r="B374" s="11" t="s">
        <v>1793</v>
      </c>
      <c r="C374" s="12" t="s">
        <v>1912</v>
      </c>
      <c r="D374" s="11" t="s">
        <v>2</v>
      </c>
      <c r="E374" s="11" t="s">
        <v>1730</v>
      </c>
      <c r="F374" s="12" t="s">
        <v>2593</v>
      </c>
      <c r="G374" s="13">
        <v>121000</v>
      </c>
      <c r="H374" s="12" t="s">
        <v>2603</v>
      </c>
      <c r="I374" s="12" t="s">
        <v>2602</v>
      </c>
      <c r="J374" s="50" t="b">
        <v>0</v>
      </c>
      <c r="K374" s="12" t="s">
        <v>1166</v>
      </c>
      <c r="L374" s="12" t="s">
        <v>1167</v>
      </c>
    </row>
    <row r="375" spans="1:12" x14ac:dyDescent="0.2">
      <c r="A375" s="10">
        <v>42467</v>
      </c>
      <c r="B375" s="11" t="s">
        <v>2194</v>
      </c>
      <c r="C375" s="12" t="s">
        <v>2019</v>
      </c>
      <c r="D375" s="11" t="s">
        <v>1252</v>
      </c>
      <c r="E375" s="11" t="s">
        <v>17</v>
      </c>
      <c r="F375" s="12" t="s">
        <v>1297</v>
      </c>
      <c r="G375" s="13">
        <v>0</v>
      </c>
      <c r="H375" s="12" t="s">
        <v>2604</v>
      </c>
      <c r="I375" s="12" t="s">
        <v>1541</v>
      </c>
      <c r="J375" s="50" t="b">
        <v>0</v>
      </c>
      <c r="K375" s="12" t="s">
        <v>1166</v>
      </c>
      <c r="L375" s="12" t="s">
        <v>1167</v>
      </c>
    </row>
    <row r="376" spans="1:12" x14ac:dyDescent="0.2">
      <c r="A376" s="10">
        <v>42467</v>
      </c>
      <c r="B376" s="11" t="s">
        <v>2201</v>
      </c>
      <c r="C376" s="12" t="s">
        <v>1053</v>
      </c>
      <c r="D376" s="11" t="s">
        <v>1252</v>
      </c>
      <c r="E376" s="11" t="s">
        <v>1730</v>
      </c>
      <c r="F376" s="12" t="s">
        <v>681</v>
      </c>
      <c r="G376" s="13">
        <v>0</v>
      </c>
      <c r="H376" s="12" t="s">
        <v>2606</v>
      </c>
      <c r="I376" s="12" t="s">
        <v>2605</v>
      </c>
      <c r="J376" s="50" t="b">
        <v>0</v>
      </c>
      <c r="K376" s="12" t="s">
        <v>1166</v>
      </c>
      <c r="L376" s="12" t="s">
        <v>1167</v>
      </c>
    </row>
    <row r="377" spans="1:12" x14ac:dyDescent="0.2">
      <c r="A377" s="10">
        <v>42467</v>
      </c>
      <c r="B377" s="11" t="s">
        <v>2201</v>
      </c>
      <c r="C377" s="12" t="s">
        <v>1366</v>
      </c>
      <c r="D377" s="11" t="s">
        <v>1252</v>
      </c>
      <c r="E377" s="11" t="s">
        <v>19</v>
      </c>
      <c r="F377" s="12" t="s">
        <v>382</v>
      </c>
      <c r="G377" s="13">
        <v>314.10000000000002</v>
      </c>
      <c r="H377" s="12" t="s">
        <v>2617</v>
      </c>
      <c r="I377" s="12" t="s">
        <v>1996</v>
      </c>
      <c r="J377" s="50" t="b">
        <v>0</v>
      </c>
      <c r="K377" s="12" t="s">
        <v>1166</v>
      </c>
      <c r="L377" s="12" t="s">
        <v>1167</v>
      </c>
    </row>
    <row r="378" spans="1:12" x14ac:dyDescent="0.2">
      <c r="A378" s="10">
        <v>42467</v>
      </c>
      <c r="B378" s="11" t="s">
        <v>2201</v>
      </c>
      <c r="C378" s="12" t="s">
        <v>1103</v>
      </c>
      <c r="D378" s="11" t="s">
        <v>1252</v>
      </c>
      <c r="E378" s="11" t="s">
        <v>19</v>
      </c>
      <c r="F378" s="12" t="s">
        <v>2618</v>
      </c>
      <c r="G378" s="13">
        <v>0</v>
      </c>
      <c r="H378" s="12" t="s">
        <v>2620</v>
      </c>
      <c r="I378" s="12" t="s">
        <v>2619</v>
      </c>
      <c r="J378" s="50" t="b">
        <v>0</v>
      </c>
      <c r="K378" s="12" t="s">
        <v>1166</v>
      </c>
      <c r="L378" s="12" t="s">
        <v>1167</v>
      </c>
    </row>
    <row r="379" spans="1:12" x14ac:dyDescent="0.2">
      <c r="A379" s="10">
        <v>42464</v>
      </c>
      <c r="B379" s="11" t="s">
        <v>1939</v>
      </c>
      <c r="C379" s="12" t="s">
        <v>2607</v>
      </c>
      <c r="D379" s="11" t="s">
        <v>761</v>
      </c>
      <c r="E379" s="11" t="s">
        <v>17</v>
      </c>
      <c r="F379" s="12" t="s">
        <v>1925</v>
      </c>
      <c r="G379" s="13"/>
      <c r="H379" s="12" t="s">
        <v>2608</v>
      </c>
      <c r="I379" s="12"/>
      <c r="J379" s="50" t="b">
        <v>0</v>
      </c>
      <c r="K379" s="12" t="s">
        <v>1166</v>
      </c>
      <c r="L379" s="12" t="s">
        <v>1167</v>
      </c>
    </row>
    <row r="380" spans="1:12" x14ac:dyDescent="0.2">
      <c r="A380" s="10">
        <v>42464</v>
      </c>
      <c r="B380" s="11" t="s">
        <v>2201</v>
      </c>
      <c r="C380" s="12" t="s">
        <v>967</v>
      </c>
      <c r="D380" s="11" t="s">
        <v>1252</v>
      </c>
      <c r="E380" s="11" t="s">
        <v>17</v>
      </c>
      <c r="F380" s="12" t="s">
        <v>2609</v>
      </c>
      <c r="G380" s="13">
        <v>0</v>
      </c>
      <c r="H380" s="12" t="s">
        <v>2610</v>
      </c>
      <c r="I380" s="12" t="s">
        <v>1660</v>
      </c>
      <c r="J380" s="50" t="b">
        <v>0</v>
      </c>
      <c r="K380" s="12" t="s">
        <v>1166</v>
      </c>
      <c r="L380" s="12" t="s">
        <v>1167</v>
      </c>
    </row>
    <row r="381" spans="1:12" x14ac:dyDescent="0.2">
      <c r="A381" s="10">
        <v>42464</v>
      </c>
      <c r="B381" s="11" t="s">
        <v>1939</v>
      </c>
      <c r="C381" s="12" t="s">
        <v>2191</v>
      </c>
      <c r="D381" s="11" t="s">
        <v>1252</v>
      </c>
      <c r="E381" s="11" t="s">
        <v>17</v>
      </c>
      <c r="F381" s="12" t="s">
        <v>66</v>
      </c>
      <c r="G381" s="13">
        <v>21589.81</v>
      </c>
      <c r="H381" s="12" t="s">
        <v>2638</v>
      </c>
      <c r="I381" s="12" t="s">
        <v>1861</v>
      </c>
      <c r="J381" s="50" t="b">
        <v>0</v>
      </c>
      <c r="K381" s="12" t="s">
        <v>1166</v>
      </c>
      <c r="L381" s="12" t="s">
        <v>1167</v>
      </c>
    </row>
    <row r="382" spans="1:12" x14ac:dyDescent="0.2">
      <c r="A382" s="10">
        <v>42462</v>
      </c>
      <c r="B382" s="11" t="s">
        <v>2201</v>
      </c>
      <c r="C382" s="12" t="s">
        <v>1648</v>
      </c>
      <c r="D382" s="11" t="s">
        <v>1252</v>
      </c>
      <c r="E382" s="11" t="s">
        <v>17</v>
      </c>
      <c r="F382" s="12" t="s">
        <v>74</v>
      </c>
      <c r="G382" s="13">
        <v>0</v>
      </c>
      <c r="H382" s="12" t="s">
        <v>2611</v>
      </c>
      <c r="I382" s="12" t="s">
        <v>1649</v>
      </c>
      <c r="J382" s="50" t="b">
        <v>0</v>
      </c>
      <c r="K382" s="12" t="s">
        <v>1166</v>
      </c>
      <c r="L382" s="12" t="s">
        <v>1167</v>
      </c>
    </row>
    <row r="383" spans="1:12" x14ac:dyDescent="0.2">
      <c r="A383" s="10">
        <v>42461</v>
      </c>
      <c r="B383" s="11" t="s">
        <v>2193</v>
      </c>
      <c r="C383" s="12" t="s">
        <v>1334</v>
      </c>
      <c r="D383" s="11" t="s">
        <v>1252</v>
      </c>
      <c r="E383" s="11" t="s">
        <v>17</v>
      </c>
      <c r="F383" s="12" t="s">
        <v>2612</v>
      </c>
      <c r="G383" s="13">
        <v>0</v>
      </c>
      <c r="H383" s="12" t="s">
        <v>2613</v>
      </c>
      <c r="I383" s="12" t="s">
        <v>1182</v>
      </c>
      <c r="J383" s="50" t="b">
        <v>0</v>
      </c>
      <c r="K383" s="12" t="s">
        <v>1166</v>
      </c>
      <c r="L383" s="12" t="s">
        <v>1167</v>
      </c>
    </row>
    <row r="384" spans="1:12" x14ac:dyDescent="0.2">
      <c r="A384" s="10">
        <v>42460</v>
      </c>
      <c r="B384" s="11" t="s">
        <v>88</v>
      </c>
      <c r="C384" s="12" t="s">
        <v>2614</v>
      </c>
      <c r="D384" s="11" t="s">
        <v>1252</v>
      </c>
      <c r="E384" s="11" t="s">
        <v>17</v>
      </c>
      <c r="F384" s="12" t="s">
        <v>2521</v>
      </c>
      <c r="G384" s="13">
        <v>0</v>
      </c>
      <c r="H384" s="12" t="s">
        <v>2615</v>
      </c>
      <c r="I384" s="12" t="s">
        <v>497</v>
      </c>
      <c r="J384" s="50" t="b">
        <v>0</v>
      </c>
      <c r="K384" s="12" t="s">
        <v>1166</v>
      </c>
      <c r="L384" s="12" t="s">
        <v>1167</v>
      </c>
    </row>
    <row r="385" spans="1:12" x14ac:dyDescent="0.2">
      <c r="A385" s="10">
        <v>42458</v>
      </c>
      <c r="B385" s="11" t="s">
        <v>2597</v>
      </c>
      <c r="C385" s="12" t="s">
        <v>982</v>
      </c>
      <c r="D385" s="11" t="s">
        <v>1252</v>
      </c>
      <c r="E385" s="11" t="s">
        <v>17</v>
      </c>
      <c r="F385" s="12" t="s">
        <v>66</v>
      </c>
      <c r="G385" s="13">
        <v>154149.46</v>
      </c>
      <c r="H385" s="12" t="s">
        <v>2598</v>
      </c>
      <c r="I385" s="12" t="s">
        <v>1491</v>
      </c>
      <c r="J385" s="50" t="b">
        <v>0</v>
      </c>
      <c r="K385" s="12" t="s">
        <v>1166</v>
      </c>
      <c r="L385" s="12" t="s">
        <v>1167</v>
      </c>
    </row>
    <row r="386" spans="1:12" x14ac:dyDescent="0.2">
      <c r="A386" s="10">
        <v>42457</v>
      </c>
      <c r="B386" s="11" t="s">
        <v>1793</v>
      </c>
      <c r="C386" s="12" t="s">
        <v>1860</v>
      </c>
      <c r="D386" s="11" t="s">
        <v>1252</v>
      </c>
      <c r="E386" s="11" t="s">
        <v>19</v>
      </c>
      <c r="F386" s="12" t="s">
        <v>66</v>
      </c>
      <c r="G386" s="13">
        <v>3355.97</v>
      </c>
      <c r="H386" s="12" t="s">
        <v>2599</v>
      </c>
      <c r="I386" s="12" t="s">
        <v>1861</v>
      </c>
      <c r="J386" s="50" t="b">
        <v>0</v>
      </c>
      <c r="K386" s="12" t="s">
        <v>1166</v>
      </c>
      <c r="L386" s="12" t="s">
        <v>1167</v>
      </c>
    </row>
    <row r="387" spans="1:12" x14ac:dyDescent="0.2">
      <c r="A387" s="10">
        <v>42452</v>
      </c>
      <c r="B387" s="11" t="s">
        <v>2194</v>
      </c>
      <c r="C387" s="12" t="s">
        <v>950</v>
      </c>
      <c r="D387" s="11" t="s">
        <v>1252</v>
      </c>
      <c r="E387" s="11" t="s">
        <v>1730</v>
      </c>
      <c r="F387" s="12" t="s">
        <v>800</v>
      </c>
      <c r="G387" s="13">
        <v>0</v>
      </c>
      <c r="H387" s="12" t="s">
        <v>2600</v>
      </c>
      <c r="I387" s="12" t="s">
        <v>1579</v>
      </c>
      <c r="J387" s="50" t="b">
        <v>0</v>
      </c>
      <c r="K387" s="12" t="s">
        <v>1166</v>
      </c>
      <c r="L387" s="12" t="s">
        <v>1167</v>
      </c>
    </row>
    <row r="388" spans="1:12" x14ac:dyDescent="0.2">
      <c r="A388" s="10">
        <v>42452</v>
      </c>
      <c r="B388" s="11" t="s">
        <v>1793</v>
      </c>
      <c r="C388" s="12" t="s">
        <v>1912</v>
      </c>
      <c r="D388" s="11" t="s">
        <v>1252</v>
      </c>
      <c r="E388" s="11" t="s">
        <v>17</v>
      </c>
      <c r="F388" s="12" t="s">
        <v>66</v>
      </c>
      <c r="G388" s="13">
        <v>0</v>
      </c>
      <c r="H388" s="12" t="s">
        <v>2601</v>
      </c>
      <c r="I388" s="12" t="s">
        <v>1177</v>
      </c>
      <c r="J388" s="50" t="b">
        <v>0</v>
      </c>
      <c r="K388" s="12" t="s">
        <v>1166</v>
      </c>
      <c r="L388" s="12" t="s">
        <v>1167</v>
      </c>
    </row>
    <row r="389" spans="1:12" x14ac:dyDescent="0.2">
      <c r="A389" s="10">
        <v>42450</v>
      </c>
      <c r="B389" s="11" t="s">
        <v>2234</v>
      </c>
      <c r="C389" s="12" t="s">
        <v>982</v>
      </c>
      <c r="D389" s="11" t="s">
        <v>1252</v>
      </c>
      <c r="E389" s="11" t="s">
        <v>17</v>
      </c>
      <c r="F389" s="12" t="s">
        <v>2593</v>
      </c>
      <c r="G389" s="13">
        <v>0</v>
      </c>
      <c r="H389" s="12" t="s">
        <v>2444</v>
      </c>
      <c r="I389" s="12" t="s">
        <v>1491</v>
      </c>
      <c r="J389" s="50" t="b">
        <v>0</v>
      </c>
      <c r="K389" s="12" t="s">
        <v>1166</v>
      </c>
      <c r="L389" s="12" t="s">
        <v>1167</v>
      </c>
    </row>
    <row r="390" spans="1:12" x14ac:dyDescent="0.2">
      <c r="A390" s="10">
        <v>42447</v>
      </c>
      <c r="B390" s="11" t="s">
        <v>6</v>
      </c>
      <c r="C390" s="12" t="s">
        <v>1173</v>
      </c>
      <c r="D390" s="11" t="s">
        <v>1252</v>
      </c>
      <c r="E390" s="11" t="s">
        <v>19</v>
      </c>
      <c r="F390" s="12" t="s">
        <v>66</v>
      </c>
      <c r="G390" s="13">
        <v>0</v>
      </c>
      <c r="H390" s="12" t="s">
        <v>2596</v>
      </c>
      <c r="I390" s="12" t="s">
        <v>1925</v>
      </c>
      <c r="J390" s="50" t="b">
        <v>0</v>
      </c>
      <c r="K390" s="12" t="s">
        <v>1166</v>
      </c>
      <c r="L390" s="12" t="s">
        <v>1167</v>
      </c>
    </row>
    <row r="391" spans="1:12" x14ac:dyDescent="0.2">
      <c r="A391" s="10">
        <v>42441</v>
      </c>
      <c r="B391" s="11" t="s">
        <v>2194</v>
      </c>
      <c r="C391" s="12" t="s">
        <v>1046</v>
      </c>
      <c r="D391" s="11" t="s">
        <v>1252</v>
      </c>
      <c r="E391" s="11" t="s">
        <v>1730</v>
      </c>
      <c r="F391" s="12" t="s">
        <v>380</v>
      </c>
      <c r="G391" s="13">
        <v>0</v>
      </c>
      <c r="H391" s="12" t="s">
        <v>2579</v>
      </c>
      <c r="I391" s="12" t="s">
        <v>1542</v>
      </c>
      <c r="J391" s="50" t="b">
        <v>0</v>
      </c>
      <c r="K391" s="12" t="s">
        <v>1166</v>
      </c>
      <c r="L391" s="12" t="s">
        <v>1167</v>
      </c>
    </row>
    <row r="392" spans="1:12" x14ac:dyDescent="0.2">
      <c r="A392" s="10">
        <v>42441</v>
      </c>
      <c r="B392" s="11" t="s">
        <v>2194</v>
      </c>
      <c r="C392" s="12" t="s">
        <v>1046</v>
      </c>
      <c r="D392" s="11" t="s">
        <v>1252</v>
      </c>
      <c r="E392" s="11" t="s">
        <v>1730</v>
      </c>
      <c r="F392" s="12" t="s">
        <v>380</v>
      </c>
      <c r="G392" s="13">
        <v>0</v>
      </c>
      <c r="H392" s="12" t="s">
        <v>2580</v>
      </c>
      <c r="I392" s="12" t="s">
        <v>1542</v>
      </c>
      <c r="J392" s="50" t="b">
        <v>0</v>
      </c>
      <c r="K392" s="12" t="s">
        <v>1166</v>
      </c>
      <c r="L392" s="12" t="s">
        <v>1167</v>
      </c>
    </row>
    <row r="393" spans="1:12" x14ac:dyDescent="0.2">
      <c r="A393" s="10">
        <v>42439</v>
      </c>
      <c r="B393" s="11" t="s">
        <v>2201</v>
      </c>
      <c r="C393" s="12" t="s">
        <v>1100</v>
      </c>
      <c r="D393" s="11" t="s">
        <v>1252</v>
      </c>
      <c r="E393" s="11" t="s">
        <v>1730</v>
      </c>
      <c r="F393" s="12" t="s">
        <v>1917</v>
      </c>
      <c r="G393" s="13">
        <v>0</v>
      </c>
      <c r="H393" s="12" t="s">
        <v>2581</v>
      </c>
      <c r="I393" s="12" t="s">
        <v>1182</v>
      </c>
      <c r="J393" s="50" t="b">
        <v>0</v>
      </c>
      <c r="K393" s="12" t="s">
        <v>1166</v>
      </c>
      <c r="L393" s="12" t="s">
        <v>1167</v>
      </c>
    </row>
    <row r="394" spans="1:12" x14ac:dyDescent="0.2">
      <c r="A394" s="10">
        <v>42439</v>
      </c>
      <c r="B394" s="11" t="s">
        <v>2193</v>
      </c>
      <c r="C394" s="12" t="s">
        <v>1133</v>
      </c>
      <c r="D394" s="11" t="s">
        <v>1252</v>
      </c>
      <c r="E394" s="11" t="s">
        <v>1730</v>
      </c>
      <c r="F394" s="12" t="s">
        <v>85</v>
      </c>
      <c r="G394" s="13">
        <v>3706.21</v>
      </c>
      <c r="H394" s="12" t="s">
        <v>2582</v>
      </c>
      <c r="I394" s="12" t="s">
        <v>1182</v>
      </c>
      <c r="J394" s="50" t="b">
        <v>0</v>
      </c>
      <c r="K394" s="12" t="s">
        <v>1166</v>
      </c>
      <c r="L394" s="12" t="s">
        <v>1167</v>
      </c>
    </row>
    <row r="395" spans="1:12" x14ac:dyDescent="0.2">
      <c r="A395" s="10">
        <v>42439</v>
      </c>
      <c r="B395" s="11" t="s">
        <v>2201</v>
      </c>
      <c r="C395" s="12" t="s">
        <v>967</v>
      </c>
      <c r="D395" s="11" t="s">
        <v>1252</v>
      </c>
      <c r="E395" s="11" t="s">
        <v>17</v>
      </c>
      <c r="F395" s="12" t="s">
        <v>2583</v>
      </c>
      <c r="G395" s="13">
        <v>0</v>
      </c>
      <c r="H395" s="12" t="s">
        <v>2584</v>
      </c>
      <c r="I395" s="12" t="s">
        <v>1660</v>
      </c>
      <c r="J395" s="50" t="b">
        <v>0</v>
      </c>
      <c r="K395" s="12" t="s">
        <v>1166</v>
      </c>
      <c r="L395" s="12" t="s">
        <v>1167</v>
      </c>
    </row>
    <row r="396" spans="1:12" x14ac:dyDescent="0.2">
      <c r="A396" s="10">
        <v>42438</v>
      </c>
      <c r="B396" s="11" t="s">
        <v>1793</v>
      </c>
      <c r="C396" s="12" t="s">
        <v>1942</v>
      </c>
      <c r="D396" s="11" t="s">
        <v>1252</v>
      </c>
      <c r="E396" s="11" t="s">
        <v>1730</v>
      </c>
      <c r="F396" s="12" t="s">
        <v>2585</v>
      </c>
      <c r="G396" s="13">
        <v>223.72</v>
      </c>
      <c r="H396" s="12" t="s">
        <v>2586</v>
      </c>
      <c r="I396" s="12" t="s">
        <v>1861</v>
      </c>
      <c r="J396" s="50" t="b">
        <v>0</v>
      </c>
      <c r="K396" s="12" t="s">
        <v>1166</v>
      </c>
      <c r="L396" s="12" t="s">
        <v>1167</v>
      </c>
    </row>
    <row r="397" spans="1:12" x14ac:dyDescent="0.2">
      <c r="A397" s="10">
        <v>42438</v>
      </c>
      <c r="B397" s="11" t="s">
        <v>2234</v>
      </c>
      <c r="C397" s="12" t="s">
        <v>894</v>
      </c>
      <c r="D397" s="11" t="s">
        <v>1252</v>
      </c>
      <c r="E397" s="11" t="s">
        <v>17</v>
      </c>
      <c r="F397" s="12" t="s">
        <v>28</v>
      </c>
      <c r="G397" s="13">
        <v>0</v>
      </c>
      <c r="H397" s="12" t="s">
        <v>2587</v>
      </c>
      <c r="I397" s="12" t="s">
        <v>1180</v>
      </c>
      <c r="J397" s="50" t="b">
        <v>0</v>
      </c>
      <c r="K397" s="12" t="s">
        <v>1166</v>
      </c>
      <c r="L397" s="12" t="s">
        <v>1167</v>
      </c>
    </row>
    <row r="398" spans="1:12" x14ac:dyDescent="0.2">
      <c r="A398" s="10">
        <v>42437</v>
      </c>
      <c r="B398" s="11" t="s">
        <v>2194</v>
      </c>
      <c r="C398" s="12" t="s">
        <v>1473</v>
      </c>
      <c r="D398" s="11" t="s">
        <v>1252</v>
      </c>
      <c r="E398" s="11" t="s">
        <v>1730</v>
      </c>
      <c r="F398" s="12" t="s">
        <v>380</v>
      </c>
      <c r="G398" s="13">
        <v>0</v>
      </c>
      <c r="H398" s="12" t="s">
        <v>2588</v>
      </c>
      <c r="I398" s="12" t="s">
        <v>1542</v>
      </c>
      <c r="J398" s="50" t="b">
        <v>0</v>
      </c>
      <c r="K398" s="12" t="s">
        <v>1166</v>
      </c>
      <c r="L398" s="12" t="s">
        <v>1167</v>
      </c>
    </row>
    <row r="399" spans="1:12" x14ac:dyDescent="0.2">
      <c r="A399" s="10">
        <v>42437</v>
      </c>
      <c r="B399" s="11" t="s">
        <v>2201</v>
      </c>
      <c r="C399" s="12" t="s">
        <v>1566</v>
      </c>
      <c r="D399" s="11" t="s">
        <v>1252</v>
      </c>
      <c r="E399" s="11" t="s">
        <v>17</v>
      </c>
      <c r="F399" s="12" t="s">
        <v>28</v>
      </c>
      <c r="G399" s="13">
        <v>0</v>
      </c>
      <c r="H399" s="12" t="s">
        <v>2589</v>
      </c>
      <c r="I399" s="12" t="s">
        <v>1180</v>
      </c>
      <c r="J399" s="50" t="b">
        <v>0</v>
      </c>
      <c r="K399" s="12" t="s">
        <v>1166</v>
      </c>
      <c r="L399" s="12" t="s">
        <v>1167</v>
      </c>
    </row>
    <row r="400" spans="1:12" x14ac:dyDescent="0.2">
      <c r="A400" s="10">
        <v>42437</v>
      </c>
      <c r="B400" s="11" t="s">
        <v>2315</v>
      </c>
      <c r="C400" s="12" t="s">
        <v>2590</v>
      </c>
      <c r="D400" s="11" t="s">
        <v>1252</v>
      </c>
      <c r="E400" s="11" t="s">
        <v>18</v>
      </c>
      <c r="F400" s="12" t="s">
        <v>2006</v>
      </c>
      <c r="G400" s="13">
        <v>4500</v>
      </c>
      <c r="H400" s="12" t="s">
        <v>2591</v>
      </c>
      <c r="I400" s="12" t="s">
        <v>2007</v>
      </c>
      <c r="J400" s="50" t="b">
        <v>0</v>
      </c>
      <c r="K400" s="12" t="s">
        <v>1166</v>
      </c>
      <c r="L400" s="12" t="s">
        <v>1167</v>
      </c>
    </row>
    <row r="401" spans="1:12" x14ac:dyDescent="0.2">
      <c r="A401" s="10">
        <v>42437</v>
      </c>
      <c r="B401" s="11" t="s">
        <v>2234</v>
      </c>
      <c r="C401" s="12" t="s">
        <v>1332</v>
      </c>
      <c r="D401" s="11" t="s">
        <v>1252</v>
      </c>
      <c r="E401" s="11" t="s">
        <v>1730</v>
      </c>
      <c r="F401" s="12" t="s">
        <v>150</v>
      </c>
      <c r="G401" s="13">
        <v>0</v>
      </c>
      <c r="H401" s="12" t="s">
        <v>1903</v>
      </c>
      <c r="I401" s="12" t="s">
        <v>1645</v>
      </c>
      <c r="J401" s="50" t="b">
        <v>0</v>
      </c>
      <c r="K401" s="12" t="s">
        <v>1166</v>
      </c>
      <c r="L401" s="12" t="s">
        <v>1167</v>
      </c>
    </row>
    <row r="402" spans="1:12" x14ac:dyDescent="0.2">
      <c r="A402" s="10">
        <v>42435</v>
      </c>
      <c r="B402" s="11" t="s">
        <v>2194</v>
      </c>
      <c r="C402" s="12" t="s">
        <v>1046</v>
      </c>
      <c r="D402" s="11" t="s">
        <v>1252</v>
      </c>
      <c r="E402" s="11" t="s">
        <v>17</v>
      </c>
      <c r="F402" s="12" t="s">
        <v>380</v>
      </c>
      <c r="G402" s="13">
        <v>0</v>
      </c>
      <c r="H402" s="12" t="s">
        <v>2570</v>
      </c>
      <c r="I402" s="12" t="s">
        <v>1542</v>
      </c>
      <c r="J402" s="50" t="b">
        <v>0</v>
      </c>
      <c r="K402" s="12" t="s">
        <v>1166</v>
      </c>
      <c r="L402" s="12" t="s">
        <v>1167</v>
      </c>
    </row>
    <row r="403" spans="1:12" x14ac:dyDescent="0.2">
      <c r="A403" s="10">
        <v>42434</v>
      </c>
      <c r="B403" s="11" t="s">
        <v>2132</v>
      </c>
      <c r="C403" s="12" t="s">
        <v>2594</v>
      </c>
      <c r="D403" s="11" t="s">
        <v>3</v>
      </c>
      <c r="E403" s="11" t="s">
        <v>1730</v>
      </c>
      <c r="F403" s="12" t="s">
        <v>25</v>
      </c>
      <c r="G403" s="13">
        <v>4270406.78</v>
      </c>
      <c r="H403" s="12" t="s">
        <v>2595</v>
      </c>
      <c r="I403" s="12"/>
      <c r="J403" s="50" t="b">
        <v>1</v>
      </c>
      <c r="K403" s="12" t="s">
        <v>1166</v>
      </c>
      <c r="L403" s="12" t="s">
        <v>1167</v>
      </c>
    </row>
    <row r="404" spans="1:12" x14ac:dyDescent="0.2">
      <c r="A404" s="10">
        <v>42433</v>
      </c>
      <c r="B404" s="11" t="s">
        <v>2194</v>
      </c>
      <c r="C404" s="12" t="s">
        <v>2241</v>
      </c>
      <c r="D404" s="11" t="s">
        <v>761</v>
      </c>
      <c r="E404" s="11" t="s">
        <v>17</v>
      </c>
      <c r="F404" s="12" t="s">
        <v>2078</v>
      </c>
      <c r="G404" s="13">
        <v>7680.48</v>
      </c>
      <c r="H404" s="12" t="s">
        <v>2571</v>
      </c>
      <c r="I404" s="12" t="s">
        <v>1917</v>
      </c>
      <c r="J404" s="50" t="b">
        <v>0</v>
      </c>
      <c r="K404" s="12" t="s">
        <v>1166</v>
      </c>
      <c r="L404" s="12" t="s">
        <v>1167</v>
      </c>
    </row>
    <row r="405" spans="1:12" x14ac:dyDescent="0.2">
      <c r="A405" s="10">
        <v>42432</v>
      </c>
      <c r="B405" s="11" t="s">
        <v>2234</v>
      </c>
      <c r="C405" s="12" t="s">
        <v>982</v>
      </c>
      <c r="D405" s="11" t="s">
        <v>1252</v>
      </c>
      <c r="E405" s="11" t="s">
        <v>1730</v>
      </c>
      <c r="F405" s="12" t="s">
        <v>66</v>
      </c>
      <c r="G405" s="13">
        <v>152331.48000000001</v>
      </c>
      <c r="H405" s="12" t="s">
        <v>3113</v>
      </c>
      <c r="I405" s="12" t="s">
        <v>1491</v>
      </c>
      <c r="J405" s="50" t="b">
        <v>0</v>
      </c>
      <c r="K405" s="12" t="s">
        <v>1166</v>
      </c>
      <c r="L405" s="12" t="s">
        <v>1167</v>
      </c>
    </row>
    <row r="406" spans="1:12" x14ac:dyDescent="0.2">
      <c r="A406" s="10">
        <v>42430</v>
      </c>
      <c r="B406" s="11" t="s">
        <v>2194</v>
      </c>
      <c r="C406" s="12" t="s">
        <v>950</v>
      </c>
      <c r="D406" s="11" t="s">
        <v>1252</v>
      </c>
      <c r="E406" s="11" t="s">
        <v>18</v>
      </c>
      <c r="F406" s="12" t="s">
        <v>2396</v>
      </c>
      <c r="G406" s="13">
        <v>0</v>
      </c>
      <c r="H406" s="12" t="s">
        <v>2560</v>
      </c>
      <c r="I406" s="12" t="s">
        <v>1579</v>
      </c>
      <c r="J406" s="50" t="b">
        <v>0</v>
      </c>
      <c r="K406" s="12" t="s">
        <v>1166</v>
      </c>
      <c r="L406" s="12" t="s">
        <v>1167</v>
      </c>
    </row>
    <row r="407" spans="1:12" x14ac:dyDescent="0.2">
      <c r="A407" s="10">
        <v>42430</v>
      </c>
      <c r="B407" s="11" t="s">
        <v>2193</v>
      </c>
      <c r="C407" s="12" t="s">
        <v>1200</v>
      </c>
      <c r="D407" s="11" t="s">
        <v>1252</v>
      </c>
      <c r="E407" s="11" t="s">
        <v>17</v>
      </c>
      <c r="F407" s="12" t="s">
        <v>85</v>
      </c>
      <c r="G407" s="13">
        <v>0</v>
      </c>
      <c r="H407" s="12" t="s">
        <v>2573</v>
      </c>
      <c r="I407" s="12" t="s">
        <v>1182</v>
      </c>
      <c r="J407" s="50" t="b">
        <v>0</v>
      </c>
      <c r="K407" s="12" t="s">
        <v>1166</v>
      </c>
      <c r="L407" s="12" t="s">
        <v>1167</v>
      </c>
    </row>
    <row r="408" spans="1:12" x14ac:dyDescent="0.2">
      <c r="A408" s="10">
        <v>42430</v>
      </c>
      <c r="B408" s="11" t="s">
        <v>2234</v>
      </c>
      <c r="C408" s="12" t="s">
        <v>1332</v>
      </c>
      <c r="D408" s="11" t="s">
        <v>1252</v>
      </c>
      <c r="E408" s="11" t="s">
        <v>1730</v>
      </c>
      <c r="F408" s="12" t="s">
        <v>150</v>
      </c>
      <c r="G408" s="13">
        <v>0</v>
      </c>
      <c r="H408" s="12" t="s">
        <v>1904</v>
      </c>
      <c r="I408" s="12" t="s">
        <v>1645</v>
      </c>
      <c r="J408" s="50" t="b">
        <v>0</v>
      </c>
      <c r="K408" s="12" t="s">
        <v>1166</v>
      </c>
      <c r="L408" s="12" t="s">
        <v>1167</v>
      </c>
    </row>
    <row r="409" spans="1:12" x14ac:dyDescent="0.2">
      <c r="A409" s="10">
        <v>42429</v>
      </c>
      <c r="B409" s="11" t="s">
        <v>2234</v>
      </c>
      <c r="C409" s="12" t="s">
        <v>954</v>
      </c>
      <c r="D409" s="11" t="s">
        <v>37</v>
      </c>
      <c r="E409" s="11" t="s">
        <v>1730</v>
      </c>
      <c r="F409" s="12" t="s">
        <v>80</v>
      </c>
      <c r="G409" s="13">
        <v>16055.35</v>
      </c>
      <c r="H409" s="12" t="s">
        <v>2561</v>
      </c>
      <c r="I409" s="12" t="s">
        <v>1182</v>
      </c>
      <c r="J409" s="50" t="b">
        <v>0</v>
      </c>
      <c r="K409" s="12" t="s">
        <v>1166</v>
      </c>
      <c r="L409" s="12" t="s">
        <v>1167</v>
      </c>
    </row>
    <row r="410" spans="1:12" x14ac:dyDescent="0.2">
      <c r="A410" s="10">
        <v>42429</v>
      </c>
      <c r="B410" s="11" t="s">
        <v>2234</v>
      </c>
      <c r="C410" s="12" t="s">
        <v>916</v>
      </c>
      <c r="D410" s="11" t="s">
        <v>1252</v>
      </c>
      <c r="E410" s="11" t="s">
        <v>17</v>
      </c>
      <c r="F410" s="12" t="s">
        <v>345</v>
      </c>
      <c r="G410" s="13">
        <v>1796.64</v>
      </c>
      <c r="H410" s="12" t="s">
        <v>2562</v>
      </c>
      <c r="I410" s="12" t="s">
        <v>1645</v>
      </c>
      <c r="J410" s="50" t="b">
        <v>0</v>
      </c>
      <c r="K410" s="12" t="s">
        <v>1166</v>
      </c>
      <c r="L410" s="12" t="s">
        <v>1167</v>
      </c>
    </row>
    <row r="411" spans="1:12" x14ac:dyDescent="0.2">
      <c r="A411" s="10">
        <v>42429</v>
      </c>
      <c r="B411" s="11" t="s">
        <v>2201</v>
      </c>
      <c r="C411" s="12" t="s">
        <v>1566</v>
      </c>
      <c r="D411" s="11" t="s">
        <v>1252</v>
      </c>
      <c r="E411" s="11" t="s">
        <v>17</v>
      </c>
      <c r="F411" s="12" t="s">
        <v>2556</v>
      </c>
      <c r="G411" s="13">
        <v>0</v>
      </c>
      <c r="H411" s="12" t="s">
        <v>2574</v>
      </c>
      <c r="I411" s="12" t="s">
        <v>1180</v>
      </c>
      <c r="J411" s="50" t="b">
        <v>0</v>
      </c>
      <c r="K411" s="12" t="s">
        <v>1166</v>
      </c>
      <c r="L411" s="12" t="s">
        <v>1167</v>
      </c>
    </row>
    <row r="412" spans="1:12" x14ac:dyDescent="0.2">
      <c r="A412" s="10">
        <v>42428</v>
      </c>
      <c r="B412" s="11" t="s">
        <v>88</v>
      </c>
      <c r="C412" s="12" t="s">
        <v>2213</v>
      </c>
      <c r="D412" s="11" t="s">
        <v>1252</v>
      </c>
      <c r="E412" s="11" t="s">
        <v>17</v>
      </c>
      <c r="F412" s="12" t="s">
        <v>104</v>
      </c>
      <c r="G412" s="13">
        <v>0</v>
      </c>
      <c r="H412" s="12" t="s">
        <v>2592</v>
      </c>
      <c r="I412" s="12" t="s">
        <v>2401</v>
      </c>
      <c r="J412" s="50" t="b">
        <v>0</v>
      </c>
      <c r="K412" s="12" t="s">
        <v>1166</v>
      </c>
      <c r="L412" s="12" t="s">
        <v>1167</v>
      </c>
    </row>
    <row r="413" spans="1:12" x14ac:dyDescent="0.2">
      <c r="A413" s="10">
        <v>42426</v>
      </c>
      <c r="B413" s="11" t="s">
        <v>6</v>
      </c>
      <c r="C413" s="12" t="s">
        <v>1325</v>
      </c>
      <c r="D413" s="11" t="s">
        <v>761</v>
      </c>
      <c r="E413" s="11" t="s">
        <v>19</v>
      </c>
      <c r="F413" s="12" t="s">
        <v>2575</v>
      </c>
      <c r="G413" s="13">
        <v>11693.8</v>
      </c>
      <c r="H413" s="12" t="s">
        <v>2577</v>
      </c>
      <c r="I413" s="12" t="s">
        <v>2576</v>
      </c>
      <c r="J413" s="50" t="b">
        <v>0</v>
      </c>
      <c r="K413" s="12" t="s">
        <v>1166</v>
      </c>
      <c r="L413" s="12" t="s">
        <v>1167</v>
      </c>
    </row>
    <row r="414" spans="1:12" x14ac:dyDescent="0.2">
      <c r="A414" s="10">
        <v>42425</v>
      </c>
      <c r="B414" s="11" t="s">
        <v>2234</v>
      </c>
      <c r="C414" s="12" t="s">
        <v>1216</v>
      </c>
      <c r="D414" s="11" t="s">
        <v>1252</v>
      </c>
      <c r="E414" s="11" t="s">
        <v>19</v>
      </c>
      <c r="F414" s="12" t="s">
        <v>104</v>
      </c>
      <c r="G414" s="13">
        <v>1033.82</v>
      </c>
      <c r="H414" s="12" t="s">
        <v>2564</v>
      </c>
      <c r="I414" s="12" t="s">
        <v>2563</v>
      </c>
      <c r="J414" s="50" t="b">
        <v>0</v>
      </c>
      <c r="K414" s="12" t="s">
        <v>1166</v>
      </c>
      <c r="L414" s="12" t="s">
        <v>1167</v>
      </c>
    </row>
    <row r="415" spans="1:12" x14ac:dyDescent="0.2">
      <c r="A415" s="10">
        <v>42425</v>
      </c>
      <c r="B415" s="11" t="s">
        <v>2234</v>
      </c>
      <c r="C415" s="12" t="s">
        <v>952</v>
      </c>
      <c r="D415" s="11" t="s">
        <v>1252</v>
      </c>
      <c r="E415" s="11" t="s">
        <v>17</v>
      </c>
      <c r="F415" s="12" t="s">
        <v>66</v>
      </c>
      <c r="G415" s="13">
        <v>255349.31</v>
      </c>
      <c r="H415" s="12" t="s">
        <v>2578</v>
      </c>
      <c r="I415" s="12" t="s">
        <v>1491</v>
      </c>
      <c r="J415" s="50" t="b">
        <v>0</v>
      </c>
      <c r="K415" s="12" t="s">
        <v>1166</v>
      </c>
      <c r="L415" s="12" t="s">
        <v>1167</v>
      </c>
    </row>
    <row r="416" spans="1:12" x14ac:dyDescent="0.2">
      <c r="A416" s="10">
        <v>42424</v>
      </c>
      <c r="B416" s="11" t="s">
        <v>2234</v>
      </c>
      <c r="C416" s="12" t="s">
        <v>897</v>
      </c>
      <c r="D416" s="11" t="s">
        <v>1252</v>
      </c>
      <c r="E416" s="11" t="s">
        <v>17</v>
      </c>
      <c r="F416" s="12" t="s">
        <v>66</v>
      </c>
      <c r="G416" s="13">
        <v>0</v>
      </c>
      <c r="H416" s="12" t="s">
        <v>2565</v>
      </c>
      <c r="I416" s="12" t="s">
        <v>1491</v>
      </c>
      <c r="J416" s="50" t="b">
        <v>0</v>
      </c>
      <c r="K416" s="12" t="s">
        <v>1166</v>
      </c>
      <c r="L416" s="12" t="s">
        <v>1167</v>
      </c>
    </row>
    <row r="417" spans="1:12" x14ac:dyDescent="0.2">
      <c r="A417" s="10">
        <v>42424</v>
      </c>
      <c r="B417" s="11" t="s">
        <v>2194</v>
      </c>
      <c r="C417" s="12" t="s">
        <v>1107</v>
      </c>
      <c r="D417" s="11" t="s">
        <v>1252</v>
      </c>
      <c r="E417" s="11" t="s">
        <v>17</v>
      </c>
      <c r="F417" s="12" t="s">
        <v>380</v>
      </c>
      <c r="G417" s="13">
        <v>1321.08</v>
      </c>
      <c r="H417" s="12" t="s">
        <v>1970</v>
      </c>
      <c r="I417" s="12" t="s">
        <v>1542</v>
      </c>
      <c r="J417" s="50" t="b">
        <v>0</v>
      </c>
      <c r="K417" s="12" t="s">
        <v>1166</v>
      </c>
      <c r="L417" s="12" t="s">
        <v>1167</v>
      </c>
    </row>
    <row r="418" spans="1:12" x14ac:dyDescent="0.2">
      <c r="A418" s="10">
        <v>42422</v>
      </c>
      <c r="B418" s="11" t="s">
        <v>2193</v>
      </c>
      <c r="C418" s="12" t="s">
        <v>924</v>
      </c>
      <c r="D418" s="11" t="s">
        <v>1252</v>
      </c>
      <c r="E418" s="11" t="s">
        <v>18</v>
      </c>
      <c r="F418" s="12" t="s">
        <v>2566</v>
      </c>
      <c r="G418" s="13">
        <v>29500</v>
      </c>
      <c r="H418" s="12" t="s">
        <v>2567</v>
      </c>
      <c r="I418" s="12" t="s">
        <v>1170</v>
      </c>
      <c r="J418" s="50" t="b">
        <v>0</v>
      </c>
      <c r="K418" s="12" t="s">
        <v>1166</v>
      </c>
      <c r="L418" s="12" t="s">
        <v>1167</v>
      </c>
    </row>
    <row r="419" spans="1:12" x14ac:dyDescent="0.2">
      <c r="A419" s="10">
        <v>42417</v>
      </c>
      <c r="B419" s="11" t="s">
        <v>2194</v>
      </c>
      <c r="C419" s="12" t="s">
        <v>1473</v>
      </c>
      <c r="D419" s="11" t="s">
        <v>1252</v>
      </c>
      <c r="E419" s="11" t="s">
        <v>19</v>
      </c>
      <c r="F419" s="12" t="s">
        <v>380</v>
      </c>
      <c r="G419" s="13">
        <v>0</v>
      </c>
      <c r="H419" s="12" t="s">
        <v>2555</v>
      </c>
      <c r="I419" s="12" t="s">
        <v>1542</v>
      </c>
      <c r="J419" s="50" t="b">
        <v>0</v>
      </c>
      <c r="K419" s="12" t="s">
        <v>1166</v>
      </c>
      <c r="L419" s="12" t="s">
        <v>1167</v>
      </c>
    </row>
    <row r="420" spans="1:12" x14ac:dyDescent="0.2">
      <c r="A420" s="10">
        <v>42417</v>
      </c>
      <c r="B420" s="11" t="s">
        <v>88</v>
      </c>
      <c r="C420" s="12" t="s">
        <v>899</v>
      </c>
      <c r="D420" s="11" t="s">
        <v>1252</v>
      </c>
      <c r="E420" s="11" t="s">
        <v>17</v>
      </c>
      <c r="F420" s="12" t="s">
        <v>2169</v>
      </c>
      <c r="G420" s="13">
        <v>0</v>
      </c>
      <c r="H420" s="12" t="s">
        <v>2569</v>
      </c>
      <c r="I420" s="12" t="s">
        <v>2568</v>
      </c>
      <c r="J420" s="50" t="b">
        <v>0</v>
      </c>
      <c r="K420" s="12" t="s">
        <v>1166</v>
      </c>
      <c r="L420" s="12" t="s">
        <v>1167</v>
      </c>
    </row>
    <row r="421" spans="1:12" x14ac:dyDescent="0.2">
      <c r="A421" s="10">
        <v>42413</v>
      </c>
      <c r="B421" s="11" t="s">
        <v>2201</v>
      </c>
      <c r="C421" s="12" t="s">
        <v>1028</v>
      </c>
      <c r="D421" s="11" t="s">
        <v>1252</v>
      </c>
      <c r="E421" s="11" t="s">
        <v>17</v>
      </c>
      <c r="F421" s="12" t="s">
        <v>2556</v>
      </c>
      <c r="G421" s="13">
        <v>0</v>
      </c>
      <c r="H421" s="12" t="s">
        <v>2557</v>
      </c>
      <c r="I421" s="12" t="s">
        <v>1811</v>
      </c>
      <c r="J421" s="50" t="b">
        <v>0</v>
      </c>
      <c r="K421" s="12" t="s">
        <v>1166</v>
      </c>
      <c r="L421" s="12" t="s">
        <v>1167</v>
      </c>
    </row>
    <row r="422" spans="1:12" x14ac:dyDescent="0.2">
      <c r="A422" s="10">
        <v>42411</v>
      </c>
      <c r="B422" s="11" t="s">
        <v>2234</v>
      </c>
      <c r="C422" s="12" t="s">
        <v>1039</v>
      </c>
      <c r="D422" s="11" t="s">
        <v>1252</v>
      </c>
      <c r="E422" s="11" t="s">
        <v>17</v>
      </c>
      <c r="F422" s="12" t="s">
        <v>66</v>
      </c>
      <c r="G422" s="13"/>
      <c r="H422" s="12" t="s">
        <v>2544</v>
      </c>
      <c r="I422" s="12" t="s">
        <v>1491</v>
      </c>
      <c r="J422" s="50" t="b">
        <v>0</v>
      </c>
      <c r="K422" s="12" t="s">
        <v>1166</v>
      </c>
      <c r="L422" s="12" t="s">
        <v>1167</v>
      </c>
    </row>
    <row r="423" spans="1:12" x14ac:dyDescent="0.2">
      <c r="A423" s="10">
        <v>42410</v>
      </c>
      <c r="B423" s="11" t="s">
        <v>2217</v>
      </c>
      <c r="C423" s="12" t="s">
        <v>1110</v>
      </c>
      <c r="D423" s="11" t="s">
        <v>1252</v>
      </c>
      <c r="E423" s="11" t="s">
        <v>18</v>
      </c>
      <c r="F423" s="12" t="s">
        <v>233</v>
      </c>
      <c r="G423" s="13">
        <v>66000</v>
      </c>
      <c r="H423" s="12" t="s">
        <v>2545</v>
      </c>
      <c r="I423" s="12" t="s">
        <v>1554</v>
      </c>
      <c r="J423" s="50" t="b">
        <v>0</v>
      </c>
      <c r="K423" s="12" t="s">
        <v>1166</v>
      </c>
      <c r="L423" s="12" t="s">
        <v>1167</v>
      </c>
    </row>
    <row r="424" spans="1:12" x14ac:dyDescent="0.2">
      <c r="A424" s="10">
        <v>42410</v>
      </c>
      <c r="B424" s="11" t="s">
        <v>2234</v>
      </c>
      <c r="C424" s="12" t="s">
        <v>952</v>
      </c>
      <c r="D424" s="11" t="s">
        <v>2</v>
      </c>
      <c r="E424" s="11" t="s">
        <v>19</v>
      </c>
      <c r="F424" s="12" t="s">
        <v>66</v>
      </c>
      <c r="G424" s="13">
        <v>87000</v>
      </c>
      <c r="H424" s="12" t="s">
        <v>2546</v>
      </c>
      <c r="I424" s="12" t="s">
        <v>1491</v>
      </c>
      <c r="J424" s="50" t="b">
        <v>0</v>
      </c>
      <c r="K424" s="12" t="s">
        <v>1166</v>
      </c>
      <c r="L424" s="12" t="s">
        <v>1167</v>
      </c>
    </row>
    <row r="425" spans="1:12" x14ac:dyDescent="0.2">
      <c r="A425" s="10">
        <v>42410</v>
      </c>
      <c r="B425" s="11" t="s">
        <v>2194</v>
      </c>
      <c r="C425" s="12" t="s">
        <v>1142</v>
      </c>
      <c r="D425" s="11" t="s">
        <v>1252</v>
      </c>
      <c r="E425" s="11" t="s">
        <v>19</v>
      </c>
      <c r="F425" s="12" t="s">
        <v>774</v>
      </c>
      <c r="G425" s="13">
        <v>0</v>
      </c>
      <c r="H425" s="12" t="s">
        <v>2547</v>
      </c>
      <c r="I425" s="12" t="s">
        <v>1537</v>
      </c>
      <c r="J425" s="50" t="b">
        <v>0</v>
      </c>
      <c r="K425" s="12" t="s">
        <v>1166</v>
      </c>
      <c r="L425" s="12" t="s">
        <v>1167</v>
      </c>
    </row>
    <row r="426" spans="1:12" x14ac:dyDescent="0.2">
      <c r="A426" s="10">
        <v>42410</v>
      </c>
      <c r="B426" s="11" t="s">
        <v>2201</v>
      </c>
      <c r="C426" s="12" t="s">
        <v>1113</v>
      </c>
      <c r="D426" s="11" t="s">
        <v>1252</v>
      </c>
      <c r="E426" s="11" t="s">
        <v>17</v>
      </c>
      <c r="F426" s="12" t="s">
        <v>85</v>
      </c>
      <c r="G426" s="13">
        <v>0</v>
      </c>
      <c r="H426" s="12" t="s">
        <v>2548</v>
      </c>
      <c r="I426" s="12" t="s">
        <v>1182</v>
      </c>
      <c r="J426" s="50" t="b">
        <v>0</v>
      </c>
      <c r="K426" s="12" t="s">
        <v>1166</v>
      </c>
      <c r="L426" s="12" t="s">
        <v>1167</v>
      </c>
    </row>
    <row r="427" spans="1:12" x14ac:dyDescent="0.2">
      <c r="A427" s="10">
        <v>42410</v>
      </c>
      <c r="B427" s="11" t="s">
        <v>2193</v>
      </c>
      <c r="C427" s="12" t="s">
        <v>924</v>
      </c>
      <c r="D427" s="11" t="s">
        <v>1252</v>
      </c>
      <c r="E427" s="11" t="s">
        <v>17</v>
      </c>
      <c r="F427" s="12" t="s">
        <v>373</v>
      </c>
      <c r="G427" s="13">
        <v>97500</v>
      </c>
      <c r="H427" s="12" t="s">
        <v>2913</v>
      </c>
      <c r="I427" s="12" t="s">
        <v>1170</v>
      </c>
      <c r="J427" s="50" t="b">
        <v>0</v>
      </c>
      <c r="K427" s="12" t="s">
        <v>1166</v>
      </c>
      <c r="L427" s="12" t="s">
        <v>1167</v>
      </c>
    </row>
    <row r="428" spans="1:12" x14ac:dyDescent="0.2">
      <c r="A428" s="10">
        <v>42410</v>
      </c>
      <c r="B428" s="11" t="s">
        <v>2217</v>
      </c>
      <c r="C428" s="12" t="s">
        <v>1943</v>
      </c>
      <c r="D428" s="11" t="s">
        <v>1252</v>
      </c>
      <c r="E428" s="11" t="s">
        <v>17</v>
      </c>
      <c r="F428" s="12" t="s">
        <v>2558</v>
      </c>
      <c r="G428" s="13">
        <v>4000</v>
      </c>
      <c r="H428" s="12" t="s">
        <v>2559</v>
      </c>
      <c r="I428" s="12" t="s">
        <v>1554</v>
      </c>
      <c r="J428" s="50" t="b">
        <v>0</v>
      </c>
      <c r="K428" s="12" t="s">
        <v>1166</v>
      </c>
      <c r="L428" s="12" t="s">
        <v>1167</v>
      </c>
    </row>
    <row r="429" spans="1:12" x14ac:dyDescent="0.2">
      <c r="A429" s="10">
        <v>42409</v>
      </c>
      <c r="B429" s="11" t="s">
        <v>2201</v>
      </c>
      <c r="C429" s="12" t="s">
        <v>1111</v>
      </c>
      <c r="D429" s="11" t="s">
        <v>761</v>
      </c>
      <c r="E429" s="11" t="s">
        <v>17</v>
      </c>
      <c r="F429" s="12" t="s">
        <v>686</v>
      </c>
      <c r="G429" s="13">
        <v>9116.74</v>
      </c>
      <c r="H429" s="12" t="s">
        <v>2549</v>
      </c>
      <c r="I429" s="12" t="s">
        <v>1865</v>
      </c>
      <c r="J429" s="50" t="b">
        <v>0</v>
      </c>
      <c r="K429" s="12" t="s">
        <v>1166</v>
      </c>
      <c r="L429" s="12" t="s">
        <v>1167</v>
      </c>
    </row>
    <row r="430" spans="1:12" x14ac:dyDescent="0.2">
      <c r="A430" s="10">
        <v>42408</v>
      </c>
      <c r="B430" s="11" t="s">
        <v>2193</v>
      </c>
      <c r="C430" s="12" t="s">
        <v>1226</v>
      </c>
      <c r="D430" s="11" t="s">
        <v>1252</v>
      </c>
      <c r="E430" s="11" t="s">
        <v>17</v>
      </c>
      <c r="F430" s="12" t="s">
        <v>2550</v>
      </c>
      <c r="G430" s="13">
        <v>5000</v>
      </c>
      <c r="H430" s="12" t="s">
        <v>2551</v>
      </c>
      <c r="I430" s="12" t="s">
        <v>1170</v>
      </c>
      <c r="J430" s="50" t="b">
        <v>0</v>
      </c>
      <c r="K430" s="12" t="s">
        <v>1166</v>
      </c>
      <c r="L430" s="12" t="s">
        <v>1167</v>
      </c>
    </row>
    <row r="431" spans="1:12" x14ac:dyDescent="0.2">
      <c r="A431" s="10">
        <v>42405</v>
      </c>
      <c r="B431" s="11" t="s">
        <v>2193</v>
      </c>
      <c r="C431" s="12" t="s">
        <v>1133</v>
      </c>
      <c r="D431" s="11" t="s">
        <v>1252</v>
      </c>
      <c r="E431" s="11" t="s">
        <v>17</v>
      </c>
      <c r="F431" s="12" t="s">
        <v>2232</v>
      </c>
      <c r="G431" s="13">
        <v>0</v>
      </c>
      <c r="H431" s="12" t="s">
        <v>2552</v>
      </c>
      <c r="I431" s="12" t="s">
        <v>1182</v>
      </c>
      <c r="J431" s="50" t="b">
        <v>0</v>
      </c>
      <c r="K431" s="12" t="s">
        <v>1166</v>
      </c>
      <c r="L431" s="12" t="s">
        <v>1167</v>
      </c>
    </row>
    <row r="432" spans="1:12" x14ac:dyDescent="0.2">
      <c r="A432" s="10">
        <v>42402</v>
      </c>
      <c r="B432" s="11" t="s">
        <v>2201</v>
      </c>
      <c r="C432" s="12" t="s">
        <v>837</v>
      </c>
      <c r="D432" s="11" t="s">
        <v>1252</v>
      </c>
      <c r="E432" s="11" t="s">
        <v>17</v>
      </c>
      <c r="F432" s="12" t="s">
        <v>85</v>
      </c>
      <c r="G432" s="13">
        <v>1894.28</v>
      </c>
      <c r="H432" s="12" t="s">
        <v>1970</v>
      </c>
      <c r="I432" s="12" t="s">
        <v>1182</v>
      </c>
      <c r="J432" s="50" t="b">
        <v>0</v>
      </c>
      <c r="K432" s="12" t="s">
        <v>1166</v>
      </c>
      <c r="L432" s="12" t="s">
        <v>1167</v>
      </c>
    </row>
    <row r="433" spans="1:12" x14ac:dyDescent="0.2">
      <c r="A433" s="10">
        <v>42402</v>
      </c>
      <c r="B433" s="11" t="s">
        <v>2193</v>
      </c>
      <c r="C433" s="12" t="s">
        <v>1133</v>
      </c>
      <c r="D433" s="11" t="s">
        <v>1252</v>
      </c>
      <c r="E433" s="11" t="s">
        <v>1730</v>
      </c>
      <c r="F433" s="12" t="s">
        <v>85</v>
      </c>
      <c r="G433" s="13">
        <v>0</v>
      </c>
      <c r="H433" s="12" t="s">
        <v>2542</v>
      </c>
      <c r="I433" s="12" t="s">
        <v>1182</v>
      </c>
      <c r="J433" s="50" t="b">
        <v>0</v>
      </c>
      <c r="K433" s="12" t="s">
        <v>1166</v>
      </c>
      <c r="L433" s="12" t="s">
        <v>1167</v>
      </c>
    </row>
    <row r="434" spans="1:12" x14ac:dyDescent="0.2">
      <c r="A434" s="10">
        <v>42402</v>
      </c>
      <c r="B434" s="11" t="s">
        <v>2193</v>
      </c>
      <c r="C434" s="12" t="s">
        <v>771</v>
      </c>
      <c r="D434" s="11" t="s">
        <v>1252</v>
      </c>
      <c r="E434" s="11" t="s">
        <v>1730</v>
      </c>
      <c r="F434" s="12" t="s">
        <v>1797</v>
      </c>
      <c r="G434" s="13"/>
      <c r="H434" s="12" t="s">
        <v>2543</v>
      </c>
      <c r="I434" s="12" t="s">
        <v>1798</v>
      </c>
      <c r="J434" s="50" t="b">
        <v>0</v>
      </c>
      <c r="K434" s="12" t="s">
        <v>1166</v>
      </c>
      <c r="L434" s="12" t="s">
        <v>1167</v>
      </c>
    </row>
    <row r="435" spans="1:12" x14ac:dyDescent="0.2">
      <c r="A435" s="10">
        <v>42401</v>
      </c>
      <c r="B435" s="11" t="s">
        <v>40</v>
      </c>
      <c r="C435" s="12" t="s">
        <v>2553</v>
      </c>
      <c r="D435" s="11" t="s">
        <v>1252</v>
      </c>
      <c r="E435" s="11" t="s">
        <v>1730</v>
      </c>
      <c r="F435" s="12" t="s">
        <v>2006</v>
      </c>
      <c r="G435" s="13">
        <v>0</v>
      </c>
      <c r="H435" s="12" t="s">
        <v>2554</v>
      </c>
      <c r="I435" s="12" t="s">
        <v>2007</v>
      </c>
      <c r="J435" s="50" t="b">
        <v>0</v>
      </c>
      <c r="K435" s="12" t="s">
        <v>1166</v>
      </c>
      <c r="L435" s="12" t="s">
        <v>1167</v>
      </c>
    </row>
    <row r="436" spans="1:12" x14ac:dyDescent="0.2">
      <c r="A436" s="10">
        <v>42398</v>
      </c>
      <c r="B436" s="11" t="s">
        <v>2193</v>
      </c>
      <c r="C436" s="12" t="s">
        <v>1133</v>
      </c>
      <c r="D436" s="11" t="s">
        <v>1252</v>
      </c>
      <c r="E436" s="11" t="s">
        <v>1730</v>
      </c>
      <c r="F436" s="12" t="s">
        <v>85</v>
      </c>
      <c r="G436" s="13">
        <v>0</v>
      </c>
      <c r="H436" s="12" t="s">
        <v>2539</v>
      </c>
      <c r="I436" s="12" t="s">
        <v>1182</v>
      </c>
      <c r="J436" s="50" t="b">
        <v>0</v>
      </c>
      <c r="K436" s="12" t="s">
        <v>1166</v>
      </c>
      <c r="L436" s="12" t="s">
        <v>1167</v>
      </c>
    </row>
    <row r="437" spans="1:12" x14ac:dyDescent="0.2">
      <c r="A437" s="10">
        <v>42396</v>
      </c>
      <c r="B437" s="11" t="s">
        <v>2201</v>
      </c>
      <c r="C437" s="12" t="s">
        <v>1100</v>
      </c>
      <c r="D437" s="11" t="s">
        <v>1252</v>
      </c>
      <c r="E437" s="11" t="s">
        <v>17</v>
      </c>
      <c r="F437" s="12" t="s">
        <v>80</v>
      </c>
      <c r="G437" s="13">
        <v>0</v>
      </c>
      <c r="H437" s="12" t="s">
        <v>2530</v>
      </c>
      <c r="I437" s="12" t="s">
        <v>1182</v>
      </c>
      <c r="J437" s="50" t="b">
        <v>0</v>
      </c>
      <c r="K437" s="12" t="s">
        <v>1166</v>
      </c>
      <c r="L437" s="12" t="s">
        <v>1167</v>
      </c>
    </row>
    <row r="438" spans="1:12" x14ac:dyDescent="0.2">
      <c r="A438" s="10">
        <v>42396</v>
      </c>
      <c r="B438" s="11" t="s">
        <v>2194</v>
      </c>
      <c r="C438" s="12" t="s">
        <v>843</v>
      </c>
      <c r="D438" s="11" t="s">
        <v>1252</v>
      </c>
      <c r="E438" s="11" t="s">
        <v>19</v>
      </c>
      <c r="F438" s="12" t="s">
        <v>774</v>
      </c>
      <c r="G438" s="13">
        <v>849.9</v>
      </c>
      <c r="H438" s="12" t="s">
        <v>2540</v>
      </c>
      <c r="I438" s="12" t="s">
        <v>1537</v>
      </c>
      <c r="J438" s="50" t="b">
        <v>0</v>
      </c>
      <c r="K438" s="12" t="s">
        <v>1166</v>
      </c>
      <c r="L438" s="12" t="s">
        <v>1167</v>
      </c>
    </row>
    <row r="439" spans="1:12" x14ac:dyDescent="0.2">
      <c r="A439" s="10">
        <v>42395</v>
      </c>
      <c r="B439" s="11" t="s">
        <v>88</v>
      </c>
      <c r="C439" s="12" t="s">
        <v>1027</v>
      </c>
      <c r="D439" s="11" t="s">
        <v>1252</v>
      </c>
      <c r="E439" s="11" t="s">
        <v>17</v>
      </c>
      <c r="F439" s="12" t="s">
        <v>104</v>
      </c>
      <c r="G439" s="13"/>
      <c r="H439" s="12" t="s">
        <v>2531</v>
      </c>
      <c r="I439" s="12"/>
      <c r="J439" s="50" t="b">
        <v>0</v>
      </c>
      <c r="K439" s="12" t="s">
        <v>1166</v>
      </c>
      <c r="L439" s="12" t="s">
        <v>1167</v>
      </c>
    </row>
    <row r="440" spans="1:12" x14ac:dyDescent="0.2">
      <c r="A440" s="10">
        <v>42395</v>
      </c>
      <c r="B440" s="11" t="s">
        <v>2194</v>
      </c>
      <c r="C440" s="12" t="s">
        <v>1130</v>
      </c>
      <c r="D440" s="11" t="s">
        <v>1252</v>
      </c>
      <c r="E440" s="11" t="s">
        <v>17</v>
      </c>
      <c r="F440" s="12" t="s">
        <v>774</v>
      </c>
      <c r="G440" s="13">
        <v>11640.53</v>
      </c>
      <c r="H440" s="12" t="s">
        <v>1970</v>
      </c>
      <c r="I440" s="12" t="s">
        <v>1537</v>
      </c>
      <c r="J440" s="50" t="b">
        <v>0</v>
      </c>
      <c r="K440" s="12" t="s">
        <v>1166</v>
      </c>
      <c r="L440" s="12" t="s">
        <v>1167</v>
      </c>
    </row>
    <row r="441" spans="1:12" x14ac:dyDescent="0.2">
      <c r="A441" s="10">
        <v>42394</v>
      </c>
      <c r="B441" s="11" t="s">
        <v>2201</v>
      </c>
      <c r="C441" s="12" t="s">
        <v>837</v>
      </c>
      <c r="D441" s="11" t="s">
        <v>1252</v>
      </c>
      <c r="E441" s="11" t="s">
        <v>18</v>
      </c>
      <c r="F441" s="12" t="s">
        <v>85</v>
      </c>
      <c r="G441" s="13">
        <v>0</v>
      </c>
      <c r="H441" s="12" t="s">
        <v>2532</v>
      </c>
      <c r="I441" s="12" t="s">
        <v>1182</v>
      </c>
      <c r="J441" s="50" t="b">
        <v>0</v>
      </c>
      <c r="K441" s="12" t="s">
        <v>1166</v>
      </c>
      <c r="L441" s="12" t="s">
        <v>1167</v>
      </c>
    </row>
    <row r="442" spans="1:12" x14ac:dyDescent="0.2">
      <c r="A442" s="10">
        <v>42394</v>
      </c>
      <c r="B442" s="11" t="s">
        <v>2270</v>
      </c>
      <c r="C442" s="12" t="s">
        <v>1850</v>
      </c>
      <c r="D442" s="11" t="s">
        <v>1252</v>
      </c>
      <c r="E442" s="11" t="s">
        <v>17</v>
      </c>
      <c r="F442" s="12" t="s">
        <v>1632</v>
      </c>
      <c r="G442" s="13">
        <v>0</v>
      </c>
      <c r="H442" s="12" t="s">
        <v>2533</v>
      </c>
      <c r="I442" s="12" t="s">
        <v>1633</v>
      </c>
      <c r="J442" s="50" t="b">
        <v>0</v>
      </c>
      <c r="K442" s="12" t="s">
        <v>1166</v>
      </c>
      <c r="L442" s="12" t="s">
        <v>1167</v>
      </c>
    </row>
    <row r="443" spans="1:12" x14ac:dyDescent="0.2">
      <c r="A443" s="10">
        <v>42394</v>
      </c>
      <c r="B443" s="11" t="s">
        <v>2315</v>
      </c>
      <c r="C443" s="12" t="s">
        <v>2534</v>
      </c>
      <c r="D443" s="11" t="s">
        <v>1252</v>
      </c>
      <c r="E443" s="11" t="s">
        <v>17</v>
      </c>
      <c r="F443" s="12" t="s">
        <v>2535</v>
      </c>
      <c r="G443" s="13">
        <v>8604.5499999999993</v>
      </c>
      <c r="H443" s="12" t="s">
        <v>1970</v>
      </c>
      <c r="I443" s="12" t="s">
        <v>1811</v>
      </c>
      <c r="J443" s="50" t="b">
        <v>0</v>
      </c>
      <c r="K443" s="12" t="s">
        <v>1166</v>
      </c>
      <c r="L443" s="12" t="s">
        <v>1167</v>
      </c>
    </row>
    <row r="444" spans="1:12" x14ac:dyDescent="0.2">
      <c r="A444" s="10">
        <v>42394</v>
      </c>
      <c r="B444" s="11" t="s">
        <v>2315</v>
      </c>
      <c r="C444" s="12" t="s">
        <v>2536</v>
      </c>
      <c r="D444" s="11" t="s">
        <v>1252</v>
      </c>
      <c r="E444" s="11" t="s">
        <v>17</v>
      </c>
      <c r="F444" s="12" t="s">
        <v>2535</v>
      </c>
      <c r="G444" s="13">
        <v>8604.5499999999993</v>
      </c>
      <c r="H444" s="12" t="s">
        <v>1970</v>
      </c>
      <c r="I444" s="12" t="s">
        <v>1811</v>
      </c>
      <c r="J444" s="50" t="b">
        <v>0</v>
      </c>
      <c r="K444" s="12" t="s">
        <v>1166</v>
      </c>
      <c r="L444" s="12" t="s">
        <v>1167</v>
      </c>
    </row>
    <row r="445" spans="1:12" x14ac:dyDescent="0.2">
      <c r="A445" s="10">
        <v>42391</v>
      </c>
      <c r="B445" s="11" t="s">
        <v>2201</v>
      </c>
      <c r="C445" s="12" t="s">
        <v>1101</v>
      </c>
      <c r="D445" s="11" t="s">
        <v>1252</v>
      </c>
      <c r="E445" s="11" t="s">
        <v>17</v>
      </c>
      <c r="F445" s="12" t="s">
        <v>85</v>
      </c>
      <c r="G445" s="13">
        <v>0</v>
      </c>
      <c r="H445" s="12" t="s">
        <v>2541</v>
      </c>
      <c r="I445" s="12" t="s">
        <v>1182</v>
      </c>
      <c r="J445" s="50" t="b">
        <v>0</v>
      </c>
      <c r="K445" s="12" t="s">
        <v>1166</v>
      </c>
      <c r="L445" s="12" t="s">
        <v>1167</v>
      </c>
    </row>
    <row r="446" spans="1:12" x14ac:dyDescent="0.2">
      <c r="A446" s="10">
        <v>42385</v>
      </c>
      <c r="B446" s="11" t="s">
        <v>2201</v>
      </c>
      <c r="C446" s="12" t="s">
        <v>863</v>
      </c>
      <c r="D446" s="11" t="s">
        <v>53</v>
      </c>
      <c r="E446" s="11" t="s">
        <v>19</v>
      </c>
      <c r="F446" s="12" t="s">
        <v>2514</v>
      </c>
      <c r="G446" s="13">
        <v>26000</v>
      </c>
      <c r="H446" s="12" t="s">
        <v>2511</v>
      </c>
      <c r="I446" s="12" t="s">
        <v>1590</v>
      </c>
      <c r="J446" s="50" t="b">
        <v>0</v>
      </c>
      <c r="K446" s="12" t="s">
        <v>1166</v>
      </c>
      <c r="L446" s="12" t="s">
        <v>1167</v>
      </c>
    </row>
    <row r="447" spans="1:12" x14ac:dyDescent="0.2">
      <c r="A447" s="10">
        <v>42384</v>
      </c>
      <c r="B447" s="11" t="s">
        <v>2201</v>
      </c>
      <c r="C447" s="12" t="s">
        <v>1748</v>
      </c>
      <c r="D447" s="11" t="s">
        <v>1252</v>
      </c>
      <c r="E447" s="11" t="s">
        <v>17</v>
      </c>
      <c r="F447" s="12" t="s">
        <v>958</v>
      </c>
      <c r="G447" s="13">
        <v>29787.599999999999</v>
      </c>
      <c r="H447" s="12" t="s">
        <v>2515</v>
      </c>
      <c r="I447" s="12" t="s">
        <v>1750</v>
      </c>
      <c r="J447" s="50" t="b">
        <v>0</v>
      </c>
      <c r="K447" s="12" t="s">
        <v>1166</v>
      </c>
      <c r="L447" s="12" t="s">
        <v>1167</v>
      </c>
    </row>
    <row r="448" spans="1:12" x14ac:dyDescent="0.2">
      <c r="A448" s="10">
        <v>42383</v>
      </c>
      <c r="B448" s="11" t="s">
        <v>88</v>
      </c>
      <c r="C448" s="12" t="s">
        <v>2213</v>
      </c>
      <c r="D448" s="11" t="s">
        <v>761</v>
      </c>
      <c r="E448" s="11" t="s">
        <v>17</v>
      </c>
      <c r="F448" s="12" t="s">
        <v>104</v>
      </c>
      <c r="G448" s="13">
        <v>9220</v>
      </c>
      <c r="H448" s="12" t="s">
        <v>2516</v>
      </c>
      <c r="I448" s="12" t="s">
        <v>2401</v>
      </c>
      <c r="J448" s="50" t="b">
        <v>0</v>
      </c>
      <c r="K448" s="12" t="s">
        <v>1166</v>
      </c>
      <c r="L448" s="12" t="s">
        <v>1167</v>
      </c>
    </row>
    <row r="449" spans="1:12" x14ac:dyDescent="0.2">
      <c r="A449" s="10">
        <v>42382</v>
      </c>
      <c r="B449" s="11" t="s">
        <v>2201</v>
      </c>
      <c r="C449" s="12" t="s">
        <v>1224</v>
      </c>
      <c r="D449" s="11" t="s">
        <v>1252</v>
      </c>
      <c r="E449" s="11" t="s">
        <v>17</v>
      </c>
      <c r="F449" s="12" t="s">
        <v>2517</v>
      </c>
      <c r="G449" s="13">
        <v>0</v>
      </c>
      <c r="H449" s="12" t="s">
        <v>2518</v>
      </c>
      <c r="I449" s="12" t="s">
        <v>1182</v>
      </c>
      <c r="J449" s="50" t="b">
        <v>0</v>
      </c>
      <c r="K449" s="12" t="s">
        <v>1166</v>
      </c>
      <c r="L449" s="12" t="s">
        <v>1167</v>
      </c>
    </row>
    <row r="450" spans="1:12" x14ac:dyDescent="0.2">
      <c r="A450" s="10">
        <v>42382</v>
      </c>
      <c r="B450" s="11" t="s">
        <v>2201</v>
      </c>
      <c r="C450" s="12" t="s">
        <v>1463</v>
      </c>
      <c r="D450" s="11" t="s">
        <v>1252</v>
      </c>
      <c r="E450" s="11" t="s">
        <v>19</v>
      </c>
      <c r="F450" s="12" t="s">
        <v>2519</v>
      </c>
      <c r="G450" s="13">
        <v>0</v>
      </c>
      <c r="H450" s="12" t="s">
        <v>2520</v>
      </c>
      <c r="I450" s="12" t="s">
        <v>1811</v>
      </c>
      <c r="J450" s="50" t="b">
        <v>0</v>
      </c>
      <c r="K450" s="12" t="s">
        <v>1166</v>
      </c>
      <c r="L450" s="12" t="s">
        <v>1167</v>
      </c>
    </row>
    <row r="451" spans="1:12" x14ac:dyDescent="0.2">
      <c r="A451" s="10">
        <v>42382</v>
      </c>
      <c r="B451" s="11" t="s">
        <v>2194</v>
      </c>
      <c r="C451" s="12" t="s">
        <v>786</v>
      </c>
      <c r="D451" s="11" t="s">
        <v>1252</v>
      </c>
      <c r="E451" s="11" t="s">
        <v>17</v>
      </c>
      <c r="F451" s="12" t="s">
        <v>2537</v>
      </c>
      <c r="G451" s="13">
        <v>47420.45</v>
      </c>
      <c r="H451" s="12" t="s">
        <v>2538</v>
      </c>
      <c r="I451" s="12"/>
      <c r="J451" s="50" t="b">
        <v>0</v>
      </c>
      <c r="K451" s="12" t="s">
        <v>1166</v>
      </c>
      <c r="L451" s="12" t="s">
        <v>1167</v>
      </c>
    </row>
    <row r="452" spans="1:12" x14ac:dyDescent="0.2">
      <c r="A452" s="10">
        <v>42381</v>
      </c>
      <c r="B452" s="11" t="s">
        <v>2201</v>
      </c>
      <c r="C452" s="12" t="s">
        <v>1566</v>
      </c>
      <c r="D452" s="11" t="s">
        <v>761</v>
      </c>
      <c r="E452" s="11" t="s">
        <v>19</v>
      </c>
      <c r="F452" s="12" t="s">
        <v>2521</v>
      </c>
      <c r="G452" s="13">
        <v>16500</v>
      </c>
      <c r="H452" s="12" t="s">
        <v>2522</v>
      </c>
      <c r="I452" s="12" t="s">
        <v>1180</v>
      </c>
      <c r="J452" s="50" t="b">
        <v>0</v>
      </c>
      <c r="K452" s="12" t="s">
        <v>1166</v>
      </c>
      <c r="L452" s="12" t="s">
        <v>1167</v>
      </c>
    </row>
    <row r="453" spans="1:12" x14ac:dyDescent="0.2">
      <c r="A453" s="10">
        <v>42380</v>
      </c>
      <c r="B453" s="11" t="s">
        <v>2193</v>
      </c>
      <c r="C453" s="12" t="s">
        <v>1017</v>
      </c>
      <c r="D453" s="11" t="s">
        <v>2</v>
      </c>
      <c r="E453" s="11" t="s">
        <v>19</v>
      </c>
      <c r="F453" s="12" t="s">
        <v>208</v>
      </c>
      <c r="G453" s="13">
        <v>98102.18</v>
      </c>
      <c r="H453" s="12" t="s">
        <v>2523</v>
      </c>
      <c r="I453" s="12" t="s">
        <v>1640</v>
      </c>
      <c r="J453" s="50" t="b">
        <v>0</v>
      </c>
      <c r="K453" s="12" t="s">
        <v>1166</v>
      </c>
      <c r="L453" s="12" t="s">
        <v>1167</v>
      </c>
    </row>
    <row r="454" spans="1:12" x14ac:dyDescent="0.2">
      <c r="A454" s="10">
        <v>42380</v>
      </c>
      <c r="B454" s="11" t="s">
        <v>2234</v>
      </c>
      <c r="C454" s="12" t="s">
        <v>1116</v>
      </c>
      <c r="D454" s="11" t="s">
        <v>1252</v>
      </c>
      <c r="E454" s="11" t="s">
        <v>17</v>
      </c>
      <c r="F454" s="12" t="s">
        <v>28</v>
      </c>
      <c r="G454" s="13">
        <v>0</v>
      </c>
      <c r="H454" s="12" t="s">
        <v>2524</v>
      </c>
      <c r="I454" s="12" t="s">
        <v>1180</v>
      </c>
      <c r="J454" s="50" t="b">
        <v>0</v>
      </c>
      <c r="K454" s="12" t="s">
        <v>1166</v>
      </c>
      <c r="L454" s="12" t="s">
        <v>1167</v>
      </c>
    </row>
    <row r="455" spans="1:12" x14ac:dyDescent="0.2">
      <c r="A455" s="10">
        <v>42377</v>
      </c>
      <c r="B455" s="11" t="s">
        <v>2201</v>
      </c>
      <c r="C455" s="12" t="s">
        <v>1648</v>
      </c>
      <c r="D455" s="11" t="s">
        <v>1252</v>
      </c>
      <c r="E455" s="11" t="s">
        <v>17</v>
      </c>
      <c r="F455" s="12" t="s">
        <v>2525</v>
      </c>
      <c r="G455" s="13">
        <v>0</v>
      </c>
      <c r="H455" s="12" t="s">
        <v>2526</v>
      </c>
      <c r="I455" s="12" t="s">
        <v>1649</v>
      </c>
      <c r="J455" s="50" t="b">
        <v>0</v>
      </c>
      <c r="K455" s="12" t="s">
        <v>1166</v>
      </c>
      <c r="L455" s="12" t="s">
        <v>1167</v>
      </c>
    </row>
    <row r="456" spans="1:12" x14ac:dyDescent="0.2">
      <c r="A456" s="10">
        <v>42374</v>
      </c>
      <c r="B456" s="11" t="s">
        <v>2201</v>
      </c>
      <c r="C456" s="12" t="s">
        <v>888</v>
      </c>
      <c r="D456" s="11" t="s">
        <v>1252</v>
      </c>
      <c r="E456" s="11" t="s">
        <v>17</v>
      </c>
      <c r="F456" s="12" t="s">
        <v>2527</v>
      </c>
      <c r="G456" s="13">
        <v>0</v>
      </c>
      <c r="H456" s="12" t="s">
        <v>2063</v>
      </c>
      <c r="I456" s="12" t="s">
        <v>2149</v>
      </c>
      <c r="J456" s="50" t="b">
        <v>0</v>
      </c>
      <c r="K456" s="12" t="s">
        <v>1166</v>
      </c>
      <c r="L456" s="12" t="s">
        <v>1167</v>
      </c>
    </row>
    <row r="457" spans="1:12" x14ac:dyDescent="0.2">
      <c r="A457" s="10">
        <v>42373</v>
      </c>
      <c r="B457" s="11" t="s">
        <v>2201</v>
      </c>
      <c r="C457" s="12" t="s">
        <v>1033</v>
      </c>
      <c r="D457" s="11" t="s">
        <v>1252</v>
      </c>
      <c r="E457" s="11" t="s">
        <v>17</v>
      </c>
      <c r="F457" s="12" t="s">
        <v>948</v>
      </c>
      <c r="G457" s="13">
        <v>5938.2</v>
      </c>
      <c r="H457" s="12" t="s">
        <v>1970</v>
      </c>
      <c r="I457" s="12" t="s">
        <v>1884</v>
      </c>
      <c r="J457" s="50" t="b">
        <v>0</v>
      </c>
      <c r="K457" s="12" t="s">
        <v>1166</v>
      </c>
      <c r="L457" s="12" t="s">
        <v>1167</v>
      </c>
    </row>
    <row r="458" spans="1:12" x14ac:dyDescent="0.2">
      <c r="A458" s="10">
        <v>42368</v>
      </c>
      <c r="B458" s="11" t="s">
        <v>2234</v>
      </c>
      <c r="C458" s="12" t="s">
        <v>897</v>
      </c>
      <c r="D458" s="11" t="s">
        <v>1252</v>
      </c>
      <c r="E458" s="11" t="s">
        <v>1730</v>
      </c>
      <c r="F458" s="12" t="s">
        <v>66</v>
      </c>
      <c r="G458" s="13">
        <v>0</v>
      </c>
      <c r="H458" s="12" t="s">
        <v>2507</v>
      </c>
      <c r="I458" s="12" t="s">
        <v>1491</v>
      </c>
      <c r="J458" s="50" t="b">
        <v>0</v>
      </c>
      <c r="K458" s="12" t="s">
        <v>1166</v>
      </c>
      <c r="L458" s="12" t="s">
        <v>1167</v>
      </c>
    </row>
    <row r="459" spans="1:12" x14ac:dyDescent="0.2">
      <c r="A459" s="10">
        <v>42368</v>
      </c>
      <c r="B459" s="11" t="s">
        <v>2132</v>
      </c>
      <c r="C459" s="12" t="s">
        <v>2508</v>
      </c>
      <c r="D459" s="11" t="s">
        <v>2</v>
      </c>
      <c r="E459" s="11" t="s">
        <v>19</v>
      </c>
      <c r="F459" s="12" t="s">
        <v>2509</v>
      </c>
      <c r="G459" s="13">
        <v>28000</v>
      </c>
      <c r="H459" s="12" t="s">
        <v>2510</v>
      </c>
      <c r="I459" s="12" t="s">
        <v>1188</v>
      </c>
      <c r="J459" s="50" t="b">
        <v>1</v>
      </c>
      <c r="K459" s="12" t="s">
        <v>1166</v>
      </c>
      <c r="L459" s="12" t="s">
        <v>1167</v>
      </c>
    </row>
    <row r="460" spans="1:12" x14ac:dyDescent="0.2">
      <c r="A460" s="10">
        <v>42368</v>
      </c>
      <c r="B460" s="11" t="s">
        <v>2132</v>
      </c>
      <c r="C460" s="12" t="s">
        <v>2508</v>
      </c>
      <c r="D460" s="11" t="s">
        <v>2</v>
      </c>
      <c r="E460" s="11" t="s">
        <v>19</v>
      </c>
      <c r="F460" s="12" t="s">
        <v>2509</v>
      </c>
      <c r="G460" s="13">
        <v>28000</v>
      </c>
      <c r="H460" s="12" t="s">
        <v>2511</v>
      </c>
      <c r="I460" s="12" t="s">
        <v>1188</v>
      </c>
      <c r="J460" s="50" t="b">
        <v>1</v>
      </c>
      <c r="K460" s="12" t="s">
        <v>1166</v>
      </c>
      <c r="L460" s="12" t="s">
        <v>1167</v>
      </c>
    </row>
    <row r="461" spans="1:12" x14ac:dyDescent="0.2">
      <c r="A461" s="10">
        <v>42368</v>
      </c>
      <c r="B461" s="11" t="s">
        <v>2132</v>
      </c>
      <c r="C461" s="12" t="s">
        <v>2508</v>
      </c>
      <c r="D461" s="11" t="s">
        <v>2</v>
      </c>
      <c r="E461" s="11" t="s">
        <v>19</v>
      </c>
      <c r="F461" s="12" t="s">
        <v>2509</v>
      </c>
      <c r="G461" s="13">
        <v>39670.47</v>
      </c>
      <c r="H461" s="12" t="s">
        <v>2849</v>
      </c>
      <c r="I461" s="12" t="s">
        <v>1188</v>
      </c>
      <c r="J461" s="50" t="b">
        <v>1</v>
      </c>
      <c r="K461" s="12" t="s">
        <v>1166</v>
      </c>
      <c r="L461" s="12" t="s">
        <v>1167</v>
      </c>
    </row>
    <row r="462" spans="1:12" x14ac:dyDescent="0.2">
      <c r="A462" s="10">
        <v>42362</v>
      </c>
      <c r="B462" s="11" t="s">
        <v>2234</v>
      </c>
      <c r="C462" s="12" t="s">
        <v>1216</v>
      </c>
      <c r="D462" s="11" t="s">
        <v>1252</v>
      </c>
      <c r="E462" s="11" t="s">
        <v>1730</v>
      </c>
      <c r="F462" s="12" t="s">
        <v>150</v>
      </c>
      <c r="G462" s="13">
        <v>0</v>
      </c>
      <c r="H462" s="12" t="s">
        <v>2512</v>
      </c>
      <c r="I462" s="12" t="s">
        <v>1645</v>
      </c>
      <c r="J462" s="50" t="b">
        <v>0</v>
      </c>
      <c r="K462" s="12" t="s">
        <v>1166</v>
      </c>
      <c r="L462" s="12" t="s">
        <v>1167</v>
      </c>
    </row>
    <row r="463" spans="1:12" x14ac:dyDescent="0.2">
      <c r="A463" s="10">
        <v>42359</v>
      </c>
      <c r="B463" s="11" t="s">
        <v>88</v>
      </c>
      <c r="C463" s="12" t="s">
        <v>2213</v>
      </c>
      <c r="D463" s="11" t="s">
        <v>1252</v>
      </c>
      <c r="E463" s="11" t="s">
        <v>17</v>
      </c>
      <c r="F463" s="12" t="s">
        <v>104</v>
      </c>
      <c r="G463" s="13">
        <v>0</v>
      </c>
      <c r="H463" s="12" t="s">
        <v>2500</v>
      </c>
      <c r="I463" s="12" t="s">
        <v>2401</v>
      </c>
      <c r="J463" s="50" t="b">
        <v>0</v>
      </c>
      <c r="K463" s="12" t="s">
        <v>1166</v>
      </c>
      <c r="L463" s="12" t="s">
        <v>1167</v>
      </c>
    </row>
    <row r="464" spans="1:12" x14ac:dyDescent="0.2">
      <c r="A464" s="10">
        <v>42356</v>
      </c>
      <c r="B464" s="11" t="s">
        <v>2234</v>
      </c>
      <c r="C464" s="12" t="s">
        <v>916</v>
      </c>
      <c r="D464" s="11" t="s">
        <v>53</v>
      </c>
      <c r="E464" s="11" t="s">
        <v>17</v>
      </c>
      <c r="F464" s="12" t="s">
        <v>345</v>
      </c>
      <c r="G464" s="13">
        <v>9309.51</v>
      </c>
      <c r="H464" s="12" t="s">
        <v>2513</v>
      </c>
      <c r="I464" s="12" t="s">
        <v>1645</v>
      </c>
      <c r="J464" s="50" t="b">
        <v>0</v>
      </c>
      <c r="K464" s="12" t="s">
        <v>1166</v>
      </c>
      <c r="L464" s="12" t="s">
        <v>1167</v>
      </c>
    </row>
    <row r="465" spans="1:12" x14ac:dyDescent="0.2">
      <c r="A465" s="10">
        <v>42355</v>
      </c>
      <c r="B465" s="11" t="s">
        <v>2193</v>
      </c>
      <c r="C465" s="12" t="s">
        <v>1200</v>
      </c>
      <c r="D465" s="11" t="s">
        <v>1252</v>
      </c>
      <c r="E465" s="11" t="s">
        <v>17</v>
      </c>
      <c r="F465" s="12" t="s">
        <v>72</v>
      </c>
      <c r="G465" s="13">
        <v>0</v>
      </c>
      <c r="H465" s="12" t="s">
        <v>2498</v>
      </c>
      <c r="I465" s="12" t="s">
        <v>1182</v>
      </c>
      <c r="J465" s="50" t="b">
        <v>0</v>
      </c>
      <c r="K465" s="12" t="s">
        <v>1166</v>
      </c>
      <c r="L465" s="12" t="s">
        <v>1167</v>
      </c>
    </row>
    <row r="466" spans="1:12" x14ac:dyDescent="0.2">
      <c r="A466" s="10">
        <v>42355</v>
      </c>
      <c r="B466" s="11" t="s">
        <v>2201</v>
      </c>
      <c r="C466" s="12" t="s">
        <v>1385</v>
      </c>
      <c r="D466" s="11" t="s">
        <v>37</v>
      </c>
      <c r="E466" s="11" t="s">
        <v>18</v>
      </c>
      <c r="F466" s="12" t="s">
        <v>2501</v>
      </c>
      <c r="G466" s="13">
        <v>2000000</v>
      </c>
      <c r="H466" s="12" t="s">
        <v>2680</v>
      </c>
      <c r="I466" s="12" t="s">
        <v>2502</v>
      </c>
      <c r="J466" s="50" t="b">
        <v>0</v>
      </c>
      <c r="K466" s="12" t="s">
        <v>1166</v>
      </c>
      <c r="L466" s="12" t="s">
        <v>1167</v>
      </c>
    </row>
    <row r="467" spans="1:12" x14ac:dyDescent="0.2">
      <c r="A467" s="10">
        <v>42355</v>
      </c>
      <c r="B467" s="11" t="s">
        <v>2194</v>
      </c>
      <c r="C467" s="12" t="s">
        <v>875</v>
      </c>
      <c r="D467" s="11" t="s">
        <v>1252</v>
      </c>
      <c r="E467" s="11" t="s">
        <v>18</v>
      </c>
      <c r="F467" s="12" t="s">
        <v>2503</v>
      </c>
      <c r="G467" s="13">
        <v>0</v>
      </c>
      <c r="H467" s="12" t="s">
        <v>2505</v>
      </c>
      <c r="I467" s="12" t="s">
        <v>2504</v>
      </c>
      <c r="J467" s="50" t="b">
        <v>0</v>
      </c>
      <c r="K467" s="12" t="s">
        <v>1166</v>
      </c>
      <c r="L467" s="12" t="s">
        <v>1167</v>
      </c>
    </row>
    <row r="468" spans="1:12" x14ac:dyDescent="0.2">
      <c r="A468" s="10">
        <v>42355</v>
      </c>
      <c r="B468" s="11" t="s">
        <v>2315</v>
      </c>
      <c r="C468" s="12" t="s">
        <v>1426</v>
      </c>
      <c r="D468" s="11" t="s">
        <v>1252</v>
      </c>
      <c r="E468" s="11" t="s">
        <v>18</v>
      </c>
      <c r="F468" s="12" t="s">
        <v>1092</v>
      </c>
      <c r="G468" s="13">
        <v>0</v>
      </c>
      <c r="H468" s="12" t="s">
        <v>2529</v>
      </c>
      <c r="I468" s="12" t="s">
        <v>2528</v>
      </c>
      <c r="J468" s="50" t="b">
        <v>0</v>
      </c>
      <c r="K468" s="12" t="s">
        <v>1166</v>
      </c>
      <c r="L468" s="12" t="s">
        <v>1167</v>
      </c>
    </row>
    <row r="469" spans="1:12" x14ac:dyDescent="0.2">
      <c r="A469" s="10">
        <v>42354</v>
      </c>
      <c r="B469" s="11" t="s">
        <v>88</v>
      </c>
      <c r="C469" s="12" t="s">
        <v>902</v>
      </c>
      <c r="D469" s="11" t="s">
        <v>1252</v>
      </c>
      <c r="E469" s="11" t="s">
        <v>17</v>
      </c>
      <c r="F469" s="12" t="s">
        <v>104</v>
      </c>
      <c r="G469" s="13">
        <v>0</v>
      </c>
      <c r="H469" s="12" t="s">
        <v>2499</v>
      </c>
      <c r="I469" s="12" t="s">
        <v>2401</v>
      </c>
      <c r="J469" s="50" t="b">
        <v>0</v>
      </c>
      <c r="K469" s="12" t="s">
        <v>1166</v>
      </c>
      <c r="L469" s="12" t="s">
        <v>1167</v>
      </c>
    </row>
    <row r="470" spans="1:12" x14ac:dyDescent="0.2">
      <c r="A470" s="10">
        <v>42352</v>
      </c>
      <c r="B470" s="11" t="s">
        <v>2193</v>
      </c>
      <c r="C470" s="12" t="s">
        <v>943</v>
      </c>
      <c r="D470" s="11" t="s">
        <v>1252</v>
      </c>
      <c r="E470" s="11" t="s">
        <v>1730</v>
      </c>
      <c r="F470" s="12" t="s">
        <v>373</v>
      </c>
      <c r="G470" s="13">
        <v>0</v>
      </c>
      <c r="H470" s="12" t="s">
        <v>2490</v>
      </c>
      <c r="I470" s="12" t="s">
        <v>1170</v>
      </c>
      <c r="J470" s="50" t="b">
        <v>0</v>
      </c>
      <c r="K470" s="12" t="s">
        <v>1166</v>
      </c>
      <c r="L470" s="12" t="s">
        <v>1167</v>
      </c>
    </row>
    <row r="471" spans="1:12" x14ac:dyDescent="0.2">
      <c r="A471" s="10">
        <v>42352</v>
      </c>
      <c r="B471" s="11" t="s">
        <v>2234</v>
      </c>
      <c r="C471" s="12" t="s">
        <v>982</v>
      </c>
      <c r="D471" s="11" t="s">
        <v>1252</v>
      </c>
      <c r="E471" s="11" t="s">
        <v>1730</v>
      </c>
      <c r="F471" s="12" t="s">
        <v>66</v>
      </c>
      <c r="G471" s="13">
        <v>131617.04999999999</v>
      </c>
      <c r="H471" s="12" t="s">
        <v>2491</v>
      </c>
      <c r="I471" s="12" t="s">
        <v>1491</v>
      </c>
      <c r="J471" s="50" t="b">
        <v>0</v>
      </c>
      <c r="K471" s="12" t="s">
        <v>1166</v>
      </c>
      <c r="L471" s="12" t="s">
        <v>1167</v>
      </c>
    </row>
    <row r="472" spans="1:12" x14ac:dyDescent="0.2">
      <c r="A472" s="10">
        <v>42352</v>
      </c>
      <c r="B472" s="11" t="s">
        <v>2234</v>
      </c>
      <c r="C472" s="12" t="s">
        <v>970</v>
      </c>
      <c r="D472" s="11" t="s">
        <v>1252</v>
      </c>
      <c r="E472" s="11" t="s">
        <v>1730</v>
      </c>
      <c r="F472" s="12" t="s">
        <v>150</v>
      </c>
      <c r="G472" s="13">
        <v>140531.79</v>
      </c>
      <c r="H472" s="12" t="s">
        <v>2492</v>
      </c>
      <c r="I472" s="12" t="s">
        <v>1645</v>
      </c>
      <c r="J472" s="50" t="b">
        <v>1</v>
      </c>
      <c r="K472" s="12" t="s">
        <v>1166</v>
      </c>
      <c r="L472" s="12" t="s">
        <v>1167</v>
      </c>
    </row>
    <row r="473" spans="1:12" x14ac:dyDescent="0.2">
      <c r="A473" s="10">
        <v>42352</v>
      </c>
      <c r="B473" s="11" t="s">
        <v>2234</v>
      </c>
      <c r="C473" s="12" t="s">
        <v>970</v>
      </c>
      <c r="D473" s="11" t="s">
        <v>1252</v>
      </c>
      <c r="E473" s="11" t="s">
        <v>1730</v>
      </c>
      <c r="F473" s="12" t="s">
        <v>150</v>
      </c>
      <c r="G473" s="13">
        <v>170830.85</v>
      </c>
      <c r="H473" s="12" t="s">
        <v>2493</v>
      </c>
      <c r="I473" s="12" t="s">
        <v>1645</v>
      </c>
      <c r="J473" s="50" t="b">
        <v>1</v>
      </c>
      <c r="K473" s="12" t="s">
        <v>1166</v>
      </c>
      <c r="L473" s="12" t="s">
        <v>1167</v>
      </c>
    </row>
    <row r="474" spans="1:12" x14ac:dyDescent="0.2">
      <c r="A474" s="10">
        <v>42349</v>
      </c>
      <c r="B474" s="11" t="s">
        <v>2234</v>
      </c>
      <c r="C474" s="12" t="s">
        <v>855</v>
      </c>
      <c r="D474" s="11" t="s">
        <v>1252</v>
      </c>
      <c r="E474" s="11" t="s">
        <v>17</v>
      </c>
      <c r="F474" s="12" t="s">
        <v>221</v>
      </c>
      <c r="G474" s="13">
        <v>6700</v>
      </c>
      <c r="H474" s="12" t="s">
        <v>2473</v>
      </c>
      <c r="I474" s="12" t="s">
        <v>1699</v>
      </c>
      <c r="J474" s="50" t="b">
        <v>0</v>
      </c>
      <c r="K474" s="12" t="s">
        <v>1166</v>
      </c>
      <c r="L474" s="12" t="s">
        <v>1167</v>
      </c>
    </row>
    <row r="475" spans="1:12" x14ac:dyDescent="0.2">
      <c r="A475" s="10">
        <v>42349</v>
      </c>
      <c r="B475" s="11" t="s">
        <v>2201</v>
      </c>
      <c r="C475" s="12" t="s">
        <v>2494</v>
      </c>
      <c r="D475" s="11" t="s">
        <v>1252</v>
      </c>
      <c r="E475" s="11" t="s">
        <v>17</v>
      </c>
      <c r="F475" s="12" t="s">
        <v>873</v>
      </c>
      <c r="G475" s="13">
        <v>9700.42</v>
      </c>
      <c r="H475" s="12" t="s">
        <v>1970</v>
      </c>
      <c r="I475" s="12" t="s">
        <v>1656</v>
      </c>
      <c r="J475" s="50" t="b">
        <v>0</v>
      </c>
      <c r="K475" s="12" t="s">
        <v>1166</v>
      </c>
      <c r="L475" s="12" t="s">
        <v>1167</v>
      </c>
    </row>
    <row r="476" spans="1:12" x14ac:dyDescent="0.2">
      <c r="A476" s="10">
        <v>42348</v>
      </c>
      <c r="B476" s="11" t="s">
        <v>2194</v>
      </c>
      <c r="C476" s="12" t="s">
        <v>947</v>
      </c>
      <c r="D476" s="11" t="s">
        <v>1252</v>
      </c>
      <c r="E476" s="11" t="s">
        <v>1730</v>
      </c>
      <c r="F476" s="12" t="s">
        <v>2474</v>
      </c>
      <c r="G476" s="13">
        <v>228135.48</v>
      </c>
      <c r="H476" s="12" t="s">
        <v>2475</v>
      </c>
      <c r="I476" s="12" t="s">
        <v>1579</v>
      </c>
      <c r="J476" s="50" t="b">
        <v>0</v>
      </c>
      <c r="K476" s="12" t="s">
        <v>1166</v>
      </c>
      <c r="L476" s="12" t="s">
        <v>1167</v>
      </c>
    </row>
    <row r="477" spans="1:12" x14ac:dyDescent="0.2">
      <c r="A477" s="10">
        <v>42348</v>
      </c>
      <c r="B477" s="11" t="s">
        <v>2201</v>
      </c>
      <c r="C477" s="12" t="s">
        <v>1748</v>
      </c>
      <c r="D477" s="11" t="s">
        <v>761</v>
      </c>
      <c r="E477" s="11" t="s">
        <v>19</v>
      </c>
      <c r="F477" s="12" t="s">
        <v>958</v>
      </c>
      <c r="G477" s="13">
        <v>0</v>
      </c>
      <c r="H477" s="12" t="s">
        <v>2476</v>
      </c>
      <c r="I477" s="12" t="s">
        <v>1750</v>
      </c>
      <c r="J477" s="50" t="b">
        <v>0</v>
      </c>
      <c r="K477" s="12" t="s">
        <v>1166</v>
      </c>
      <c r="L477" s="12" t="s">
        <v>1167</v>
      </c>
    </row>
    <row r="478" spans="1:12" x14ac:dyDescent="0.2">
      <c r="A478" s="10">
        <v>42345</v>
      </c>
      <c r="B478" s="11" t="s">
        <v>2270</v>
      </c>
      <c r="C478" s="12" t="s">
        <v>998</v>
      </c>
      <c r="D478" s="11" t="s">
        <v>1252</v>
      </c>
      <c r="E478" s="11" t="s">
        <v>17</v>
      </c>
      <c r="F478" s="12" t="s">
        <v>1893</v>
      </c>
      <c r="G478" s="13">
        <v>5204.8599999999997</v>
      </c>
      <c r="H478" s="12" t="s">
        <v>1970</v>
      </c>
      <c r="I478" s="12" t="s">
        <v>1630</v>
      </c>
      <c r="J478" s="50" t="b">
        <v>0</v>
      </c>
      <c r="K478" s="12" t="s">
        <v>1166</v>
      </c>
      <c r="L478" s="12" t="s">
        <v>1167</v>
      </c>
    </row>
    <row r="479" spans="1:12" x14ac:dyDescent="0.2">
      <c r="A479" s="10">
        <v>42345</v>
      </c>
      <c r="B479" s="11" t="s">
        <v>2193</v>
      </c>
      <c r="C479" s="12" t="s">
        <v>1133</v>
      </c>
      <c r="D479" s="11" t="s">
        <v>1252</v>
      </c>
      <c r="E479" s="11" t="s">
        <v>17</v>
      </c>
      <c r="F479" s="12" t="s">
        <v>85</v>
      </c>
      <c r="G479" s="13">
        <v>44117.1</v>
      </c>
      <c r="H479" s="12" t="s">
        <v>2477</v>
      </c>
      <c r="I479" s="12" t="s">
        <v>1182</v>
      </c>
      <c r="J479" s="50" t="b">
        <v>0</v>
      </c>
      <c r="K479" s="12" t="s">
        <v>1166</v>
      </c>
      <c r="L479" s="12" t="s">
        <v>1167</v>
      </c>
    </row>
    <row r="480" spans="1:12" x14ac:dyDescent="0.2">
      <c r="A480" s="10">
        <v>42345</v>
      </c>
      <c r="B480" s="11" t="s">
        <v>2201</v>
      </c>
      <c r="C480" s="12" t="s">
        <v>760</v>
      </c>
      <c r="D480" s="11" t="s">
        <v>1252</v>
      </c>
      <c r="E480" s="11" t="s">
        <v>17</v>
      </c>
      <c r="F480" s="12" t="s">
        <v>2478</v>
      </c>
      <c r="G480" s="13">
        <v>15177.77</v>
      </c>
      <c r="H480" s="12" t="s">
        <v>1970</v>
      </c>
      <c r="I480" s="12" t="s">
        <v>1811</v>
      </c>
      <c r="J480" s="50" t="b">
        <v>0</v>
      </c>
      <c r="K480" s="12" t="s">
        <v>1166</v>
      </c>
      <c r="L480" s="12" t="s">
        <v>1167</v>
      </c>
    </row>
    <row r="481" spans="1:12" x14ac:dyDescent="0.2">
      <c r="A481" s="10">
        <v>42345</v>
      </c>
      <c r="B481" s="11" t="s">
        <v>2201</v>
      </c>
      <c r="C481" s="12" t="s">
        <v>760</v>
      </c>
      <c r="D481" s="11" t="s">
        <v>1252</v>
      </c>
      <c r="E481" s="11" t="s">
        <v>19</v>
      </c>
      <c r="F481" s="12" t="s">
        <v>2479</v>
      </c>
      <c r="G481" s="13">
        <v>9242.94</v>
      </c>
      <c r="H481" s="12" t="s">
        <v>2480</v>
      </c>
      <c r="I481" s="12" t="s">
        <v>1811</v>
      </c>
      <c r="J481" s="50" t="b">
        <v>0</v>
      </c>
      <c r="K481" s="12" t="s">
        <v>1166</v>
      </c>
      <c r="L481" s="12" t="s">
        <v>1167</v>
      </c>
    </row>
    <row r="482" spans="1:12" x14ac:dyDescent="0.2">
      <c r="A482" s="10">
        <v>42343</v>
      </c>
      <c r="B482" s="11" t="s">
        <v>88</v>
      </c>
      <c r="C482" s="12" t="s">
        <v>1027</v>
      </c>
      <c r="D482" s="11" t="s">
        <v>1252</v>
      </c>
      <c r="E482" s="11" t="s">
        <v>17</v>
      </c>
      <c r="F482" s="12" t="s">
        <v>2495</v>
      </c>
      <c r="G482" s="13">
        <v>3596.59</v>
      </c>
      <c r="H482" s="12" t="s">
        <v>2496</v>
      </c>
      <c r="I482" s="12" t="s">
        <v>2134</v>
      </c>
      <c r="J482" s="50" t="b">
        <v>0</v>
      </c>
      <c r="K482" s="12" t="s">
        <v>1166</v>
      </c>
      <c r="L482" s="12" t="s">
        <v>1167</v>
      </c>
    </row>
    <row r="483" spans="1:12" x14ac:dyDescent="0.2">
      <c r="A483" s="10">
        <v>42343</v>
      </c>
      <c r="B483" s="11" t="s">
        <v>2234</v>
      </c>
      <c r="C483" s="12" t="s">
        <v>1300</v>
      </c>
      <c r="D483" s="11" t="s">
        <v>1252</v>
      </c>
      <c r="E483" s="11" t="s">
        <v>18</v>
      </c>
      <c r="F483" s="12" t="s">
        <v>66</v>
      </c>
      <c r="G483" s="13">
        <v>0</v>
      </c>
      <c r="H483" s="12" t="s">
        <v>2506</v>
      </c>
      <c r="I483" s="12" t="s">
        <v>1491</v>
      </c>
      <c r="J483" s="50" t="b">
        <v>0</v>
      </c>
      <c r="K483" s="12" t="s">
        <v>1166</v>
      </c>
      <c r="L483" s="12" t="s">
        <v>1167</v>
      </c>
    </row>
    <row r="484" spans="1:12" x14ac:dyDescent="0.2">
      <c r="A484" s="10">
        <v>42342</v>
      </c>
      <c r="B484" s="11" t="s">
        <v>2194</v>
      </c>
      <c r="C484" s="12" t="s">
        <v>950</v>
      </c>
      <c r="D484" s="11" t="s">
        <v>1252</v>
      </c>
      <c r="E484" s="11" t="s">
        <v>17</v>
      </c>
      <c r="F484" s="12" t="s">
        <v>787</v>
      </c>
      <c r="G484" s="13">
        <v>5450</v>
      </c>
      <c r="H484" s="12" t="s">
        <v>2497</v>
      </c>
      <c r="I484" s="12" t="s">
        <v>1579</v>
      </c>
      <c r="J484" s="50" t="b">
        <v>0</v>
      </c>
      <c r="K484" s="12" t="s">
        <v>1166</v>
      </c>
      <c r="L484" s="12" t="s">
        <v>1167</v>
      </c>
    </row>
    <row r="485" spans="1:12" x14ac:dyDescent="0.2">
      <c r="A485" s="10">
        <v>42342</v>
      </c>
      <c r="B485" s="11" t="s">
        <v>2201</v>
      </c>
      <c r="C485" s="12" t="s">
        <v>783</v>
      </c>
      <c r="D485" s="11" t="s">
        <v>1252</v>
      </c>
      <c r="E485" s="11" t="s">
        <v>17</v>
      </c>
      <c r="F485" s="12" t="s">
        <v>873</v>
      </c>
      <c r="G485" s="13">
        <v>12002.45</v>
      </c>
      <c r="H485" s="12" t="s">
        <v>1970</v>
      </c>
      <c r="I485" s="12" t="s">
        <v>1656</v>
      </c>
      <c r="J485" s="50" t="b">
        <v>0</v>
      </c>
      <c r="K485" s="12" t="s">
        <v>1166</v>
      </c>
      <c r="L485" s="12" t="s">
        <v>1167</v>
      </c>
    </row>
    <row r="486" spans="1:12" x14ac:dyDescent="0.2">
      <c r="A486" s="10">
        <v>42341</v>
      </c>
      <c r="B486" s="11" t="s">
        <v>2194</v>
      </c>
      <c r="C486" s="12" t="s">
        <v>2019</v>
      </c>
      <c r="D486" s="11" t="s">
        <v>1252</v>
      </c>
      <c r="E486" s="11" t="s">
        <v>1730</v>
      </c>
      <c r="F486" s="12" t="s">
        <v>1297</v>
      </c>
      <c r="G486" s="13">
        <v>5450</v>
      </c>
      <c r="H486" s="12" t="s">
        <v>2481</v>
      </c>
      <c r="I486" s="12" t="s">
        <v>1541</v>
      </c>
      <c r="J486" s="50" t="b">
        <v>0</v>
      </c>
      <c r="K486" s="12" t="s">
        <v>1166</v>
      </c>
      <c r="L486" s="12" t="s">
        <v>1167</v>
      </c>
    </row>
    <row r="487" spans="1:12" x14ac:dyDescent="0.2">
      <c r="A487" s="10">
        <v>42340</v>
      </c>
      <c r="B487" s="11" t="s">
        <v>2234</v>
      </c>
      <c r="C487" s="12" t="s">
        <v>855</v>
      </c>
      <c r="D487" s="11" t="s">
        <v>1252</v>
      </c>
      <c r="E487" s="11" t="s">
        <v>17</v>
      </c>
      <c r="F487" s="12" t="s">
        <v>2482</v>
      </c>
      <c r="G487" s="13">
        <v>29397.05</v>
      </c>
      <c r="H487" s="12" t="s">
        <v>2483</v>
      </c>
      <c r="I487" s="12" t="s">
        <v>1699</v>
      </c>
      <c r="J487" s="50" t="b">
        <v>0</v>
      </c>
      <c r="K487" s="12" t="s">
        <v>1166</v>
      </c>
      <c r="L487" s="12" t="s">
        <v>1167</v>
      </c>
    </row>
    <row r="488" spans="1:12" x14ac:dyDescent="0.2">
      <c r="A488" s="10">
        <v>42340</v>
      </c>
      <c r="B488" s="11" t="s">
        <v>2234</v>
      </c>
      <c r="C488" s="12" t="s">
        <v>855</v>
      </c>
      <c r="D488" s="11" t="s">
        <v>1252</v>
      </c>
      <c r="E488" s="11" t="s">
        <v>17</v>
      </c>
      <c r="F488" s="12" t="s">
        <v>221</v>
      </c>
      <c r="G488" s="13">
        <v>103582</v>
      </c>
      <c r="H488" s="12" t="s">
        <v>2484</v>
      </c>
      <c r="I488" s="12" t="s">
        <v>1699</v>
      </c>
      <c r="J488" s="50" t="b">
        <v>0</v>
      </c>
      <c r="K488" s="12" t="s">
        <v>1166</v>
      </c>
      <c r="L488" s="12" t="s">
        <v>1167</v>
      </c>
    </row>
    <row r="489" spans="1:12" x14ac:dyDescent="0.2">
      <c r="A489" s="10">
        <v>42340</v>
      </c>
      <c r="B489" s="11" t="s">
        <v>2193</v>
      </c>
      <c r="C489" s="12" t="s">
        <v>1200</v>
      </c>
      <c r="D489" s="11" t="s">
        <v>1252</v>
      </c>
      <c r="E489" s="11" t="s">
        <v>17</v>
      </c>
      <c r="F489" s="12" t="s">
        <v>85</v>
      </c>
      <c r="G489" s="13">
        <v>36500</v>
      </c>
      <c r="H489" s="12" t="s">
        <v>2485</v>
      </c>
      <c r="I489" s="12" t="s">
        <v>1182</v>
      </c>
      <c r="J489" s="50" t="b">
        <v>0</v>
      </c>
      <c r="K489" s="12" t="s">
        <v>1166</v>
      </c>
      <c r="L489" s="12" t="s">
        <v>1167</v>
      </c>
    </row>
    <row r="490" spans="1:12" x14ac:dyDescent="0.2">
      <c r="A490" s="10">
        <v>42339</v>
      </c>
      <c r="B490" s="11" t="s">
        <v>1793</v>
      </c>
      <c r="C490" s="12" t="s">
        <v>1912</v>
      </c>
      <c r="D490" s="11" t="s">
        <v>1252</v>
      </c>
      <c r="E490" s="11" t="s">
        <v>17</v>
      </c>
      <c r="F490" s="12" t="s">
        <v>1861</v>
      </c>
      <c r="G490" s="13">
        <v>248416.92</v>
      </c>
      <c r="H490" s="12" t="s">
        <v>2486</v>
      </c>
      <c r="I490" s="12" t="s">
        <v>1861</v>
      </c>
      <c r="J490" s="50" t="b">
        <v>0</v>
      </c>
      <c r="K490" s="12" t="s">
        <v>1166</v>
      </c>
      <c r="L490" s="12" t="s">
        <v>1167</v>
      </c>
    </row>
    <row r="491" spans="1:12" x14ac:dyDescent="0.2">
      <c r="A491" s="10">
        <v>42339</v>
      </c>
      <c r="B491" s="11" t="s">
        <v>2217</v>
      </c>
      <c r="C491" s="12" t="s">
        <v>832</v>
      </c>
      <c r="D491" s="11" t="s">
        <v>1252</v>
      </c>
      <c r="E491" s="11" t="s">
        <v>17</v>
      </c>
      <c r="F491" s="12" t="s">
        <v>233</v>
      </c>
      <c r="G491" s="13">
        <v>29507.46</v>
      </c>
      <c r="H491" s="12" t="s">
        <v>2487</v>
      </c>
      <c r="I491" s="12" t="s">
        <v>1554</v>
      </c>
      <c r="J491" s="50" t="b">
        <v>0</v>
      </c>
      <c r="K491" s="12" t="s">
        <v>1166</v>
      </c>
      <c r="L491" s="12" t="s">
        <v>1167</v>
      </c>
    </row>
    <row r="492" spans="1:12" x14ac:dyDescent="0.2">
      <c r="A492" s="10">
        <v>42338</v>
      </c>
      <c r="B492" s="11" t="s">
        <v>2193</v>
      </c>
      <c r="C492" s="12" t="s">
        <v>943</v>
      </c>
      <c r="D492" s="11" t="s">
        <v>1252</v>
      </c>
      <c r="E492" s="11" t="s">
        <v>20</v>
      </c>
      <c r="F492" s="12" t="s">
        <v>373</v>
      </c>
      <c r="G492" s="13">
        <v>0</v>
      </c>
      <c r="H492" s="12" t="s">
        <v>2488</v>
      </c>
      <c r="I492" s="12" t="s">
        <v>1170</v>
      </c>
      <c r="J492" s="50" t="b">
        <v>0</v>
      </c>
      <c r="K492" s="12" t="s">
        <v>1166</v>
      </c>
      <c r="L492" s="12" t="s">
        <v>1167</v>
      </c>
    </row>
    <row r="493" spans="1:12" x14ac:dyDescent="0.2">
      <c r="A493" s="10">
        <v>42332</v>
      </c>
      <c r="B493" s="11" t="s">
        <v>88</v>
      </c>
      <c r="C493" s="12" t="s">
        <v>1025</v>
      </c>
      <c r="D493" s="11" t="s">
        <v>1252</v>
      </c>
      <c r="E493" s="11" t="s">
        <v>17</v>
      </c>
      <c r="F493" s="12" t="s">
        <v>28</v>
      </c>
      <c r="G493" s="13">
        <v>31165</v>
      </c>
      <c r="H493" s="12" t="s">
        <v>2471</v>
      </c>
      <c r="I493" s="12" t="s">
        <v>2386</v>
      </c>
      <c r="J493" s="50" t="b">
        <v>0</v>
      </c>
      <c r="K493" s="12" t="s">
        <v>1166</v>
      </c>
      <c r="L493" s="12" t="s">
        <v>1167</v>
      </c>
    </row>
    <row r="494" spans="1:12" x14ac:dyDescent="0.2">
      <c r="A494" s="10">
        <v>42331</v>
      </c>
      <c r="B494" s="11" t="s">
        <v>88</v>
      </c>
      <c r="C494" s="12" t="s">
        <v>866</v>
      </c>
      <c r="D494" s="11" t="s">
        <v>1252</v>
      </c>
      <c r="E494" s="11" t="s">
        <v>17</v>
      </c>
      <c r="F494" s="12" t="s">
        <v>497</v>
      </c>
      <c r="G494" s="13"/>
      <c r="H494" s="12" t="s">
        <v>2472</v>
      </c>
      <c r="I494" s="12" t="s">
        <v>2386</v>
      </c>
      <c r="J494" s="50" t="b">
        <v>0</v>
      </c>
      <c r="K494" s="12" t="s">
        <v>1166</v>
      </c>
      <c r="L494" s="12" t="s">
        <v>1167</v>
      </c>
    </row>
    <row r="495" spans="1:12" x14ac:dyDescent="0.2">
      <c r="A495" s="10">
        <v>42330</v>
      </c>
      <c r="B495" s="11" t="s">
        <v>1939</v>
      </c>
      <c r="C495" s="12" t="s">
        <v>2165</v>
      </c>
      <c r="D495" s="11" t="s">
        <v>53</v>
      </c>
      <c r="E495" s="11" t="s">
        <v>19</v>
      </c>
      <c r="F495" s="12" t="s">
        <v>2088</v>
      </c>
      <c r="G495" s="13">
        <v>17798.93</v>
      </c>
      <c r="H495" s="12" t="s">
        <v>2464</v>
      </c>
      <c r="I495" s="12" t="s">
        <v>1218</v>
      </c>
      <c r="J495" s="50" t="b">
        <v>0</v>
      </c>
      <c r="K495" s="12" t="s">
        <v>1166</v>
      </c>
      <c r="L495" s="12" t="s">
        <v>1167</v>
      </c>
    </row>
    <row r="496" spans="1:12" x14ac:dyDescent="0.2">
      <c r="A496" s="10">
        <v>42328</v>
      </c>
      <c r="B496" s="11" t="s">
        <v>2194</v>
      </c>
      <c r="C496" s="12" t="s">
        <v>780</v>
      </c>
      <c r="D496" s="11" t="s">
        <v>1252</v>
      </c>
      <c r="E496" s="11" t="s">
        <v>19</v>
      </c>
      <c r="F496" s="12" t="s">
        <v>774</v>
      </c>
      <c r="G496" s="13">
        <v>3654.43</v>
      </c>
      <c r="H496" s="12" t="s">
        <v>2465</v>
      </c>
      <c r="I496" s="12" t="s">
        <v>1537</v>
      </c>
      <c r="J496" s="50" t="b">
        <v>0</v>
      </c>
      <c r="K496" s="12" t="s">
        <v>1166</v>
      </c>
      <c r="L496" s="12" t="s">
        <v>1167</v>
      </c>
    </row>
    <row r="497" spans="1:12" x14ac:dyDescent="0.2">
      <c r="A497" s="10">
        <v>42328</v>
      </c>
      <c r="B497" s="11" t="s">
        <v>2201</v>
      </c>
      <c r="C497" s="12" t="s">
        <v>2121</v>
      </c>
      <c r="D497" s="11" t="s">
        <v>1252</v>
      </c>
      <c r="E497" s="11" t="s">
        <v>17</v>
      </c>
      <c r="F497" s="12" t="s">
        <v>380</v>
      </c>
      <c r="G497" s="13">
        <v>147361.76</v>
      </c>
      <c r="H497" s="12" t="s">
        <v>2489</v>
      </c>
      <c r="I497" s="12" t="s">
        <v>2462</v>
      </c>
      <c r="J497" s="50" t="b">
        <v>0</v>
      </c>
      <c r="K497" s="12" t="s">
        <v>1166</v>
      </c>
      <c r="L497" s="12" t="s">
        <v>1167</v>
      </c>
    </row>
    <row r="498" spans="1:12" x14ac:dyDescent="0.2">
      <c r="A498" s="10">
        <v>42327</v>
      </c>
      <c r="B498" s="11" t="s">
        <v>2234</v>
      </c>
      <c r="C498" s="12" t="s">
        <v>916</v>
      </c>
      <c r="D498" s="11" t="s">
        <v>1252</v>
      </c>
      <c r="E498" s="11" t="s">
        <v>17</v>
      </c>
      <c r="F498" s="12" t="s">
        <v>150</v>
      </c>
      <c r="G498" s="13">
        <v>0</v>
      </c>
      <c r="H498" s="12" t="s">
        <v>2466</v>
      </c>
      <c r="I498" s="12" t="s">
        <v>1645</v>
      </c>
      <c r="J498" s="50" t="b">
        <v>0</v>
      </c>
      <c r="K498" s="12" t="s">
        <v>1166</v>
      </c>
      <c r="L498" s="12" t="s">
        <v>1167</v>
      </c>
    </row>
    <row r="499" spans="1:12" x14ac:dyDescent="0.2">
      <c r="A499" s="10">
        <v>42326</v>
      </c>
      <c r="B499" s="11" t="s">
        <v>2201</v>
      </c>
      <c r="C499" s="12" t="s">
        <v>1089</v>
      </c>
      <c r="D499" s="11" t="s">
        <v>53</v>
      </c>
      <c r="E499" s="11" t="s">
        <v>19</v>
      </c>
      <c r="F499" s="12" t="s">
        <v>355</v>
      </c>
      <c r="G499" s="13">
        <v>13051.81</v>
      </c>
      <c r="H499" s="12" t="s">
        <v>2467</v>
      </c>
      <c r="I499" s="12" t="s">
        <v>1865</v>
      </c>
      <c r="J499" s="50" t="b">
        <v>0</v>
      </c>
      <c r="K499" s="12" t="s">
        <v>1166</v>
      </c>
      <c r="L499" s="12" t="s">
        <v>1167</v>
      </c>
    </row>
    <row r="500" spans="1:12" x14ac:dyDescent="0.2">
      <c r="A500" s="10">
        <v>42324</v>
      </c>
      <c r="B500" s="11" t="s">
        <v>2270</v>
      </c>
      <c r="C500" s="12" t="s">
        <v>1349</v>
      </c>
      <c r="D500" s="11" t="s">
        <v>1252</v>
      </c>
      <c r="E500" s="11" t="s">
        <v>17</v>
      </c>
      <c r="F500" s="12" t="s">
        <v>225</v>
      </c>
      <c r="G500" s="13">
        <v>4006.09</v>
      </c>
      <c r="H500" s="12" t="s">
        <v>1970</v>
      </c>
      <c r="I500" s="12" t="s">
        <v>1738</v>
      </c>
      <c r="J500" s="50" t="b">
        <v>0</v>
      </c>
      <c r="K500" s="12" t="s">
        <v>1166</v>
      </c>
      <c r="L500" s="12" t="s">
        <v>1167</v>
      </c>
    </row>
    <row r="501" spans="1:12" x14ac:dyDescent="0.2">
      <c r="A501" s="10">
        <v>42317</v>
      </c>
      <c r="B501" s="11" t="s">
        <v>2201</v>
      </c>
      <c r="C501" s="12" t="s">
        <v>863</v>
      </c>
      <c r="D501" s="11" t="s">
        <v>53</v>
      </c>
      <c r="E501" s="11" t="s">
        <v>19</v>
      </c>
      <c r="F501" s="12" t="s">
        <v>2043</v>
      </c>
      <c r="G501" s="13">
        <v>43273.24</v>
      </c>
      <c r="H501" s="12" t="s">
        <v>2460</v>
      </c>
      <c r="I501" s="12" t="s">
        <v>1590</v>
      </c>
      <c r="J501" s="50" t="b">
        <v>0</v>
      </c>
      <c r="K501" s="12" t="s">
        <v>1166</v>
      </c>
      <c r="L501" s="12" t="s">
        <v>1167</v>
      </c>
    </row>
    <row r="502" spans="1:12" x14ac:dyDescent="0.2">
      <c r="A502" s="10">
        <v>42314</v>
      </c>
      <c r="B502" s="11" t="s">
        <v>2201</v>
      </c>
      <c r="C502" s="12" t="s">
        <v>2121</v>
      </c>
      <c r="D502" s="11" t="s">
        <v>37</v>
      </c>
      <c r="E502" s="11" t="s">
        <v>1730</v>
      </c>
      <c r="F502" s="12" t="s">
        <v>2461</v>
      </c>
      <c r="G502" s="13">
        <v>242.83</v>
      </c>
      <c r="H502" s="12" t="s">
        <v>2463</v>
      </c>
      <c r="I502" s="12" t="s">
        <v>2462</v>
      </c>
      <c r="J502" s="50" t="b">
        <v>0</v>
      </c>
      <c r="K502" s="12" t="s">
        <v>1166</v>
      </c>
      <c r="L502" s="12" t="s">
        <v>1167</v>
      </c>
    </row>
    <row r="503" spans="1:12" x14ac:dyDescent="0.2">
      <c r="A503" s="10">
        <v>42314</v>
      </c>
      <c r="B503" s="11" t="s">
        <v>2193</v>
      </c>
      <c r="C503" s="12" t="s">
        <v>1133</v>
      </c>
      <c r="D503" s="11" t="s">
        <v>1252</v>
      </c>
      <c r="E503" s="11" t="s">
        <v>17</v>
      </c>
      <c r="F503" s="12" t="s">
        <v>85</v>
      </c>
      <c r="G503" s="13">
        <v>0</v>
      </c>
      <c r="H503" s="12" t="s">
        <v>2468</v>
      </c>
      <c r="I503" s="12" t="s">
        <v>1182</v>
      </c>
      <c r="J503" s="50" t="b">
        <v>0</v>
      </c>
      <c r="K503" s="12" t="s">
        <v>1166</v>
      </c>
      <c r="L503" s="12" t="s">
        <v>1167</v>
      </c>
    </row>
    <row r="504" spans="1:12" x14ac:dyDescent="0.2">
      <c r="A504" s="10">
        <v>42312</v>
      </c>
      <c r="B504" s="11" t="s">
        <v>2234</v>
      </c>
      <c r="C504" s="12" t="s">
        <v>982</v>
      </c>
      <c r="D504" s="11" t="s">
        <v>1252</v>
      </c>
      <c r="E504" s="11" t="s">
        <v>17</v>
      </c>
      <c r="F504" s="12" t="s">
        <v>66</v>
      </c>
      <c r="G504" s="13">
        <v>0</v>
      </c>
      <c r="H504" s="12" t="s">
        <v>2444</v>
      </c>
      <c r="I504" s="12" t="s">
        <v>1491</v>
      </c>
      <c r="J504" s="50" t="b">
        <v>0</v>
      </c>
      <c r="K504" s="12" t="s">
        <v>1166</v>
      </c>
      <c r="L504" s="12" t="s">
        <v>1167</v>
      </c>
    </row>
    <row r="505" spans="1:12" x14ac:dyDescent="0.2">
      <c r="A505" s="10">
        <v>42311</v>
      </c>
      <c r="B505" s="11" t="s">
        <v>2234</v>
      </c>
      <c r="C505" s="12" t="s">
        <v>952</v>
      </c>
      <c r="D505" s="11" t="s">
        <v>37</v>
      </c>
      <c r="E505" s="11" t="s">
        <v>18</v>
      </c>
      <c r="F505" s="12" t="s">
        <v>1163</v>
      </c>
      <c r="G505" s="13">
        <v>0</v>
      </c>
      <c r="H505" s="12" t="s">
        <v>2445</v>
      </c>
      <c r="I505" s="12" t="s">
        <v>1165</v>
      </c>
      <c r="J505" s="50" t="b">
        <v>0</v>
      </c>
      <c r="K505" s="12" t="s">
        <v>1166</v>
      </c>
      <c r="L505" s="12" t="s">
        <v>1167</v>
      </c>
    </row>
    <row r="506" spans="1:12" x14ac:dyDescent="0.2">
      <c r="A506" s="10">
        <v>42310</v>
      </c>
      <c r="B506" s="11" t="s">
        <v>2201</v>
      </c>
      <c r="C506" s="12" t="s">
        <v>1283</v>
      </c>
      <c r="D506" s="11" t="s">
        <v>1252</v>
      </c>
      <c r="E506" s="11" t="s">
        <v>19</v>
      </c>
      <c r="F506" s="12" t="s">
        <v>2276</v>
      </c>
      <c r="G506" s="13">
        <v>0</v>
      </c>
      <c r="H506" s="12" t="s">
        <v>2446</v>
      </c>
      <c r="I506" s="12" t="s">
        <v>2277</v>
      </c>
      <c r="J506" s="50" t="b">
        <v>0</v>
      </c>
      <c r="K506" s="12" t="s">
        <v>1166</v>
      </c>
      <c r="L506" s="12" t="s">
        <v>1167</v>
      </c>
    </row>
    <row r="507" spans="1:12" x14ac:dyDescent="0.2">
      <c r="A507" s="10">
        <v>42307</v>
      </c>
      <c r="B507" s="11" t="s">
        <v>2194</v>
      </c>
      <c r="C507" s="12" t="s">
        <v>947</v>
      </c>
      <c r="D507" s="11" t="s">
        <v>1252</v>
      </c>
      <c r="E507" s="11" t="s">
        <v>17</v>
      </c>
      <c r="F507" s="12" t="s">
        <v>2447</v>
      </c>
      <c r="G507" s="13">
        <v>23507.63</v>
      </c>
      <c r="H507" s="12" t="s">
        <v>1970</v>
      </c>
      <c r="I507" s="12" t="s">
        <v>1579</v>
      </c>
      <c r="J507" s="50" t="b">
        <v>0</v>
      </c>
      <c r="K507" s="12" t="s">
        <v>1166</v>
      </c>
      <c r="L507" s="12" t="s">
        <v>1167</v>
      </c>
    </row>
    <row r="508" spans="1:12" x14ac:dyDescent="0.2">
      <c r="A508" s="10">
        <v>42307</v>
      </c>
      <c r="B508" s="11" t="s">
        <v>2194</v>
      </c>
      <c r="C508" s="12" t="s">
        <v>950</v>
      </c>
      <c r="D508" s="11" t="s">
        <v>1252</v>
      </c>
      <c r="E508" s="11" t="s">
        <v>17</v>
      </c>
      <c r="F508" s="12" t="s">
        <v>2448</v>
      </c>
      <c r="G508" s="13">
        <v>23187.23</v>
      </c>
      <c r="H508" s="12" t="s">
        <v>1970</v>
      </c>
      <c r="I508" s="12" t="s">
        <v>1579</v>
      </c>
      <c r="J508" s="50" t="b">
        <v>0</v>
      </c>
      <c r="K508" s="12" t="s">
        <v>1166</v>
      </c>
      <c r="L508" s="12" t="s">
        <v>1167</v>
      </c>
    </row>
    <row r="509" spans="1:12" x14ac:dyDescent="0.2">
      <c r="A509" s="10">
        <v>42307</v>
      </c>
      <c r="B509" s="11" t="s">
        <v>2201</v>
      </c>
      <c r="C509" s="12" t="s">
        <v>984</v>
      </c>
      <c r="D509" s="11" t="s">
        <v>1252</v>
      </c>
      <c r="E509" s="11" t="s">
        <v>17</v>
      </c>
      <c r="F509" s="12" t="s">
        <v>208</v>
      </c>
      <c r="G509" s="13">
        <v>0</v>
      </c>
      <c r="H509" s="12" t="s">
        <v>2449</v>
      </c>
      <c r="I509" s="12" t="s">
        <v>1640</v>
      </c>
      <c r="J509" s="50" t="b">
        <v>0</v>
      </c>
      <c r="K509" s="12" t="s">
        <v>1166</v>
      </c>
      <c r="L509" s="12" t="s">
        <v>1167</v>
      </c>
    </row>
    <row r="510" spans="1:12" x14ac:dyDescent="0.2">
      <c r="A510" s="10">
        <v>42307</v>
      </c>
      <c r="B510" s="11" t="s">
        <v>88</v>
      </c>
      <c r="C510" s="12" t="s">
        <v>1027</v>
      </c>
      <c r="D510" s="11" t="s">
        <v>1252</v>
      </c>
      <c r="E510" s="11" t="s">
        <v>17</v>
      </c>
      <c r="F510" s="12" t="s">
        <v>104</v>
      </c>
      <c r="G510" s="13">
        <v>0</v>
      </c>
      <c r="H510" s="12" t="s">
        <v>2469</v>
      </c>
      <c r="I510" s="12" t="s">
        <v>2134</v>
      </c>
      <c r="J510" s="50" t="b">
        <v>0</v>
      </c>
      <c r="K510" s="12" t="s">
        <v>1166</v>
      </c>
      <c r="L510" s="12" t="s">
        <v>1167</v>
      </c>
    </row>
    <row r="511" spans="1:12" x14ac:dyDescent="0.2">
      <c r="A511" s="10">
        <v>42306</v>
      </c>
      <c r="B511" s="11" t="s">
        <v>2193</v>
      </c>
      <c r="C511" s="12" t="s">
        <v>1200</v>
      </c>
      <c r="D511" s="11" t="s">
        <v>1252</v>
      </c>
      <c r="E511" s="11" t="s">
        <v>17</v>
      </c>
      <c r="F511" s="12" t="s">
        <v>85</v>
      </c>
      <c r="G511" s="13">
        <v>9331.9</v>
      </c>
      <c r="H511" s="12" t="s">
        <v>2450</v>
      </c>
      <c r="I511" s="12" t="s">
        <v>1182</v>
      </c>
      <c r="J511" s="50" t="b">
        <v>0</v>
      </c>
      <c r="K511" s="12" t="s">
        <v>1166</v>
      </c>
      <c r="L511" s="12" t="s">
        <v>1167</v>
      </c>
    </row>
    <row r="512" spans="1:12" x14ac:dyDescent="0.2">
      <c r="A512" s="10">
        <v>42306</v>
      </c>
      <c r="B512" s="11" t="s">
        <v>2270</v>
      </c>
      <c r="C512" s="12" t="s">
        <v>885</v>
      </c>
      <c r="D512" s="11" t="s">
        <v>1252</v>
      </c>
      <c r="E512" s="11" t="s">
        <v>17</v>
      </c>
      <c r="F512" s="12" t="s">
        <v>1893</v>
      </c>
      <c r="G512" s="13">
        <v>4456.99</v>
      </c>
      <c r="H512" s="12" t="s">
        <v>1970</v>
      </c>
      <c r="I512" s="12" t="s">
        <v>1630</v>
      </c>
      <c r="J512" s="50" t="b">
        <v>0</v>
      </c>
      <c r="K512" s="12" t="s">
        <v>1166</v>
      </c>
      <c r="L512" s="12" t="s">
        <v>1167</v>
      </c>
    </row>
    <row r="513" spans="1:12" x14ac:dyDescent="0.2">
      <c r="A513" s="10">
        <v>42305</v>
      </c>
      <c r="B513" s="11" t="s">
        <v>2193</v>
      </c>
      <c r="C513" s="12" t="s">
        <v>1406</v>
      </c>
      <c r="D513" s="11" t="s">
        <v>1252</v>
      </c>
      <c r="E513" s="11" t="s">
        <v>17</v>
      </c>
      <c r="F513" s="12" t="s">
        <v>774</v>
      </c>
      <c r="G513" s="13">
        <v>180275</v>
      </c>
      <c r="H513" s="12" t="s">
        <v>2451</v>
      </c>
      <c r="I513" s="12" t="s">
        <v>1537</v>
      </c>
      <c r="J513" s="50" t="b">
        <v>0</v>
      </c>
      <c r="K513" s="12" t="s">
        <v>1166</v>
      </c>
      <c r="L513" s="12" t="s">
        <v>1167</v>
      </c>
    </row>
    <row r="514" spans="1:12" x14ac:dyDescent="0.2">
      <c r="A514" s="10">
        <v>42305</v>
      </c>
      <c r="B514" s="11" t="s">
        <v>2193</v>
      </c>
      <c r="C514" s="12" t="s">
        <v>1105</v>
      </c>
      <c r="D514" s="11" t="s">
        <v>1252</v>
      </c>
      <c r="E514" s="11" t="s">
        <v>17</v>
      </c>
      <c r="F514" s="12" t="s">
        <v>2452</v>
      </c>
      <c r="G514" s="13">
        <v>0</v>
      </c>
      <c r="H514" s="12" t="s">
        <v>2453</v>
      </c>
      <c r="I514" s="12" t="s">
        <v>1182</v>
      </c>
      <c r="J514" s="50" t="b">
        <v>0</v>
      </c>
      <c r="K514" s="12" t="s">
        <v>1166</v>
      </c>
      <c r="L514" s="12" t="s">
        <v>1167</v>
      </c>
    </row>
    <row r="515" spans="1:12" x14ac:dyDescent="0.2">
      <c r="A515" s="10">
        <v>42303</v>
      </c>
      <c r="B515" s="11" t="s">
        <v>2270</v>
      </c>
      <c r="C515" s="12" t="s">
        <v>993</v>
      </c>
      <c r="D515" s="11" t="s">
        <v>1252</v>
      </c>
      <c r="E515" s="11" t="s">
        <v>17</v>
      </c>
      <c r="F515" s="12" t="s">
        <v>225</v>
      </c>
      <c r="G515" s="13">
        <v>13361.36</v>
      </c>
      <c r="H515" s="12" t="s">
        <v>1970</v>
      </c>
      <c r="I515" s="12" t="s">
        <v>1738</v>
      </c>
      <c r="J515" s="50" t="b">
        <v>0</v>
      </c>
      <c r="K515" s="12" t="s">
        <v>1166</v>
      </c>
      <c r="L515" s="12" t="s">
        <v>1167</v>
      </c>
    </row>
    <row r="516" spans="1:12" x14ac:dyDescent="0.2">
      <c r="A516" s="10">
        <v>42300</v>
      </c>
      <c r="B516" s="11" t="s">
        <v>2193</v>
      </c>
      <c r="C516" s="12" t="s">
        <v>1334</v>
      </c>
      <c r="D516" s="11" t="s">
        <v>53</v>
      </c>
      <c r="E516" s="11" t="s">
        <v>1730</v>
      </c>
      <c r="F516" s="12" t="s">
        <v>85</v>
      </c>
      <c r="G516" s="13">
        <v>2598.08</v>
      </c>
      <c r="H516" s="12" t="s">
        <v>2454</v>
      </c>
      <c r="I516" s="12" t="s">
        <v>1182</v>
      </c>
      <c r="J516" s="50" t="b">
        <v>0</v>
      </c>
      <c r="K516" s="12" t="s">
        <v>1166</v>
      </c>
      <c r="L516" s="12" t="s">
        <v>1167</v>
      </c>
    </row>
    <row r="517" spans="1:12" x14ac:dyDescent="0.2">
      <c r="A517" s="10">
        <v>42299</v>
      </c>
      <c r="B517" s="11" t="s">
        <v>2201</v>
      </c>
      <c r="C517" s="12" t="s">
        <v>1089</v>
      </c>
      <c r="D517" s="11" t="s">
        <v>1252</v>
      </c>
      <c r="E517" s="11" t="s">
        <v>17</v>
      </c>
      <c r="F517" s="12" t="s">
        <v>686</v>
      </c>
      <c r="G517" s="13">
        <v>12730.8</v>
      </c>
      <c r="H517" s="12" t="s">
        <v>1970</v>
      </c>
      <c r="I517" s="12" t="s">
        <v>1865</v>
      </c>
      <c r="J517" s="50" t="b">
        <v>0</v>
      </c>
      <c r="K517" s="12" t="s">
        <v>1166</v>
      </c>
      <c r="L517" s="12" t="s">
        <v>1167</v>
      </c>
    </row>
    <row r="518" spans="1:12" x14ac:dyDescent="0.2">
      <c r="A518" s="10">
        <v>42299</v>
      </c>
      <c r="B518" s="11" t="s">
        <v>2234</v>
      </c>
      <c r="C518" s="12" t="s">
        <v>916</v>
      </c>
      <c r="D518" s="11" t="s">
        <v>1252</v>
      </c>
      <c r="E518" s="11" t="s">
        <v>17</v>
      </c>
      <c r="F518" s="12" t="s">
        <v>150</v>
      </c>
      <c r="G518" s="13">
        <v>15000</v>
      </c>
      <c r="H518" s="12" t="s">
        <v>2455</v>
      </c>
      <c r="I518" s="12" t="s">
        <v>1645</v>
      </c>
      <c r="J518" s="50" t="b">
        <v>0</v>
      </c>
      <c r="K518" s="12" t="s">
        <v>1166</v>
      </c>
      <c r="L518" s="12" t="s">
        <v>1167</v>
      </c>
    </row>
    <row r="519" spans="1:12" x14ac:dyDescent="0.2">
      <c r="A519" s="10">
        <v>42299</v>
      </c>
      <c r="B519" s="11" t="s">
        <v>2217</v>
      </c>
      <c r="C519" s="12" t="s">
        <v>1302</v>
      </c>
      <c r="D519" s="11" t="s">
        <v>1252</v>
      </c>
      <c r="E519" s="11" t="s">
        <v>17</v>
      </c>
      <c r="F519" s="12" t="s">
        <v>2456</v>
      </c>
      <c r="G519" s="13">
        <v>5405.15</v>
      </c>
      <c r="H519" s="12" t="s">
        <v>2457</v>
      </c>
      <c r="I519" s="12" t="s">
        <v>1554</v>
      </c>
      <c r="J519" s="50" t="b">
        <v>0</v>
      </c>
      <c r="K519" s="12" t="s">
        <v>1166</v>
      </c>
      <c r="L519" s="12" t="s">
        <v>1167</v>
      </c>
    </row>
    <row r="520" spans="1:12" x14ac:dyDescent="0.2">
      <c r="A520" s="10">
        <v>42298</v>
      </c>
      <c r="B520" s="11" t="s">
        <v>2201</v>
      </c>
      <c r="C520" s="12" t="s">
        <v>1224</v>
      </c>
      <c r="D520" s="11" t="s">
        <v>1252</v>
      </c>
      <c r="E520" s="11" t="s">
        <v>17</v>
      </c>
      <c r="F520" s="12" t="s">
        <v>85</v>
      </c>
      <c r="G520" s="13">
        <v>2143.38</v>
      </c>
      <c r="H520" s="12" t="s">
        <v>2443</v>
      </c>
      <c r="I520" s="12" t="s">
        <v>1182</v>
      </c>
      <c r="J520" s="50" t="b">
        <v>0</v>
      </c>
      <c r="K520" s="12" t="s">
        <v>1166</v>
      </c>
      <c r="L520" s="12" t="s">
        <v>1167</v>
      </c>
    </row>
    <row r="521" spans="1:12" x14ac:dyDescent="0.2">
      <c r="A521" s="10">
        <v>42298</v>
      </c>
      <c r="B521" s="11" t="s">
        <v>2201</v>
      </c>
      <c r="C521" s="12" t="s">
        <v>1224</v>
      </c>
      <c r="D521" s="11" t="s">
        <v>1252</v>
      </c>
      <c r="E521" s="11" t="s">
        <v>17</v>
      </c>
      <c r="F521" s="12" t="s">
        <v>85</v>
      </c>
      <c r="G521" s="13">
        <v>1300.1500000000001</v>
      </c>
      <c r="H521" s="12" t="s">
        <v>1970</v>
      </c>
      <c r="I521" s="12" t="s">
        <v>1182</v>
      </c>
      <c r="J521" s="50" t="b">
        <v>0</v>
      </c>
      <c r="K521" s="12" t="s">
        <v>1166</v>
      </c>
      <c r="L521" s="12" t="s">
        <v>1167</v>
      </c>
    </row>
    <row r="522" spans="1:12" x14ac:dyDescent="0.2">
      <c r="A522" s="10">
        <v>42297</v>
      </c>
      <c r="B522" s="11" t="s">
        <v>2193</v>
      </c>
      <c r="C522" s="12" t="s">
        <v>1200</v>
      </c>
      <c r="D522" s="11" t="s">
        <v>1252</v>
      </c>
      <c r="E522" s="11" t="s">
        <v>17</v>
      </c>
      <c r="F522" s="12" t="s">
        <v>85</v>
      </c>
      <c r="G522" s="13">
        <v>2500</v>
      </c>
      <c r="H522" s="12" t="s">
        <v>2433</v>
      </c>
      <c r="I522" s="12" t="s">
        <v>1182</v>
      </c>
      <c r="J522" s="50" t="b">
        <v>0</v>
      </c>
      <c r="K522" s="12" t="s">
        <v>1166</v>
      </c>
      <c r="L522" s="12" t="s">
        <v>1167</v>
      </c>
    </row>
    <row r="523" spans="1:12" x14ac:dyDescent="0.2">
      <c r="A523" s="10">
        <v>42293</v>
      </c>
      <c r="B523" s="11" t="s">
        <v>2201</v>
      </c>
      <c r="C523" s="12" t="s">
        <v>1113</v>
      </c>
      <c r="D523" s="11" t="s">
        <v>1252</v>
      </c>
      <c r="E523" s="11" t="s">
        <v>17</v>
      </c>
      <c r="F523" s="12" t="s">
        <v>72</v>
      </c>
      <c r="G523" s="13">
        <v>5865.87</v>
      </c>
      <c r="H523" s="12" t="s">
        <v>1970</v>
      </c>
      <c r="I523" s="12" t="s">
        <v>1182</v>
      </c>
      <c r="J523" s="50" t="b">
        <v>0</v>
      </c>
      <c r="K523" s="12" t="s">
        <v>1166</v>
      </c>
      <c r="L523" s="12" t="s">
        <v>1167</v>
      </c>
    </row>
    <row r="524" spans="1:12" x14ac:dyDescent="0.2">
      <c r="A524" s="10">
        <v>42292</v>
      </c>
      <c r="B524" s="11" t="s">
        <v>2193</v>
      </c>
      <c r="C524" s="12" t="s">
        <v>1133</v>
      </c>
      <c r="D524" s="11" t="s">
        <v>1252</v>
      </c>
      <c r="E524" s="11" t="s">
        <v>17</v>
      </c>
      <c r="F524" s="12" t="s">
        <v>85</v>
      </c>
      <c r="G524" s="13">
        <v>0</v>
      </c>
      <c r="H524" s="12" t="s">
        <v>2424</v>
      </c>
      <c r="I524" s="12" t="s">
        <v>1182</v>
      </c>
      <c r="J524" s="50" t="b">
        <v>0</v>
      </c>
      <c r="K524" s="12" t="s">
        <v>1166</v>
      </c>
      <c r="L524" s="12" t="s">
        <v>1167</v>
      </c>
    </row>
    <row r="525" spans="1:12" x14ac:dyDescent="0.2">
      <c r="A525" s="10">
        <v>42291</v>
      </c>
      <c r="B525" s="11" t="s">
        <v>1939</v>
      </c>
      <c r="C525" s="12" t="s">
        <v>1905</v>
      </c>
      <c r="D525" s="11" t="s">
        <v>37</v>
      </c>
      <c r="E525" s="11" t="s">
        <v>1730</v>
      </c>
      <c r="F525" s="12" t="s">
        <v>66</v>
      </c>
      <c r="G525" s="13"/>
      <c r="H525" s="12" t="s">
        <v>2416</v>
      </c>
      <c r="I525" s="12" t="s">
        <v>1861</v>
      </c>
      <c r="J525" s="50" t="b">
        <v>0</v>
      </c>
      <c r="K525" s="12" t="s">
        <v>1166</v>
      </c>
      <c r="L525" s="12" t="s">
        <v>1167</v>
      </c>
    </row>
    <row r="526" spans="1:12" x14ac:dyDescent="0.2">
      <c r="A526" s="10">
        <v>42291</v>
      </c>
      <c r="B526" s="11" t="s">
        <v>2201</v>
      </c>
      <c r="C526" s="12" t="s">
        <v>1089</v>
      </c>
      <c r="D526" s="11" t="s">
        <v>1252</v>
      </c>
      <c r="E526" s="11" t="s">
        <v>1730</v>
      </c>
      <c r="F526" s="12" t="s">
        <v>686</v>
      </c>
      <c r="G526" s="13">
        <v>1847.09</v>
      </c>
      <c r="H526" s="12" t="s">
        <v>2417</v>
      </c>
      <c r="I526" s="12" t="s">
        <v>1865</v>
      </c>
      <c r="J526" s="50" t="b">
        <v>0</v>
      </c>
      <c r="K526" s="12" t="s">
        <v>1166</v>
      </c>
      <c r="L526" s="12" t="s">
        <v>1167</v>
      </c>
    </row>
    <row r="527" spans="1:12" x14ac:dyDescent="0.2">
      <c r="A527" s="10">
        <v>42291</v>
      </c>
      <c r="B527" s="11" t="s">
        <v>2201</v>
      </c>
      <c r="C527" s="12" t="s">
        <v>1002</v>
      </c>
      <c r="D527" s="11" t="s">
        <v>1252</v>
      </c>
      <c r="E527" s="11" t="s">
        <v>17</v>
      </c>
      <c r="F527" s="12" t="s">
        <v>2434</v>
      </c>
      <c r="G527" s="13">
        <v>51121.23</v>
      </c>
      <c r="H527" s="12" t="s">
        <v>2426</v>
      </c>
      <c r="I527" s="12" t="s">
        <v>2425</v>
      </c>
      <c r="J527" s="50" t="b">
        <v>0</v>
      </c>
      <c r="K527" s="12" t="s">
        <v>1166</v>
      </c>
      <c r="L527" s="12" t="s">
        <v>1167</v>
      </c>
    </row>
    <row r="528" spans="1:12" x14ac:dyDescent="0.2">
      <c r="A528" s="10">
        <v>42290</v>
      </c>
      <c r="B528" s="11" t="s">
        <v>2201</v>
      </c>
      <c r="C528" s="12" t="s">
        <v>1203</v>
      </c>
      <c r="D528" s="11" t="s">
        <v>1252</v>
      </c>
      <c r="E528" s="11" t="s">
        <v>17</v>
      </c>
      <c r="F528" s="12" t="s">
        <v>85</v>
      </c>
      <c r="G528" s="13">
        <v>19139.45</v>
      </c>
      <c r="H528" s="12" t="s">
        <v>1970</v>
      </c>
      <c r="I528" s="12" t="s">
        <v>1182</v>
      </c>
      <c r="J528" s="50" t="b">
        <v>0</v>
      </c>
      <c r="K528" s="12" t="s">
        <v>1166</v>
      </c>
      <c r="L528" s="12" t="s">
        <v>1167</v>
      </c>
    </row>
    <row r="529" spans="1:12" x14ac:dyDescent="0.2">
      <c r="A529" s="10">
        <v>42290</v>
      </c>
      <c r="B529" s="11" t="s">
        <v>2194</v>
      </c>
      <c r="C529" s="12" t="s">
        <v>1142</v>
      </c>
      <c r="D529" s="11" t="s">
        <v>1252</v>
      </c>
      <c r="E529" s="11" t="s">
        <v>17</v>
      </c>
      <c r="F529" s="12" t="s">
        <v>774</v>
      </c>
      <c r="G529" s="13">
        <v>3040.04</v>
      </c>
      <c r="H529" s="12" t="s">
        <v>2418</v>
      </c>
      <c r="I529" s="12" t="s">
        <v>1537</v>
      </c>
      <c r="J529" s="50" t="b">
        <v>0</v>
      </c>
      <c r="K529" s="12" t="s">
        <v>1166</v>
      </c>
      <c r="L529" s="12" t="s">
        <v>1167</v>
      </c>
    </row>
    <row r="530" spans="1:12" x14ac:dyDescent="0.2">
      <c r="A530" s="10">
        <v>42290</v>
      </c>
      <c r="B530" s="11" t="s">
        <v>2194</v>
      </c>
      <c r="C530" s="12" t="s">
        <v>1142</v>
      </c>
      <c r="D530" s="11" t="s">
        <v>1252</v>
      </c>
      <c r="E530" s="11" t="s">
        <v>17</v>
      </c>
      <c r="F530" s="12" t="s">
        <v>774</v>
      </c>
      <c r="G530" s="13">
        <v>3040.04</v>
      </c>
      <c r="H530" s="12" t="s">
        <v>2419</v>
      </c>
      <c r="I530" s="12" t="s">
        <v>1537</v>
      </c>
      <c r="J530" s="50" t="b">
        <v>0</v>
      </c>
      <c r="K530" s="12" t="s">
        <v>1166</v>
      </c>
      <c r="L530" s="12" t="s">
        <v>1167</v>
      </c>
    </row>
    <row r="531" spans="1:12" x14ac:dyDescent="0.2">
      <c r="A531" s="10">
        <v>42287</v>
      </c>
      <c r="B531" s="11" t="s">
        <v>2201</v>
      </c>
      <c r="C531" s="12" t="s">
        <v>1648</v>
      </c>
      <c r="D531" s="11" t="s">
        <v>53</v>
      </c>
      <c r="E531" s="11" t="s">
        <v>17</v>
      </c>
      <c r="F531" s="12" t="s">
        <v>2406</v>
      </c>
      <c r="G531" s="13">
        <v>9297.51</v>
      </c>
      <c r="H531" s="12" t="s">
        <v>2407</v>
      </c>
      <c r="I531" s="12" t="s">
        <v>1649</v>
      </c>
      <c r="J531" s="50" t="b">
        <v>0</v>
      </c>
      <c r="K531" s="12" t="s">
        <v>1166</v>
      </c>
      <c r="L531" s="12" t="s">
        <v>1167</v>
      </c>
    </row>
    <row r="532" spans="1:12" x14ac:dyDescent="0.2">
      <c r="A532" s="10">
        <v>42286</v>
      </c>
      <c r="B532" s="11" t="s">
        <v>2193</v>
      </c>
      <c r="C532" s="12" t="s">
        <v>1720</v>
      </c>
      <c r="D532" s="11" t="s">
        <v>1252</v>
      </c>
      <c r="E532" s="11" t="s">
        <v>17</v>
      </c>
      <c r="F532" s="12" t="s">
        <v>774</v>
      </c>
      <c r="G532" s="13">
        <v>179878.8</v>
      </c>
      <c r="H532" s="12" t="s">
        <v>2408</v>
      </c>
      <c r="I532" s="12" t="s">
        <v>1537</v>
      </c>
      <c r="J532" s="50" t="b">
        <v>0</v>
      </c>
      <c r="K532" s="12" t="s">
        <v>1166</v>
      </c>
      <c r="L532" s="12" t="s">
        <v>1167</v>
      </c>
    </row>
    <row r="533" spans="1:12" x14ac:dyDescent="0.2">
      <c r="A533" s="10">
        <v>42286</v>
      </c>
      <c r="B533" s="11" t="s">
        <v>2201</v>
      </c>
      <c r="C533" s="12" t="s">
        <v>880</v>
      </c>
      <c r="D533" s="11" t="s">
        <v>1252</v>
      </c>
      <c r="E533" s="11" t="s">
        <v>17</v>
      </c>
      <c r="F533" s="12" t="s">
        <v>717</v>
      </c>
      <c r="G533" s="13">
        <v>3720</v>
      </c>
      <c r="H533" s="12" t="s">
        <v>2409</v>
      </c>
      <c r="I533" s="12" t="s">
        <v>1640</v>
      </c>
      <c r="J533" s="50" t="b">
        <v>0</v>
      </c>
      <c r="K533" s="12" t="s">
        <v>1166</v>
      </c>
      <c r="L533" s="12" t="s">
        <v>1167</v>
      </c>
    </row>
    <row r="534" spans="1:12" x14ac:dyDescent="0.2">
      <c r="A534" s="10">
        <v>42286</v>
      </c>
      <c r="B534" s="11" t="s">
        <v>2201</v>
      </c>
      <c r="C534" s="12" t="s">
        <v>1122</v>
      </c>
      <c r="D534" s="11" t="s">
        <v>1252</v>
      </c>
      <c r="E534" s="11" t="s">
        <v>1730</v>
      </c>
      <c r="F534" s="12" t="s">
        <v>864</v>
      </c>
      <c r="G534" s="13">
        <v>11306.66</v>
      </c>
      <c r="H534" s="12" t="s">
        <v>2458</v>
      </c>
      <c r="I534" s="12" t="s">
        <v>1493</v>
      </c>
      <c r="J534" s="50" t="b">
        <v>0</v>
      </c>
      <c r="K534" s="12" t="s">
        <v>1166</v>
      </c>
      <c r="L534" s="12" t="s">
        <v>1167</v>
      </c>
    </row>
    <row r="535" spans="1:12" x14ac:dyDescent="0.2">
      <c r="A535" s="10">
        <v>42285</v>
      </c>
      <c r="B535" s="11" t="s">
        <v>2234</v>
      </c>
      <c r="C535" s="12" t="s">
        <v>987</v>
      </c>
      <c r="D535" s="11" t="s">
        <v>1252</v>
      </c>
      <c r="E535" s="11" t="s">
        <v>19</v>
      </c>
      <c r="F535" s="12" t="s">
        <v>221</v>
      </c>
      <c r="G535" s="13">
        <v>11895.6</v>
      </c>
      <c r="H535" s="12" t="s">
        <v>2410</v>
      </c>
      <c r="I535" s="12" t="s">
        <v>1699</v>
      </c>
      <c r="J535" s="50" t="b">
        <v>0</v>
      </c>
      <c r="K535" s="12" t="s">
        <v>1166</v>
      </c>
      <c r="L535" s="12" t="s">
        <v>1167</v>
      </c>
    </row>
    <row r="536" spans="1:12" x14ac:dyDescent="0.2">
      <c r="A536" s="10">
        <v>42285</v>
      </c>
      <c r="B536" s="11" t="s">
        <v>1770</v>
      </c>
      <c r="C536" s="12" t="s">
        <v>1635</v>
      </c>
      <c r="D536" s="11" t="s">
        <v>1252</v>
      </c>
      <c r="E536" s="11" t="s">
        <v>17</v>
      </c>
      <c r="F536" s="12" t="s">
        <v>2411</v>
      </c>
      <c r="G536" s="13">
        <v>0</v>
      </c>
      <c r="H536" s="12" t="s">
        <v>2412</v>
      </c>
      <c r="I536" s="12" t="s">
        <v>1637</v>
      </c>
      <c r="J536" s="50" t="b">
        <v>0</v>
      </c>
      <c r="K536" s="12" t="s">
        <v>1166</v>
      </c>
      <c r="L536" s="12" t="s">
        <v>1167</v>
      </c>
    </row>
    <row r="537" spans="1:12" x14ac:dyDescent="0.2">
      <c r="A537" s="10">
        <v>42285</v>
      </c>
      <c r="B537" s="11" t="s">
        <v>2201</v>
      </c>
      <c r="C537" s="12" t="s">
        <v>1366</v>
      </c>
      <c r="D537" s="11" t="s">
        <v>1252</v>
      </c>
      <c r="E537" s="11" t="s">
        <v>17</v>
      </c>
      <c r="F537" s="12" t="s">
        <v>2423</v>
      </c>
      <c r="G537" s="13">
        <v>43471.33</v>
      </c>
      <c r="H537" s="12" t="s">
        <v>2413</v>
      </c>
      <c r="I537" s="12" t="s">
        <v>2211</v>
      </c>
      <c r="J537" s="50" t="b">
        <v>0</v>
      </c>
      <c r="K537" s="12" t="s">
        <v>1166</v>
      </c>
      <c r="L537" s="12" t="s">
        <v>1167</v>
      </c>
    </row>
    <row r="538" spans="1:12" x14ac:dyDescent="0.2">
      <c r="A538" s="10">
        <v>42284</v>
      </c>
      <c r="B538" s="11" t="s">
        <v>2234</v>
      </c>
      <c r="C538" s="12" t="s">
        <v>987</v>
      </c>
      <c r="D538" s="11" t="s">
        <v>1252</v>
      </c>
      <c r="E538" s="11" t="s">
        <v>17</v>
      </c>
      <c r="F538" s="12" t="s">
        <v>221</v>
      </c>
      <c r="G538" s="13">
        <v>1168.56</v>
      </c>
      <c r="H538" s="12" t="s">
        <v>2414</v>
      </c>
      <c r="I538" s="12" t="s">
        <v>1699</v>
      </c>
      <c r="J538" s="50" t="b">
        <v>0</v>
      </c>
      <c r="K538" s="12" t="s">
        <v>1166</v>
      </c>
      <c r="L538" s="12" t="s">
        <v>1167</v>
      </c>
    </row>
    <row r="539" spans="1:12" x14ac:dyDescent="0.2">
      <c r="A539" s="10">
        <v>42283</v>
      </c>
      <c r="B539" s="11" t="s">
        <v>2194</v>
      </c>
      <c r="C539" s="12" t="s">
        <v>773</v>
      </c>
      <c r="D539" s="11" t="s">
        <v>1252</v>
      </c>
      <c r="E539" s="11" t="s">
        <v>17</v>
      </c>
      <c r="F539" s="12" t="s">
        <v>774</v>
      </c>
      <c r="G539" s="13">
        <v>0</v>
      </c>
      <c r="H539" s="12" t="s">
        <v>2415</v>
      </c>
      <c r="I539" s="12" t="s">
        <v>1537</v>
      </c>
      <c r="J539" s="50" t="b">
        <v>0</v>
      </c>
      <c r="K539" s="12" t="s">
        <v>1166</v>
      </c>
      <c r="L539" s="12" t="s">
        <v>1167</v>
      </c>
    </row>
    <row r="540" spans="1:12" x14ac:dyDescent="0.2">
      <c r="A540" s="10">
        <v>42279</v>
      </c>
      <c r="B540" s="11" t="s">
        <v>1793</v>
      </c>
      <c r="C540" s="12" t="s">
        <v>1860</v>
      </c>
      <c r="D540" s="11" t="s">
        <v>53</v>
      </c>
      <c r="E540" s="11" t="s">
        <v>1730</v>
      </c>
      <c r="F540" s="12" t="s">
        <v>83</v>
      </c>
      <c r="G540" s="13">
        <v>2604.46</v>
      </c>
      <c r="H540" s="12" t="s">
        <v>2402</v>
      </c>
      <c r="I540" s="12" t="s">
        <v>1861</v>
      </c>
      <c r="J540" s="50" t="b">
        <v>0</v>
      </c>
      <c r="K540" s="12" t="s">
        <v>1166</v>
      </c>
      <c r="L540" s="12" t="s">
        <v>1167</v>
      </c>
    </row>
    <row r="541" spans="1:12" x14ac:dyDescent="0.2">
      <c r="A541" s="10">
        <v>42277</v>
      </c>
      <c r="B541" s="11" t="s">
        <v>2201</v>
      </c>
      <c r="C541" s="12" t="s">
        <v>1566</v>
      </c>
      <c r="D541" s="11" t="s">
        <v>1252</v>
      </c>
      <c r="E541" s="11" t="s">
        <v>17</v>
      </c>
      <c r="F541" s="12" t="s">
        <v>28</v>
      </c>
      <c r="G541" s="13">
        <v>15014.33</v>
      </c>
      <c r="H541" s="12" t="s">
        <v>1970</v>
      </c>
      <c r="I541" s="12" t="s">
        <v>1180</v>
      </c>
      <c r="J541" s="50" t="b">
        <v>0</v>
      </c>
      <c r="K541" s="12" t="s">
        <v>1166</v>
      </c>
      <c r="L541" s="12" t="s">
        <v>1167</v>
      </c>
    </row>
    <row r="542" spans="1:12" x14ac:dyDescent="0.2">
      <c r="A542" s="10">
        <v>42277</v>
      </c>
      <c r="B542" s="11" t="s">
        <v>2201</v>
      </c>
      <c r="C542" s="12" t="s">
        <v>1028</v>
      </c>
      <c r="D542" s="11" t="s">
        <v>1252</v>
      </c>
      <c r="E542" s="11" t="s">
        <v>17</v>
      </c>
      <c r="F542" s="12" t="s">
        <v>2403</v>
      </c>
      <c r="G542" s="13">
        <v>12011</v>
      </c>
      <c r="H542" s="12" t="s">
        <v>1970</v>
      </c>
      <c r="I542" s="12" t="s">
        <v>1811</v>
      </c>
      <c r="J542" s="50" t="b">
        <v>0</v>
      </c>
      <c r="K542" s="12" t="s">
        <v>1166</v>
      </c>
      <c r="L542" s="12" t="s">
        <v>1167</v>
      </c>
    </row>
    <row r="543" spans="1:12" x14ac:dyDescent="0.2">
      <c r="A543" s="10">
        <v>42275</v>
      </c>
      <c r="B543" s="11" t="s">
        <v>2234</v>
      </c>
      <c r="C543" s="12" t="s">
        <v>855</v>
      </c>
      <c r="D543" s="11" t="s">
        <v>53</v>
      </c>
      <c r="E543" s="11" t="s">
        <v>19</v>
      </c>
      <c r="F543" s="12" t="s">
        <v>221</v>
      </c>
      <c r="G543" s="13">
        <v>4600.8</v>
      </c>
      <c r="H543" s="12" t="s">
        <v>2395</v>
      </c>
      <c r="I543" s="12" t="s">
        <v>1699</v>
      </c>
      <c r="J543" s="50" t="b">
        <v>0</v>
      </c>
      <c r="K543" s="12" t="s">
        <v>1166</v>
      </c>
      <c r="L543" s="12" t="s">
        <v>1167</v>
      </c>
    </row>
    <row r="544" spans="1:12" x14ac:dyDescent="0.2">
      <c r="A544" s="10">
        <v>42275</v>
      </c>
      <c r="B544" s="11" t="s">
        <v>2217</v>
      </c>
      <c r="C544" s="12" t="s">
        <v>763</v>
      </c>
      <c r="D544" s="11" t="s">
        <v>53</v>
      </c>
      <c r="E544" s="11" t="s">
        <v>19</v>
      </c>
      <c r="F544" s="12" t="s">
        <v>2404</v>
      </c>
      <c r="G544" s="13">
        <v>26188.78</v>
      </c>
      <c r="H544" s="12" t="s">
        <v>2405</v>
      </c>
      <c r="I544" s="12" t="s">
        <v>1587</v>
      </c>
      <c r="J544" s="50" t="b">
        <v>0</v>
      </c>
      <c r="K544" s="12" t="s">
        <v>1166</v>
      </c>
      <c r="L544" s="12" t="s">
        <v>1167</v>
      </c>
    </row>
    <row r="545" spans="1:12" x14ac:dyDescent="0.2">
      <c r="A545" s="10">
        <v>42274</v>
      </c>
      <c r="B545" s="11" t="s">
        <v>2194</v>
      </c>
      <c r="C545" s="12" t="s">
        <v>1820</v>
      </c>
      <c r="D545" s="11" t="s">
        <v>1252</v>
      </c>
      <c r="E545" s="11" t="s">
        <v>17</v>
      </c>
      <c r="F545" s="12" t="s">
        <v>2396</v>
      </c>
      <c r="G545" s="13">
        <v>29109.16</v>
      </c>
      <c r="H545" s="12" t="s">
        <v>1970</v>
      </c>
      <c r="I545" s="12" t="s">
        <v>1579</v>
      </c>
      <c r="J545" s="50" t="b">
        <v>0</v>
      </c>
      <c r="K545" s="12" t="s">
        <v>1166</v>
      </c>
      <c r="L545" s="12" t="s">
        <v>1167</v>
      </c>
    </row>
    <row r="546" spans="1:12" x14ac:dyDescent="0.2">
      <c r="A546" s="10">
        <v>42273</v>
      </c>
      <c r="B546" s="11" t="s">
        <v>2201</v>
      </c>
      <c r="C546" s="12" t="s">
        <v>967</v>
      </c>
      <c r="D546" s="11" t="s">
        <v>1252</v>
      </c>
      <c r="E546" s="11" t="s">
        <v>17</v>
      </c>
      <c r="F546" s="12" t="s">
        <v>2397</v>
      </c>
      <c r="G546" s="13">
        <v>12980.23</v>
      </c>
      <c r="H546" s="12" t="s">
        <v>1970</v>
      </c>
      <c r="I546" s="12" t="s">
        <v>1660</v>
      </c>
      <c r="J546" s="50" t="b">
        <v>0</v>
      </c>
      <c r="K546" s="12" t="s">
        <v>1166</v>
      </c>
      <c r="L546" s="12" t="s">
        <v>1167</v>
      </c>
    </row>
    <row r="547" spans="1:12" x14ac:dyDescent="0.2">
      <c r="A547" s="10">
        <v>42273</v>
      </c>
      <c r="B547" s="11" t="s">
        <v>2270</v>
      </c>
      <c r="C547" s="12"/>
      <c r="D547" s="11" t="s">
        <v>2</v>
      </c>
      <c r="E547" s="11" t="s">
        <v>20</v>
      </c>
      <c r="F547" s="12" t="s">
        <v>54</v>
      </c>
      <c r="G547" s="13"/>
      <c r="H547" s="12" t="s">
        <v>2789</v>
      </c>
      <c r="I547" s="12"/>
      <c r="J547" s="50" t="b">
        <v>1</v>
      </c>
      <c r="K547" s="12" t="s">
        <v>1166</v>
      </c>
      <c r="L547" s="12" t="s">
        <v>1167</v>
      </c>
    </row>
    <row r="548" spans="1:12" x14ac:dyDescent="0.2">
      <c r="A548" s="10">
        <v>42272</v>
      </c>
      <c r="B548" s="11" t="s">
        <v>2234</v>
      </c>
      <c r="C548" s="12" t="s">
        <v>916</v>
      </c>
      <c r="D548" s="11" t="s">
        <v>37</v>
      </c>
      <c r="E548" s="11" t="s">
        <v>1730</v>
      </c>
      <c r="F548" s="12" t="s">
        <v>150</v>
      </c>
      <c r="G548" s="13">
        <v>51780</v>
      </c>
      <c r="H548" s="12" t="s">
        <v>2398</v>
      </c>
      <c r="I548" s="12" t="s">
        <v>1645</v>
      </c>
      <c r="J548" s="50" t="b">
        <v>0</v>
      </c>
      <c r="K548" s="12" t="s">
        <v>1166</v>
      </c>
      <c r="L548" s="12" t="s">
        <v>1167</v>
      </c>
    </row>
    <row r="549" spans="1:12" x14ac:dyDescent="0.2">
      <c r="A549" s="10">
        <v>42271</v>
      </c>
      <c r="B549" s="11" t="s">
        <v>1793</v>
      </c>
      <c r="C549" s="12" t="s">
        <v>1942</v>
      </c>
      <c r="D549" s="11" t="s">
        <v>1252</v>
      </c>
      <c r="E549" s="11" t="s">
        <v>17</v>
      </c>
      <c r="F549" s="12" t="s">
        <v>1861</v>
      </c>
      <c r="G549" s="13">
        <v>899.11</v>
      </c>
      <c r="H549" s="12" t="s">
        <v>2399</v>
      </c>
      <c r="I549" s="12" t="s">
        <v>1861</v>
      </c>
      <c r="J549" s="50" t="b">
        <v>0</v>
      </c>
      <c r="K549" s="12" t="s">
        <v>1166</v>
      </c>
      <c r="L549" s="12" t="s">
        <v>1167</v>
      </c>
    </row>
    <row r="550" spans="1:12" x14ac:dyDescent="0.2">
      <c r="A550" s="10">
        <v>42270</v>
      </c>
      <c r="B550" s="11" t="s">
        <v>2193</v>
      </c>
      <c r="C550" s="12" t="s">
        <v>1720</v>
      </c>
      <c r="D550" s="11" t="s">
        <v>1252</v>
      </c>
      <c r="E550" s="11" t="s">
        <v>1730</v>
      </c>
      <c r="F550" s="12" t="s">
        <v>774</v>
      </c>
      <c r="G550" s="13">
        <v>0</v>
      </c>
      <c r="H550" s="12" t="s">
        <v>2400</v>
      </c>
      <c r="I550" s="12" t="s">
        <v>1537</v>
      </c>
      <c r="J550" s="50" t="b">
        <v>0</v>
      </c>
      <c r="K550" s="12" t="s">
        <v>1166</v>
      </c>
      <c r="L550" s="12" t="s">
        <v>1167</v>
      </c>
    </row>
    <row r="551" spans="1:12" x14ac:dyDescent="0.2">
      <c r="A551" s="10">
        <v>42269</v>
      </c>
      <c r="B551" s="11" t="s">
        <v>88</v>
      </c>
      <c r="C551" s="12" t="s">
        <v>1025</v>
      </c>
      <c r="D551" s="11" t="s">
        <v>53</v>
      </c>
      <c r="E551" s="11" t="s">
        <v>17</v>
      </c>
      <c r="F551" s="12" t="s">
        <v>2390</v>
      </c>
      <c r="G551" s="13">
        <v>4348</v>
      </c>
      <c r="H551" s="12" t="s">
        <v>2392</v>
      </c>
      <c r="I551" s="12" t="s">
        <v>2391</v>
      </c>
      <c r="J551" s="50" t="b">
        <v>0</v>
      </c>
      <c r="K551" s="12" t="s">
        <v>1166</v>
      </c>
      <c r="L551" s="12" t="s">
        <v>1167</v>
      </c>
    </row>
    <row r="552" spans="1:12" x14ac:dyDescent="0.2">
      <c r="A552" s="10">
        <v>42265</v>
      </c>
      <c r="B552" s="11" t="s">
        <v>88</v>
      </c>
      <c r="C552" s="12" t="s">
        <v>866</v>
      </c>
      <c r="D552" s="11" t="s">
        <v>1252</v>
      </c>
      <c r="E552" s="11" t="s">
        <v>17</v>
      </c>
      <c r="F552" s="12" t="s">
        <v>497</v>
      </c>
      <c r="G552" s="13">
        <v>8500</v>
      </c>
      <c r="H552" s="12" t="s">
        <v>2387</v>
      </c>
      <c r="I552" s="12" t="s">
        <v>2386</v>
      </c>
      <c r="J552" s="50" t="b">
        <v>0</v>
      </c>
      <c r="K552" s="12" t="s">
        <v>1166</v>
      </c>
      <c r="L552" s="12" t="s">
        <v>1167</v>
      </c>
    </row>
    <row r="553" spans="1:12" x14ac:dyDescent="0.2">
      <c r="A553" s="10">
        <v>42264</v>
      </c>
      <c r="B553" s="11" t="s">
        <v>2201</v>
      </c>
      <c r="C553" s="12" t="s">
        <v>1113</v>
      </c>
      <c r="D553" s="11" t="s">
        <v>1252</v>
      </c>
      <c r="E553" s="11" t="s">
        <v>17</v>
      </c>
      <c r="F553" s="12" t="s">
        <v>72</v>
      </c>
      <c r="G553" s="13">
        <v>0</v>
      </c>
      <c r="H553" s="12" t="s">
        <v>2377</v>
      </c>
      <c r="I553" s="12" t="s">
        <v>1182</v>
      </c>
      <c r="J553" s="50" t="b">
        <v>0</v>
      </c>
      <c r="K553" s="12" t="s">
        <v>1166</v>
      </c>
      <c r="L553" s="12" t="s">
        <v>1167</v>
      </c>
    </row>
    <row r="554" spans="1:12" x14ac:dyDescent="0.2">
      <c r="A554" s="10">
        <v>42264</v>
      </c>
      <c r="B554" s="11" t="s">
        <v>1939</v>
      </c>
      <c r="C554" s="12" t="s">
        <v>1905</v>
      </c>
      <c r="D554" s="11" t="s">
        <v>1252</v>
      </c>
      <c r="E554" s="11" t="s">
        <v>17</v>
      </c>
      <c r="F554" s="12" t="s">
        <v>83</v>
      </c>
      <c r="G554" s="13">
        <v>0</v>
      </c>
      <c r="H554" s="12" t="s">
        <v>2388</v>
      </c>
      <c r="I554" s="12" t="s">
        <v>1861</v>
      </c>
      <c r="J554" s="50" t="b">
        <v>0</v>
      </c>
      <c r="K554" s="12" t="s">
        <v>1166</v>
      </c>
      <c r="L554" s="12" t="s">
        <v>1167</v>
      </c>
    </row>
    <row r="555" spans="1:12" x14ac:dyDescent="0.2">
      <c r="A555" s="10">
        <v>42264</v>
      </c>
      <c r="B555" s="11" t="s">
        <v>2201</v>
      </c>
      <c r="C555" s="12" t="s">
        <v>1366</v>
      </c>
      <c r="D555" s="11" t="s">
        <v>53</v>
      </c>
      <c r="E555" s="11" t="s">
        <v>17</v>
      </c>
      <c r="F555" s="12" t="s">
        <v>2393</v>
      </c>
      <c r="G555" s="13">
        <v>11384.74</v>
      </c>
      <c r="H555" s="12" t="s">
        <v>2394</v>
      </c>
      <c r="I555" s="12" t="s">
        <v>2211</v>
      </c>
      <c r="J555" s="50" t="b">
        <v>0</v>
      </c>
      <c r="K555" s="12" t="s">
        <v>1166</v>
      </c>
      <c r="L555" s="12" t="s">
        <v>1167</v>
      </c>
    </row>
    <row r="556" spans="1:12" x14ac:dyDescent="0.2">
      <c r="A556" s="10">
        <v>42263</v>
      </c>
      <c r="B556" s="11" t="s">
        <v>88</v>
      </c>
      <c r="C556" s="12" t="s">
        <v>1027</v>
      </c>
      <c r="D556" s="11" t="s">
        <v>1252</v>
      </c>
      <c r="E556" s="11" t="s">
        <v>17</v>
      </c>
      <c r="F556" s="12" t="s">
        <v>2943</v>
      </c>
      <c r="G556" s="13"/>
      <c r="H556" s="12" t="s">
        <v>2378</v>
      </c>
      <c r="I556" s="12" t="s">
        <v>2134</v>
      </c>
      <c r="J556" s="50" t="b">
        <v>0</v>
      </c>
      <c r="K556" s="12" t="s">
        <v>1166</v>
      </c>
      <c r="L556" s="12" t="s">
        <v>1167</v>
      </c>
    </row>
    <row r="557" spans="1:12" x14ac:dyDescent="0.2">
      <c r="A557" s="10">
        <v>42263</v>
      </c>
      <c r="B557" s="11" t="s">
        <v>2201</v>
      </c>
      <c r="C557" s="12" t="s">
        <v>1101</v>
      </c>
      <c r="D557" s="11" t="s">
        <v>1252</v>
      </c>
      <c r="E557" s="11" t="s">
        <v>17</v>
      </c>
      <c r="F557" s="12" t="s">
        <v>72</v>
      </c>
      <c r="G557" s="13">
        <v>30444.21</v>
      </c>
      <c r="H557" s="12" t="s">
        <v>1970</v>
      </c>
      <c r="I557" s="12" t="s">
        <v>1182</v>
      </c>
      <c r="J557" s="50" t="b">
        <v>0</v>
      </c>
      <c r="K557" s="12" t="s">
        <v>1166</v>
      </c>
      <c r="L557" s="12" t="s">
        <v>1167</v>
      </c>
    </row>
    <row r="558" spans="1:12" x14ac:dyDescent="0.2">
      <c r="A558" s="10">
        <v>42263</v>
      </c>
      <c r="B558" s="11" t="s">
        <v>2201</v>
      </c>
      <c r="C558" s="12" t="s">
        <v>941</v>
      </c>
      <c r="D558" s="11" t="s">
        <v>1252</v>
      </c>
      <c r="E558" s="11" t="s">
        <v>18</v>
      </c>
      <c r="F558" s="12" t="s">
        <v>1328</v>
      </c>
      <c r="G558" s="13">
        <v>100000</v>
      </c>
      <c r="H558" s="12" t="s">
        <v>2342</v>
      </c>
      <c r="I558" s="12" t="s">
        <v>1728</v>
      </c>
      <c r="J558" s="50" t="b">
        <v>0</v>
      </c>
      <c r="K558" s="12" t="s">
        <v>1166</v>
      </c>
      <c r="L558" s="12" t="s">
        <v>1167</v>
      </c>
    </row>
    <row r="559" spans="1:12" x14ac:dyDescent="0.2">
      <c r="A559" s="10">
        <v>42262</v>
      </c>
      <c r="B559" s="11" t="s">
        <v>2193</v>
      </c>
      <c r="C559" s="12" t="s">
        <v>1755</v>
      </c>
      <c r="D559" s="11" t="s">
        <v>1252</v>
      </c>
      <c r="E559" s="11" t="s">
        <v>19</v>
      </c>
      <c r="F559" s="12" t="s">
        <v>373</v>
      </c>
      <c r="G559" s="13">
        <v>71024.67</v>
      </c>
      <c r="H559" s="12" t="s">
        <v>2389</v>
      </c>
      <c r="I559" s="12" t="s">
        <v>1170</v>
      </c>
      <c r="J559" s="50" t="b">
        <v>0</v>
      </c>
      <c r="K559" s="12" t="s">
        <v>1166</v>
      </c>
      <c r="L559" s="12" t="s">
        <v>1167</v>
      </c>
    </row>
    <row r="560" spans="1:12" x14ac:dyDescent="0.2">
      <c r="A560" s="10">
        <v>42260</v>
      </c>
      <c r="B560" s="11" t="s">
        <v>1939</v>
      </c>
      <c r="C560" s="12" t="s">
        <v>2191</v>
      </c>
      <c r="D560" s="11" t="s">
        <v>1252</v>
      </c>
      <c r="E560" s="11" t="s">
        <v>17</v>
      </c>
      <c r="F560" s="12" t="s">
        <v>66</v>
      </c>
      <c r="G560" s="13"/>
      <c r="H560" s="12" t="s">
        <v>2379</v>
      </c>
      <c r="I560" s="12" t="s">
        <v>1861</v>
      </c>
      <c r="J560" s="50" t="b">
        <v>0</v>
      </c>
      <c r="K560" s="12" t="s">
        <v>1166</v>
      </c>
      <c r="L560" s="12" t="s">
        <v>1167</v>
      </c>
    </row>
    <row r="561" spans="1:12" x14ac:dyDescent="0.2">
      <c r="A561" s="10">
        <v>42259</v>
      </c>
      <c r="B561" s="11" t="s">
        <v>1793</v>
      </c>
      <c r="C561" s="12" t="s">
        <v>1992</v>
      </c>
      <c r="D561" s="11" t="s">
        <v>1252</v>
      </c>
      <c r="E561" s="11" t="s">
        <v>17</v>
      </c>
      <c r="F561" s="12" t="s">
        <v>288</v>
      </c>
      <c r="G561" s="13">
        <v>0</v>
      </c>
      <c r="H561" s="12" t="s">
        <v>2380</v>
      </c>
      <c r="I561" s="12" t="s">
        <v>1979</v>
      </c>
      <c r="J561" s="50" t="b">
        <v>0</v>
      </c>
      <c r="K561" s="12" t="s">
        <v>1166</v>
      </c>
      <c r="L561" s="12" t="s">
        <v>1167</v>
      </c>
    </row>
    <row r="562" spans="1:12" x14ac:dyDescent="0.2">
      <c r="A562" s="10">
        <v>42258</v>
      </c>
      <c r="B562" s="11" t="s">
        <v>1939</v>
      </c>
      <c r="C562" s="12" t="s">
        <v>1905</v>
      </c>
      <c r="D562" s="11" t="s">
        <v>1252</v>
      </c>
      <c r="E562" s="11" t="s">
        <v>1730</v>
      </c>
      <c r="F562" s="12" t="s">
        <v>83</v>
      </c>
      <c r="G562" s="13">
        <v>0</v>
      </c>
      <c r="H562" s="12" t="s">
        <v>2381</v>
      </c>
      <c r="I562" s="12" t="s">
        <v>1861</v>
      </c>
      <c r="J562" s="50" t="b">
        <v>0</v>
      </c>
      <c r="K562" s="12" t="s">
        <v>1166</v>
      </c>
      <c r="L562" s="12" t="s">
        <v>1167</v>
      </c>
    </row>
    <row r="563" spans="1:12" x14ac:dyDescent="0.2">
      <c r="A563" s="10">
        <v>42257</v>
      </c>
      <c r="B563" s="11" t="s">
        <v>2194</v>
      </c>
      <c r="C563" s="12" t="s">
        <v>947</v>
      </c>
      <c r="D563" s="11" t="s">
        <v>1252</v>
      </c>
      <c r="E563" s="11" t="s">
        <v>1730</v>
      </c>
      <c r="F563" s="12" t="s">
        <v>800</v>
      </c>
      <c r="G563" s="13">
        <v>0</v>
      </c>
      <c r="H563" s="12" t="s">
        <v>2382</v>
      </c>
      <c r="I563" s="12" t="s">
        <v>1579</v>
      </c>
      <c r="J563" s="50" t="b">
        <v>0</v>
      </c>
      <c r="K563" s="12" t="s">
        <v>1166</v>
      </c>
      <c r="L563" s="12" t="s">
        <v>1167</v>
      </c>
    </row>
    <row r="564" spans="1:12" x14ac:dyDescent="0.2">
      <c r="A564" s="10">
        <v>42249</v>
      </c>
      <c r="B564" s="11" t="s">
        <v>2201</v>
      </c>
      <c r="C564" s="12" t="s">
        <v>804</v>
      </c>
      <c r="D564" s="11" t="s">
        <v>1252</v>
      </c>
      <c r="E564" s="11" t="s">
        <v>17</v>
      </c>
      <c r="F564" s="12" t="s">
        <v>805</v>
      </c>
      <c r="G564" s="13">
        <v>42426</v>
      </c>
      <c r="H564" s="12" t="s">
        <v>2328</v>
      </c>
      <c r="I564" s="12" t="s">
        <v>2216</v>
      </c>
      <c r="J564" s="50" t="b">
        <v>0</v>
      </c>
      <c r="K564" s="12" t="s">
        <v>1166</v>
      </c>
      <c r="L564" s="12" t="s">
        <v>1167</v>
      </c>
    </row>
    <row r="565" spans="1:12" x14ac:dyDescent="0.2">
      <c r="A565" s="10">
        <v>42249</v>
      </c>
      <c r="B565" s="11" t="s">
        <v>2201</v>
      </c>
      <c r="C565" s="12" t="s">
        <v>827</v>
      </c>
      <c r="D565" s="11" t="s">
        <v>2</v>
      </c>
      <c r="E565" s="11" t="s">
        <v>19</v>
      </c>
      <c r="F565" s="12" t="s">
        <v>2334</v>
      </c>
      <c r="G565" s="13">
        <v>73505.48</v>
      </c>
      <c r="H565" s="12" t="s">
        <v>2335</v>
      </c>
      <c r="I565" s="12" t="s">
        <v>1811</v>
      </c>
      <c r="J565" s="50" t="b">
        <v>0</v>
      </c>
      <c r="K565" s="12" t="s">
        <v>1166</v>
      </c>
      <c r="L565" s="12" t="s">
        <v>1167</v>
      </c>
    </row>
    <row r="566" spans="1:12" x14ac:dyDescent="0.2">
      <c r="A566" s="10">
        <v>42249</v>
      </c>
      <c r="B566" s="11" t="s">
        <v>2234</v>
      </c>
      <c r="C566" s="12" t="s">
        <v>987</v>
      </c>
      <c r="D566" s="11" t="s">
        <v>1252</v>
      </c>
      <c r="E566" s="11" t="s">
        <v>17</v>
      </c>
      <c r="F566" s="12" t="s">
        <v>2337</v>
      </c>
      <c r="G566" s="13">
        <v>0</v>
      </c>
      <c r="H566" s="12" t="s">
        <v>2338</v>
      </c>
      <c r="I566" s="12" t="s">
        <v>1699</v>
      </c>
      <c r="J566" s="50" t="b">
        <v>0</v>
      </c>
      <c r="K566" s="12" t="s">
        <v>1166</v>
      </c>
      <c r="L566" s="12" t="s">
        <v>1167</v>
      </c>
    </row>
    <row r="567" spans="1:12" x14ac:dyDescent="0.2">
      <c r="A567" s="10">
        <v>42247</v>
      </c>
      <c r="B567" s="11" t="s">
        <v>88</v>
      </c>
      <c r="C567" s="12" t="s">
        <v>866</v>
      </c>
      <c r="D567" s="11" t="s">
        <v>1252</v>
      </c>
      <c r="E567" s="11" t="s">
        <v>17</v>
      </c>
      <c r="F567" s="12" t="s">
        <v>1040</v>
      </c>
      <c r="G567" s="13">
        <v>0</v>
      </c>
      <c r="H567" s="12" t="s">
        <v>2336</v>
      </c>
      <c r="I567" s="12" t="s">
        <v>497</v>
      </c>
      <c r="J567" s="50" t="b">
        <v>0</v>
      </c>
      <c r="K567" s="12" t="s">
        <v>1166</v>
      </c>
      <c r="L567" s="12" t="s">
        <v>1167</v>
      </c>
    </row>
    <row r="568" spans="1:12" x14ac:dyDescent="0.2">
      <c r="A568" s="10">
        <v>42244</v>
      </c>
      <c r="B568" s="11" t="s">
        <v>2201</v>
      </c>
      <c r="C568" s="12" t="s">
        <v>821</v>
      </c>
      <c r="D568" s="11" t="s">
        <v>1252</v>
      </c>
      <c r="E568" s="11" t="s">
        <v>17</v>
      </c>
      <c r="F568" s="12" t="s">
        <v>1214</v>
      </c>
      <c r="G568" s="13">
        <v>39376</v>
      </c>
      <c r="H568" s="12" t="s">
        <v>2326</v>
      </c>
      <c r="I568" s="12" t="s">
        <v>2149</v>
      </c>
      <c r="J568" s="50" t="b">
        <v>0</v>
      </c>
      <c r="K568" s="12" t="s">
        <v>1166</v>
      </c>
      <c r="L568" s="12" t="s">
        <v>1167</v>
      </c>
    </row>
    <row r="569" spans="1:12" x14ac:dyDescent="0.2">
      <c r="A569" s="10">
        <v>42243</v>
      </c>
      <c r="B569" s="11" t="s">
        <v>2194</v>
      </c>
      <c r="C569" s="12" t="s">
        <v>1142</v>
      </c>
      <c r="D569" s="11" t="s">
        <v>53</v>
      </c>
      <c r="E569" s="11" t="s">
        <v>19</v>
      </c>
      <c r="F569" s="12" t="s">
        <v>774</v>
      </c>
      <c r="G569" s="13">
        <v>7659.32</v>
      </c>
      <c r="H569" s="12" t="s">
        <v>2327</v>
      </c>
      <c r="I569" s="12" t="s">
        <v>1537</v>
      </c>
      <c r="J569" s="50" t="b">
        <v>0</v>
      </c>
      <c r="K569" s="12" t="s">
        <v>1166</v>
      </c>
      <c r="L569" s="12" t="s">
        <v>1167</v>
      </c>
    </row>
    <row r="570" spans="1:12" x14ac:dyDescent="0.2">
      <c r="A570" s="10">
        <v>42242</v>
      </c>
      <c r="B570" s="11" t="s">
        <v>2316</v>
      </c>
      <c r="C570" s="12" t="s">
        <v>2317</v>
      </c>
      <c r="D570" s="11" t="s">
        <v>1252</v>
      </c>
      <c r="E570" s="11" t="s">
        <v>17</v>
      </c>
      <c r="F570" s="12" t="s">
        <v>1725</v>
      </c>
      <c r="G570" s="13">
        <v>6710</v>
      </c>
      <c r="H570" s="12" t="s">
        <v>2318</v>
      </c>
      <c r="I570" s="12" t="s">
        <v>1726</v>
      </c>
      <c r="J570" s="50" t="b">
        <v>0</v>
      </c>
      <c r="K570" s="12" t="s">
        <v>1166</v>
      </c>
      <c r="L570" s="12" t="s">
        <v>1167</v>
      </c>
    </row>
    <row r="571" spans="1:12" x14ac:dyDescent="0.2">
      <c r="A571" s="10">
        <v>42242</v>
      </c>
      <c r="B571" s="11" t="s">
        <v>2234</v>
      </c>
      <c r="C571" s="12" t="s">
        <v>970</v>
      </c>
      <c r="D571" s="11" t="s">
        <v>1252</v>
      </c>
      <c r="E571" s="11" t="s">
        <v>17</v>
      </c>
      <c r="F571" s="12" t="s">
        <v>150</v>
      </c>
      <c r="G571" s="13">
        <v>0</v>
      </c>
      <c r="H571" s="12" t="s">
        <v>2383</v>
      </c>
      <c r="I571" s="12" t="s">
        <v>1645</v>
      </c>
      <c r="J571" s="50" t="b">
        <v>0</v>
      </c>
      <c r="K571" s="12" t="s">
        <v>1166</v>
      </c>
      <c r="L571" s="12" t="s">
        <v>1167</v>
      </c>
    </row>
    <row r="572" spans="1:12" x14ac:dyDescent="0.2">
      <c r="A572" s="10">
        <v>42241</v>
      </c>
      <c r="B572" s="11" t="s">
        <v>6</v>
      </c>
      <c r="C572" s="12" t="s">
        <v>882</v>
      </c>
      <c r="D572" s="11" t="s">
        <v>1252</v>
      </c>
      <c r="E572" s="11" t="s">
        <v>17</v>
      </c>
      <c r="F572" s="12" t="s">
        <v>2309</v>
      </c>
      <c r="G572" s="13"/>
      <c r="H572" s="12" t="s">
        <v>2310</v>
      </c>
      <c r="I572" s="12" t="s">
        <v>2329</v>
      </c>
      <c r="J572" s="50" t="b">
        <v>0</v>
      </c>
      <c r="K572" s="12" t="s">
        <v>1166</v>
      </c>
      <c r="L572" s="12" t="s">
        <v>1167</v>
      </c>
    </row>
    <row r="573" spans="1:12" x14ac:dyDescent="0.2">
      <c r="A573" s="10">
        <v>42241</v>
      </c>
      <c r="B573" s="11" t="s">
        <v>2194</v>
      </c>
      <c r="C573" s="12" t="s">
        <v>1126</v>
      </c>
      <c r="D573" s="11" t="s">
        <v>1252</v>
      </c>
      <c r="E573" s="11" t="s">
        <v>17</v>
      </c>
      <c r="F573" s="12" t="s">
        <v>380</v>
      </c>
      <c r="G573" s="13">
        <v>0</v>
      </c>
      <c r="H573" s="12" t="s">
        <v>2319</v>
      </c>
      <c r="I573" s="12" t="s">
        <v>1542</v>
      </c>
      <c r="J573" s="50" t="b">
        <v>0</v>
      </c>
      <c r="K573" s="12" t="s">
        <v>1166</v>
      </c>
      <c r="L573" s="12" t="s">
        <v>1167</v>
      </c>
    </row>
    <row r="574" spans="1:12" x14ac:dyDescent="0.2">
      <c r="A574" s="10">
        <v>42240</v>
      </c>
      <c r="B574" s="11" t="s">
        <v>88</v>
      </c>
      <c r="C574" s="12" t="s">
        <v>1025</v>
      </c>
      <c r="D574" s="11" t="s">
        <v>1252</v>
      </c>
      <c r="E574" s="11" t="s">
        <v>17</v>
      </c>
      <c r="F574" s="12" t="s">
        <v>497</v>
      </c>
      <c r="G574" s="13">
        <v>0</v>
      </c>
      <c r="H574" s="12" t="s">
        <v>2320</v>
      </c>
      <c r="I574" s="12" t="s">
        <v>497</v>
      </c>
      <c r="J574" s="50" t="b">
        <v>0</v>
      </c>
      <c r="K574" s="12" t="s">
        <v>1166</v>
      </c>
      <c r="L574" s="12" t="s">
        <v>1167</v>
      </c>
    </row>
    <row r="575" spans="1:12" x14ac:dyDescent="0.2">
      <c r="A575" s="10">
        <v>42240</v>
      </c>
      <c r="B575" s="11" t="s">
        <v>2201</v>
      </c>
      <c r="C575" s="12" t="s">
        <v>1463</v>
      </c>
      <c r="D575" s="11" t="s">
        <v>1252</v>
      </c>
      <c r="E575" s="11" t="s">
        <v>1730</v>
      </c>
      <c r="F575" s="12" t="s">
        <v>2321</v>
      </c>
      <c r="G575" s="13">
        <v>7032</v>
      </c>
      <c r="H575" s="12" t="s">
        <v>2322</v>
      </c>
      <c r="I575" s="12" t="s">
        <v>1811</v>
      </c>
      <c r="J575" s="50" t="b">
        <v>0</v>
      </c>
      <c r="K575" s="12" t="s">
        <v>1166</v>
      </c>
      <c r="L575" s="12" t="s">
        <v>1167</v>
      </c>
    </row>
    <row r="576" spans="1:12" x14ac:dyDescent="0.2">
      <c r="A576" s="10">
        <v>42238</v>
      </c>
      <c r="B576" s="11" t="s">
        <v>2234</v>
      </c>
      <c r="C576" s="12" t="s">
        <v>1332</v>
      </c>
      <c r="D576" s="11" t="s">
        <v>1252</v>
      </c>
      <c r="E576" s="11" t="s">
        <v>17</v>
      </c>
      <c r="F576" s="12" t="s">
        <v>2323</v>
      </c>
      <c r="G576" s="13">
        <v>0</v>
      </c>
      <c r="H576" s="12" t="s">
        <v>2324</v>
      </c>
      <c r="I576" s="12" t="s">
        <v>1165</v>
      </c>
      <c r="J576" s="50" t="b">
        <v>0</v>
      </c>
      <c r="K576" s="12" t="s">
        <v>1166</v>
      </c>
      <c r="L576" s="12" t="s">
        <v>1167</v>
      </c>
    </row>
    <row r="577" spans="1:12" x14ac:dyDescent="0.2">
      <c r="A577" s="10">
        <v>42237</v>
      </c>
      <c r="B577" s="11" t="s">
        <v>2193</v>
      </c>
      <c r="C577" s="12" t="s">
        <v>1755</v>
      </c>
      <c r="D577" s="11" t="s">
        <v>1252</v>
      </c>
      <c r="E577" s="11" t="s">
        <v>17</v>
      </c>
      <c r="F577" s="12" t="s">
        <v>373</v>
      </c>
      <c r="G577" s="13">
        <v>12109.8</v>
      </c>
      <c r="H577" s="12" t="s">
        <v>2873</v>
      </c>
      <c r="I577" s="12" t="s">
        <v>1170</v>
      </c>
      <c r="J577" s="50" t="b">
        <v>0</v>
      </c>
      <c r="K577" s="12" t="s">
        <v>1166</v>
      </c>
      <c r="L577" s="12" t="s">
        <v>1167</v>
      </c>
    </row>
    <row r="578" spans="1:12" x14ac:dyDescent="0.2">
      <c r="A578" s="10">
        <v>42235</v>
      </c>
      <c r="B578" s="11" t="s">
        <v>2217</v>
      </c>
      <c r="C578" s="12" t="s">
        <v>1074</v>
      </c>
      <c r="D578" s="11" t="s">
        <v>1252</v>
      </c>
      <c r="E578" s="11" t="s">
        <v>17</v>
      </c>
      <c r="F578" s="12" t="s">
        <v>233</v>
      </c>
      <c r="G578" s="13">
        <v>311.04000000000002</v>
      </c>
      <c r="H578" s="12" t="s">
        <v>2275</v>
      </c>
      <c r="I578" s="12" t="s">
        <v>1554</v>
      </c>
      <c r="J578" s="50" t="b">
        <v>0</v>
      </c>
      <c r="K578" s="12" t="s">
        <v>1166</v>
      </c>
      <c r="L578" s="12" t="s">
        <v>1167</v>
      </c>
    </row>
    <row r="579" spans="1:12" x14ac:dyDescent="0.2">
      <c r="A579" s="10">
        <v>42235</v>
      </c>
      <c r="B579" s="11" t="s">
        <v>2201</v>
      </c>
      <c r="C579" s="12" t="s">
        <v>1283</v>
      </c>
      <c r="D579" s="11" t="s">
        <v>1252</v>
      </c>
      <c r="E579" s="11" t="s">
        <v>17</v>
      </c>
      <c r="F579" s="12" t="s">
        <v>2276</v>
      </c>
      <c r="G579" s="13">
        <v>23484.84</v>
      </c>
      <c r="H579" s="12" t="s">
        <v>1970</v>
      </c>
      <c r="I579" s="12" t="s">
        <v>2277</v>
      </c>
      <c r="J579" s="50" t="b">
        <v>0</v>
      </c>
      <c r="K579" s="12" t="s">
        <v>1166</v>
      </c>
      <c r="L579" s="12" t="s">
        <v>1167</v>
      </c>
    </row>
    <row r="580" spans="1:12" x14ac:dyDescent="0.2">
      <c r="A580" s="10">
        <v>42234</v>
      </c>
      <c r="B580" s="11" t="s">
        <v>2234</v>
      </c>
      <c r="C580" s="12" t="s">
        <v>1300</v>
      </c>
      <c r="D580" s="11" t="s">
        <v>1252</v>
      </c>
      <c r="E580" s="11" t="s">
        <v>17</v>
      </c>
      <c r="F580" s="12" t="s">
        <v>66</v>
      </c>
      <c r="G580" s="13">
        <v>0</v>
      </c>
      <c r="H580" s="12" t="s">
        <v>2273</v>
      </c>
      <c r="I580" s="12" t="s">
        <v>1491</v>
      </c>
      <c r="J580" s="50" t="b">
        <v>0</v>
      </c>
      <c r="K580" s="12" t="s">
        <v>1166</v>
      </c>
      <c r="L580" s="12" t="s">
        <v>1167</v>
      </c>
    </row>
    <row r="581" spans="1:12" x14ac:dyDescent="0.2">
      <c r="A581" s="10">
        <v>42234</v>
      </c>
      <c r="B581" s="11" t="s">
        <v>2201</v>
      </c>
      <c r="C581" s="12" t="s">
        <v>1168</v>
      </c>
      <c r="D581" s="11" t="s">
        <v>1252</v>
      </c>
      <c r="E581" s="11" t="s">
        <v>1730</v>
      </c>
      <c r="F581" s="12" t="s">
        <v>1806</v>
      </c>
      <c r="G581" s="13">
        <v>0</v>
      </c>
      <c r="H581" s="12" t="s">
        <v>2278</v>
      </c>
      <c r="I581" s="12" t="s">
        <v>1807</v>
      </c>
      <c r="J581" s="50" t="b">
        <v>0</v>
      </c>
      <c r="K581" s="12" t="s">
        <v>1166</v>
      </c>
      <c r="L581" s="12" t="s">
        <v>1167</v>
      </c>
    </row>
    <row r="582" spans="1:12" x14ac:dyDescent="0.2">
      <c r="A582" s="10">
        <v>42233</v>
      </c>
      <c r="B582" s="11" t="s">
        <v>2193</v>
      </c>
      <c r="C582" s="12" t="s">
        <v>1334</v>
      </c>
      <c r="D582" s="11" t="s">
        <v>1252</v>
      </c>
      <c r="E582" s="11" t="s">
        <v>17</v>
      </c>
      <c r="F582" s="12" t="s">
        <v>72</v>
      </c>
      <c r="G582" s="13">
        <v>0</v>
      </c>
      <c r="H582" s="12" t="s">
        <v>2279</v>
      </c>
      <c r="I582" s="12" t="s">
        <v>1182</v>
      </c>
      <c r="J582" s="50" t="b">
        <v>0</v>
      </c>
      <c r="K582" s="12" t="s">
        <v>1166</v>
      </c>
      <c r="L582" s="12" t="s">
        <v>1167</v>
      </c>
    </row>
    <row r="583" spans="1:12" x14ac:dyDescent="0.2">
      <c r="A583" s="10">
        <v>42233</v>
      </c>
      <c r="B583" s="11" t="s">
        <v>2193</v>
      </c>
      <c r="C583" s="12" t="s">
        <v>1755</v>
      </c>
      <c r="D583" s="11" t="s">
        <v>1252</v>
      </c>
      <c r="E583" s="11" t="s">
        <v>1730</v>
      </c>
      <c r="F583" s="12" t="s">
        <v>373</v>
      </c>
      <c r="G583" s="13">
        <v>0</v>
      </c>
      <c r="H583" s="12" t="s">
        <v>1533</v>
      </c>
      <c r="I583" s="12" t="s">
        <v>1170</v>
      </c>
      <c r="J583" s="50" t="b">
        <v>0</v>
      </c>
      <c r="K583" s="12" t="s">
        <v>1166</v>
      </c>
      <c r="L583" s="12" t="s">
        <v>1167</v>
      </c>
    </row>
    <row r="584" spans="1:12" x14ac:dyDescent="0.2">
      <c r="A584" s="10">
        <v>42230</v>
      </c>
      <c r="B584" s="11" t="s">
        <v>2201</v>
      </c>
      <c r="C584" s="12" t="s">
        <v>1648</v>
      </c>
      <c r="D584" s="11" t="s">
        <v>1252</v>
      </c>
      <c r="E584" s="11" t="s">
        <v>17</v>
      </c>
      <c r="F584" s="12" t="s">
        <v>74</v>
      </c>
      <c r="G584" s="13">
        <v>22700.95</v>
      </c>
      <c r="H584" s="12" t="s">
        <v>1970</v>
      </c>
      <c r="I584" s="12" t="s">
        <v>1649</v>
      </c>
      <c r="J584" s="50" t="b">
        <v>0</v>
      </c>
      <c r="K584" s="12" t="s">
        <v>1166</v>
      </c>
      <c r="L584" s="12" t="s">
        <v>1167</v>
      </c>
    </row>
    <row r="585" spans="1:12" x14ac:dyDescent="0.2">
      <c r="A585" s="10">
        <v>42229</v>
      </c>
      <c r="B585" s="11" t="s">
        <v>2132</v>
      </c>
      <c r="C585" s="12" t="s">
        <v>2165</v>
      </c>
      <c r="D585" s="11" t="s">
        <v>2</v>
      </c>
      <c r="E585" s="11" t="s">
        <v>19</v>
      </c>
      <c r="F585" s="12" t="s">
        <v>795</v>
      </c>
      <c r="G585" s="13">
        <v>78217.22</v>
      </c>
      <c r="H585" s="12" t="s">
        <v>2274</v>
      </c>
      <c r="I585" s="12" t="s">
        <v>1218</v>
      </c>
      <c r="J585" s="50" t="b">
        <v>0</v>
      </c>
      <c r="K585" s="12" t="s">
        <v>1166</v>
      </c>
      <c r="L585" s="12" t="s">
        <v>1167</v>
      </c>
    </row>
    <row r="586" spans="1:12" x14ac:dyDescent="0.2">
      <c r="A586" s="10">
        <v>42228</v>
      </c>
      <c r="B586" s="11" t="s">
        <v>1793</v>
      </c>
      <c r="C586" s="12" t="s">
        <v>1992</v>
      </c>
      <c r="D586" s="11" t="s">
        <v>118</v>
      </c>
      <c r="E586" s="11" t="s">
        <v>19</v>
      </c>
      <c r="F586" s="12" t="s">
        <v>288</v>
      </c>
      <c r="G586" s="13">
        <v>97000</v>
      </c>
      <c r="H586" s="12" t="s">
        <v>2431</v>
      </c>
      <c r="I586" s="12" t="s">
        <v>1979</v>
      </c>
      <c r="J586" s="50" t="b">
        <v>0</v>
      </c>
      <c r="K586" s="12" t="s">
        <v>1166</v>
      </c>
      <c r="L586" s="12" t="s">
        <v>1167</v>
      </c>
    </row>
    <row r="587" spans="1:12" x14ac:dyDescent="0.2">
      <c r="A587" s="10">
        <v>42227</v>
      </c>
      <c r="B587" s="11" t="s">
        <v>2201</v>
      </c>
      <c r="C587" s="12" t="s">
        <v>1100</v>
      </c>
      <c r="D587" s="11" t="s">
        <v>1252</v>
      </c>
      <c r="E587" s="11" t="s">
        <v>17</v>
      </c>
      <c r="F587" s="12" t="s">
        <v>72</v>
      </c>
      <c r="G587" s="13">
        <v>6206.51</v>
      </c>
      <c r="H587" s="12" t="s">
        <v>1970</v>
      </c>
      <c r="I587" s="12" t="s">
        <v>1182</v>
      </c>
      <c r="J587" s="50" t="b">
        <v>0</v>
      </c>
      <c r="K587" s="12" t="s">
        <v>1166</v>
      </c>
      <c r="L587" s="12" t="s">
        <v>1167</v>
      </c>
    </row>
    <row r="588" spans="1:12" x14ac:dyDescent="0.2">
      <c r="A588" s="10">
        <v>42227</v>
      </c>
      <c r="B588" s="11" t="s">
        <v>2270</v>
      </c>
      <c r="C588" s="12" t="s">
        <v>1920</v>
      </c>
      <c r="D588" s="11" t="s">
        <v>53</v>
      </c>
      <c r="E588" s="11" t="s">
        <v>19</v>
      </c>
      <c r="F588" s="12" t="s">
        <v>2271</v>
      </c>
      <c r="G588" s="13">
        <v>5722.74</v>
      </c>
      <c r="H588" s="12" t="s">
        <v>2272</v>
      </c>
      <c r="I588" s="12" t="s">
        <v>1922</v>
      </c>
      <c r="J588" s="50" t="b">
        <v>0</v>
      </c>
      <c r="K588" s="12" t="s">
        <v>1166</v>
      </c>
      <c r="L588" s="12" t="s">
        <v>1167</v>
      </c>
    </row>
    <row r="589" spans="1:12" x14ac:dyDescent="0.2">
      <c r="A589" s="10">
        <v>42222</v>
      </c>
      <c r="B589" s="11" t="s">
        <v>2234</v>
      </c>
      <c r="C589" s="12" t="s">
        <v>1858</v>
      </c>
      <c r="D589" s="11" t="s">
        <v>53</v>
      </c>
      <c r="E589" s="11" t="s">
        <v>19</v>
      </c>
      <c r="F589" s="12" t="s">
        <v>2245</v>
      </c>
      <c r="G589" s="13">
        <v>5343.76</v>
      </c>
      <c r="H589" s="12" t="s">
        <v>2246</v>
      </c>
      <c r="I589" s="12" t="s">
        <v>1699</v>
      </c>
      <c r="J589" s="50" t="b">
        <v>0</v>
      </c>
      <c r="K589" s="12" t="s">
        <v>1166</v>
      </c>
      <c r="L589" s="12" t="s">
        <v>1167</v>
      </c>
    </row>
    <row r="590" spans="1:12" x14ac:dyDescent="0.2">
      <c r="A590" s="10">
        <v>42221</v>
      </c>
      <c r="B590" s="11" t="s">
        <v>2217</v>
      </c>
      <c r="C590" s="12" t="s">
        <v>1110</v>
      </c>
      <c r="D590" s="11" t="s">
        <v>1252</v>
      </c>
      <c r="E590" s="11" t="s">
        <v>17</v>
      </c>
      <c r="F590" s="12" t="s">
        <v>233</v>
      </c>
      <c r="G590" s="13">
        <v>0</v>
      </c>
      <c r="H590" s="12" t="s">
        <v>2247</v>
      </c>
      <c r="I590" s="12" t="s">
        <v>1554</v>
      </c>
      <c r="J590" s="50" t="b">
        <v>0</v>
      </c>
      <c r="K590" s="12" t="s">
        <v>1166</v>
      </c>
      <c r="L590" s="12" t="s">
        <v>1167</v>
      </c>
    </row>
    <row r="591" spans="1:12" x14ac:dyDescent="0.2">
      <c r="A591" s="10">
        <v>42220</v>
      </c>
      <c r="B591" s="11" t="s">
        <v>2201</v>
      </c>
      <c r="C591" s="12" t="s">
        <v>1269</v>
      </c>
      <c r="D591" s="11" t="s">
        <v>1252</v>
      </c>
      <c r="E591" s="11" t="s">
        <v>17</v>
      </c>
      <c r="F591" s="12" t="s">
        <v>2248</v>
      </c>
      <c r="G591" s="13">
        <v>26418.04</v>
      </c>
      <c r="H591" s="12" t="s">
        <v>1970</v>
      </c>
      <c r="I591" s="12" t="s">
        <v>2249</v>
      </c>
      <c r="J591" s="50" t="b">
        <v>0</v>
      </c>
      <c r="K591" s="12" t="s">
        <v>1166</v>
      </c>
      <c r="L591" s="12" t="s">
        <v>1167</v>
      </c>
    </row>
    <row r="592" spans="1:12" x14ac:dyDescent="0.2">
      <c r="A592" s="10">
        <v>42220</v>
      </c>
      <c r="B592" s="11" t="s">
        <v>2193</v>
      </c>
      <c r="C592" s="12" t="s">
        <v>1334</v>
      </c>
      <c r="D592" s="11" t="s">
        <v>1252</v>
      </c>
      <c r="E592" s="11" t="s">
        <v>1730</v>
      </c>
      <c r="F592" s="12" t="s">
        <v>72</v>
      </c>
      <c r="G592" s="13">
        <v>0</v>
      </c>
      <c r="H592" s="12" t="s">
        <v>2344</v>
      </c>
      <c r="I592" s="12" t="s">
        <v>1182</v>
      </c>
      <c r="J592" s="50" t="b">
        <v>0</v>
      </c>
      <c r="K592" s="12" t="s">
        <v>1166</v>
      </c>
      <c r="L592" s="12" t="s">
        <v>1167</v>
      </c>
    </row>
    <row r="593" spans="1:12" x14ac:dyDescent="0.2">
      <c r="A593" s="10">
        <v>42220</v>
      </c>
      <c r="B593" s="11" t="s">
        <v>2193</v>
      </c>
      <c r="C593" s="12" t="s">
        <v>1334</v>
      </c>
      <c r="D593" s="11" t="s">
        <v>1252</v>
      </c>
      <c r="E593" s="11" t="s">
        <v>1730</v>
      </c>
      <c r="F593" s="12" t="s">
        <v>72</v>
      </c>
      <c r="G593" s="13">
        <v>0</v>
      </c>
      <c r="H593" s="12" t="s">
        <v>2345</v>
      </c>
      <c r="I593" s="12" t="s">
        <v>1182</v>
      </c>
      <c r="J593" s="50" t="b">
        <v>0</v>
      </c>
      <c r="K593" s="12" t="s">
        <v>1166</v>
      </c>
      <c r="L593" s="12" t="s">
        <v>1167</v>
      </c>
    </row>
    <row r="594" spans="1:12" x14ac:dyDescent="0.2">
      <c r="A594" s="10">
        <v>42220</v>
      </c>
      <c r="B594" s="11" t="s">
        <v>2194</v>
      </c>
      <c r="C594" s="12" t="s">
        <v>1155</v>
      </c>
      <c r="D594" s="11" t="s">
        <v>1252</v>
      </c>
      <c r="E594" s="11" t="s">
        <v>1730</v>
      </c>
      <c r="F594" s="12" t="s">
        <v>1297</v>
      </c>
      <c r="G594" s="13">
        <v>132156.19</v>
      </c>
      <c r="H594" s="12" t="s">
        <v>2342</v>
      </c>
      <c r="I594" s="12" t="s">
        <v>1541</v>
      </c>
      <c r="J594" s="50" t="b">
        <v>0</v>
      </c>
      <c r="K594" s="12" t="s">
        <v>1166</v>
      </c>
      <c r="L594" s="12" t="s">
        <v>1167</v>
      </c>
    </row>
    <row r="595" spans="1:12" x14ac:dyDescent="0.2">
      <c r="A595" s="10">
        <v>42220</v>
      </c>
      <c r="B595" s="11" t="s">
        <v>2194</v>
      </c>
      <c r="C595" s="12" t="s">
        <v>1155</v>
      </c>
      <c r="D595" s="11" t="s">
        <v>1252</v>
      </c>
      <c r="E595" s="11" t="s">
        <v>1730</v>
      </c>
      <c r="F595" s="12" t="s">
        <v>1297</v>
      </c>
      <c r="G595" s="13">
        <v>185415.51</v>
      </c>
      <c r="H595" s="12" t="s">
        <v>2343</v>
      </c>
      <c r="I595" s="12" t="s">
        <v>1541</v>
      </c>
      <c r="J595" s="50" t="b">
        <v>0</v>
      </c>
      <c r="K595" s="12" t="s">
        <v>1166</v>
      </c>
      <c r="L595" s="12" t="s">
        <v>1167</v>
      </c>
    </row>
    <row r="596" spans="1:12" x14ac:dyDescent="0.2">
      <c r="A596" s="10">
        <v>42219</v>
      </c>
      <c r="B596" s="11" t="s">
        <v>2194</v>
      </c>
      <c r="C596" s="12" t="s">
        <v>1142</v>
      </c>
      <c r="D596" s="11" t="s">
        <v>1252</v>
      </c>
      <c r="E596" s="11" t="s">
        <v>17</v>
      </c>
      <c r="F596" s="12" t="s">
        <v>774</v>
      </c>
      <c r="G596" s="13">
        <v>22679.45</v>
      </c>
      <c r="H596" s="12" t="s">
        <v>1970</v>
      </c>
      <c r="I596" s="12" t="s">
        <v>1537</v>
      </c>
      <c r="J596" s="50" t="b">
        <v>0</v>
      </c>
      <c r="K596" s="12" t="s">
        <v>1166</v>
      </c>
      <c r="L596" s="12" t="s">
        <v>1167</v>
      </c>
    </row>
    <row r="597" spans="1:12" x14ac:dyDescent="0.2">
      <c r="A597" s="10">
        <v>42218</v>
      </c>
      <c r="B597" s="11" t="s">
        <v>2234</v>
      </c>
      <c r="C597" s="12" t="s">
        <v>982</v>
      </c>
      <c r="D597" s="11" t="s">
        <v>761</v>
      </c>
      <c r="E597" s="11" t="s">
        <v>18</v>
      </c>
      <c r="F597" s="12" t="s">
        <v>66</v>
      </c>
      <c r="G597" s="13">
        <v>0</v>
      </c>
      <c r="H597" s="12" t="s">
        <v>2250</v>
      </c>
      <c r="I597" s="12" t="s">
        <v>1491</v>
      </c>
      <c r="J597" s="50" t="b">
        <v>0</v>
      </c>
      <c r="K597" s="12" t="s">
        <v>1166</v>
      </c>
      <c r="L597" s="12" t="s">
        <v>1167</v>
      </c>
    </row>
    <row r="598" spans="1:12" x14ac:dyDescent="0.2">
      <c r="A598" s="10">
        <v>42216</v>
      </c>
      <c r="B598" s="11" t="s">
        <v>2234</v>
      </c>
      <c r="C598" s="12" t="s">
        <v>897</v>
      </c>
      <c r="D598" s="11" t="s">
        <v>1252</v>
      </c>
      <c r="E598" s="11" t="s">
        <v>17</v>
      </c>
      <c r="F598" s="12" t="s">
        <v>66</v>
      </c>
      <c r="G598" s="13">
        <v>0</v>
      </c>
      <c r="H598" s="12" t="s">
        <v>2236</v>
      </c>
      <c r="I598" s="12" t="s">
        <v>1491</v>
      </c>
      <c r="J598" s="50" t="b">
        <v>0</v>
      </c>
      <c r="K598" s="12" t="s">
        <v>1166</v>
      </c>
      <c r="L598" s="12" t="s">
        <v>1167</v>
      </c>
    </row>
    <row r="599" spans="1:12" x14ac:dyDescent="0.2">
      <c r="A599" s="10">
        <v>42216</v>
      </c>
      <c r="B599" s="11" t="s">
        <v>1939</v>
      </c>
      <c r="C599" s="12" t="s">
        <v>2191</v>
      </c>
      <c r="D599" s="11" t="s">
        <v>1252</v>
      </c>
      <c r="E599" s="11" t="s">
        <v>1730</v>
      </c>
      <c r="F599" s="12" t="s">
        <v>66</v>
      </c>
      <c r="G599" s="13">
        <v>146633.19</v>
      </c>
      <c r="H599" s="12" t="s">
        <v>2251</v>
      </c>
      <c r="I599" s="12" t="s">
        <v>1861</v>
      </c>
      <c r="J599" s="50" t="b">
        <v>1</v>
      </c>
      <c r="K599" s="12" t="s">
        <v>1166</v>
      </c>
      <c r="L599" s="12" t="s">
        <v>1167</v>
      </c>
    </row>
    <row r="600" spans="1:12" x14ac:dyDescent="0.2">
      <c r="A600" s="10">
        <v>42216</v>
      </c>
      <c r="B600" s="11" t="s">
        <v>1939</v>
      </c>
      <c r="C600" s="12" t="s">
        <v>2191</v>
      </c>
      <c r="D600" s="11" t="s">
        <v>1252</v>
      </c>
      <c r="E600" s="11" t="s">
        <v>1730</v>
      </c>
      <c r="F600" s="12" t="s">
        <v>66</v>
      </c>
      <c r="G600" s="13">
        <v>67802.759999999995</v>
      </c>
      <c r="H600" s="12" t="s">
        <v>2420</v>
      </c>
      <c r="I600" s="12" t="s">
        <v>1861</v>
      </c>
      <c r="J600" s="50" t="b">
        <v>1</v>
      </c>
      <c r="K600" s="12" t="s">
        <v>1166</v>
      </c>
      <c r="L600" s="12" t="s">
        <v>1167</v>
      </c>
    </row>
    <row r="601" spans="1:12" x14ac:dyDescent="0.2">
      <c r="A601" s="10">
        <v>42214</v>
      </c>
      <c r="B601" s="11" t="s">
        <v>2194</v>
      </c>
      <c r="C601" s="12" t="s">
        <v>1142</v>
      </c>
      <c r="D601" s="11" t="s">
        <v>1252</v>
      </c>
      <c r="E601" s="11" t="s">
        <v>17</v>
      </c>
      <c r="F601" s="12" t="s">
        <v>774</v>
      </c>
      <c r="G601" s="13">
        <v>281.74</v>
      </c>
      <c r="H601" s="12" t="s">
        <v>2237</v>
      </c>
      <c r="I601" s="12" t="s">
        <v>1537</v>
      </c>
      <c r="J601" s="50" t="b">
        <v>0</v>
      </c>
      <c r="K601" s="12" t="s">
        <v>1166</v>
      </c>
      <c r="L601" s="12" t="s">
        <v>1167</v>
      </c>
    </row>
    <row r="602" spans="1:12" x14ac:dyDescent="0.2">
      <c r="A602" s="10">
        <v>42214</v>
      </c>
      <c r="B602" s="11" t="s">
        <v>2194</v>
      </c>
      <c r="C602" s="12" t="s">
        <v>875</v>
      </c>
      <c r="D602" s="11" t="s">
        <v>1252</v>
      </c>
      <c r="E602" s="11" t="s">
        <v>1730</v>
      </c>
      <c r="F602" s="12" t="s">
        <v>774</v>
      </c>
      <c r="G602" s="13">
        <v>0</v>
      </c>
      <c r="H602" s="12" t="s">
        <v>2238</v>
      </c>
      <c r="I602" s="12" t="s">
        <v>1537</v>
      </c>
      <c r="J602" s="50" t="b">
        <v>0</v>
      </c>
      <c r="K602" s="12" t="s">
        <v>1166</v>
      </c>
      <c r="L602" s="12" t="s">
        <v>1167</v>
      </c>
    </row>
    <row r="603" spans="1:12" x14ac:dyDescent="0.2">
      <c r="A603" s="10">
        <v>42214</v>
      </c>
      <c r="B603" s="11" t="s">
        <v>2194</v>
      </c>
      <c r="C603" s="12" t="s">
        <v>875</v>
      </c>
      <c r="D603" s="11" t="s">
        <v>1252</v>
      </c>
      <c r="E603" s="11" t="s">
        <v>1730</v>
      </c>
      <c r="F603" s="12" t="s">
        <v>774</v>
      </c>
      <c r="G603" s="13">
        <v>0</v>
      </c>
      <c r="H603" s="12" t="s">
        <v>2239</v>
      </c>
      <c r="I603" s="12" t="s">
        <v>1537</v>
      </c>
      <c r="J603" s="50" t="b">
        <v>0</v>
      </c>
      <c r="K603" s="12" t="s">
        <v>1166</v>
      </c>
      <c r="L603" s="12" t="s">
        <v>1167</v>
      </c>
    </row>
    <row r="604" spans="1:12" x14ac:dyDescent="0.2">
      <c r="A604" s="10">
        <v>42214</v>
      </c>
      <c r="B604" s="11" t="s">
        <v>1939</v>
      </c>
      <c r="C604" s="12" t="s">
        <v>2191</v>
      </c>
      <c r="D604" s="11" t="s">
        <v>1252</v>
      </c>
      <c r="E604" s="11" t="s">
        <v>1730</v>
      </c>
      <c r="F604" s="12" t="s">
        <v>66</v>
      </c>
      <c r="G604" s="13">
        <v>0</v>
      </c>
      <c r="H604" s="12" t="s">
        <v>2252</v>
      </c>
      <c r="I604" s="12" t="s">
        <v>1861</v>
      </c>
      <c r="J604" s="50" t="b">
        <v>0</v>
      </c>
      <c r="K604" s="12" t="s">
        <v>1166</v>
      </c>
      <c r="L604" s="12" t="s">
        <v>1167</v>
      </c>
    </row>
    <row r="605" spans="1:12" x14ac:dyDescent="0.2">
      <c r="A605" s="10">
        <v>42212</v>
      </c>
      <c r="B605" s="11" t="s">
        <v>88</v>
      </c>
      <c r="C605" s="12" t="s">
        <v>2213</v>
      </c>
      <c r="D605" s="11" t="s">
        <v>1252</v>
      </c>
      <c r="E605" s="11" t="s">
        <v>17</v>
      </c>
      <c r="F605" s="12" t="s">
        <v>104</v>
      </c>
      <c r="G605" s="13">
        <v>0</v>
      </c>
      <c r="H605" s="12" t="s">
        <v>2214</v>
      </c>
      <c r="I605" s="12"/>
      <c r="J605" s="50" t="b">
        <v>0</v>
      </c>
      <c r="K605" s="12" t="s">
        <v>1166</v>
      </c>
      <c r="L605" s="12" t="s">
        <v>1167</v>
      </c>
    </row>
    <row r="606" spans="1:12" x14ac:dyDescent="0.2">
      <c r="A606" s="10">
        <v>42212</v>
      </c>
      <c r="B606" s="11" t="s">
        <v>2201</v>
      </c>
      <c r="C606" s="12" t="s">
        <v>1113</v>
      </c>
      <c r="D606" s="11" t="s">
        <v>761</v>
      </c>
      <c r="E606" s="11" t="s">
        <v>1730</v>
      </c>
      <c r="F606" s="12" t="s">
        <v>2232</v>
      </c>
      <c r="G606" s="13">
        <v>4200.1099999999997</v>
      </c>
      <c r="H606" s="12" t="s">
        <v>2215</v>
      </c>
      <c r="I606" s="12" t="s">
        <v>1182</v>
      </c>
      <c r="J606" s="50" t="b">
        <v>0</v>
      </c>
      <c r="K606" s="12" t="s">
        <v>1166</v>
      </c>
      <c r="L606" s="12" t="s">
        <v>1167</v>
      </c>
    </row>
    <row r="607" spans="1:12" x14ac:dyDescent="0.2">
      <c r="A607" s="10">
        <v>42208</v>
      </c>
      <c r="B607" s="11" t="s">
        <v>2201</v>
      </c>
      <c r="C607" s="12" t="s">
        <v>804</v>
      </c>
      <c r="D607" s="11" t="s">
        <v>118</v>
      </c>
      <c r="E607" s="11" t="s">
        <v>19</v>
      </c>
      <c r="F607" s="12" t="s">
        <v>2240</v>
      </c>
      <c r="G607" s="13">
        <v>25055</v>
      </c>
      <c r="H607" s="12" t="s">
        <v>2435</v>
      </c>
      <c r="I607" s="12" t="s">
        <v>2216</v>
      </c>
      <c r="J607" s="50" t="b">
        <v>0</v>
      </c>
      <c r="K607" s="12" t="s">
        <v>1166</v>
      </c>
      <c r="L607" s="12" t="s">
        <v>1167</v>
      </c>
    </row>
    <row r="608" spans="1:12" x14ac:dyDescent="0.2">
      <c r="A608" s="10">
        <v>42207</v>
      </c>
      <c r="B608" s="11" t="s">
        <v>2217</v>
      </c>
      <c r="C608" s="12" t="s">
        <v>763</v>
      </c>
      <c r="D608" s="11" t="s">
        <v>1252</v>
      </c>
      <c r="E608" s="11" t="s">
        <v>1730</v>
      </c>
      <c r="F608" s="12" t="s">
        <v>1821</v>
      </c>
      <c r="G608" s="13">
        <v>0</v>
      </c>
      <c r="H608" s="12" t="s">
        <v>2233</v>
      </c>
      <c r="I608" s="12" t="s">
        <v>2422</v>
      </c>
      <c r="J608" s="50" t="b">
        <v>0</v>
      </c>
      <c r="K608" s="12" t="s">
        <v>1166</v>
      </c>
      <c r="L608" s="12" t="s">
        <v>1167</v>
      </c>
    </row>
    <row r="609" spans="1:12" x14ac:dyDescent="0.2">
      <c r="A609" s="10">
        <v>42207</v>
      </c>
      <c r="B609" s="11" t="s">
        <v>2194</v>
      </c>
      <c r="C609" s="12" t="s">
        <v>2241</v>
      </c>
      <c r="D609" s="11" t="s">
        <v>761</v>
      </c>
      <c r="E609" s="11" t="s">
        <v>1730</v>
      </c>
      <c r="F609" s="12" t="s">
        <v>1916</v>
      </c>
      <c r="G609" s="13">
        <v>232.99</v>
      </c>
      <c r="H609" s="12" t="s">
        <v>2243</v>
      </c>
      <c r="I609" s="12" t="s">
        <v>2242</v>
      </c>
      <c r="J609" s="50" t="b">
        <v>0</v>
      </c>
      <c r="K609" s="12" t="s">
        <v>1166</v>
      </c>
      <c r="L609" s="12" t="s">
        <v>1167</v>
      </c>
    </row>
    <row r="610" spans="1:12" x14ac:dyDescent="0.2">
      <c r="A610" s="10">
        <v>42205</v>
      </c>
      <c r="B610" s="11" t="s">
        <v>2201</v>
      </c>
      <c r="C610" s="12" t="s">
        <v>1366</v>
      </c>
      <c r="D610" s="11" t="s">
        <v>53</v>
      </c>
      <c r="E610" s="11" t="s">
        <v>1730</v>
      </c>
      <c r="F610" s="12" t="s">
        <v>1214</v>
      </c>
      <c r="G610" s="13">
        <v>17590.78</v>
      </c>
      <c r="H610" s="12" t="s">
        <v>2218</v>
      </c>
      <c r="I610" s="12" t="s">
        <v>2149</v>
      </c>
      <c r="J610" s="50" t="b">
        <v>0</v>
      </c>
      <c r="K610" s="12" t="s">
        <v>1166</v>
      </c>
      <c r="L610" s="12" t="s">
        <v>1167</v>
      </c>
    </row>
    <row r="611" spans="1:12" x14ac:dyDescent="0.2">
      <c r="A611" s="10">
        <v>42204</v>
      </c>
      <c r="B611" s="11" t="s">
        <v>88</v>
      </c>
      <c r="C611" s="12" t="s">
        <v>869</v>
      </c>
      <c r="D611" s="11" t="s">
        <v>1252</v>
      </c>
      <c r="E611" s="11" t="s">
        <v>17</v>
      </c>
      <c r="F611" s="12" t="s">
        <v>1008</v>
      </c>
      <c r="G611" s="13">
        <v>12950</v>
      </c>
      <c r="H611" s="12" t="s">
        <v>2219</v>
      </c>
      <c r="I611" s="12"/>
      <c r="J611" s="50" t="b">
        <v>0</v>
      </c>
      <c r="K611" s="12" t="s">
        <v>1166</v>
      </c>
      <c r="L611" s="12" t="s">
        <v>1167</v>
      </c>
    </row>
    <row r="612" spans="1:12" x14ac:dyDescent="0.2">
      <c r="A612" s="10">
        <v>42201</v>
      </c>
      <c r="B612" s="11" t="s">
        <v>2194</v>
      </c>
      <c r="C612" s="12" t="s">
        <v>1126</v>
      </c>
      <c r="D612" s="11" t="s">
        <v>1252</v>
      </c>
      <c r="E612" s="11" t="s">
        <v>18</v>
      </c>
      <c r="F612" s="12" t="s">
        <v>380</v>
      </c>
      <c r="G612" s="13">
        <v>6165.83</v>
      </c>
      <c r="H612" s="12" t="s">
        <v>1970</v>
      </c>
      <c r="I612" s="12" t="s">
        <v>1542</v>
      </c>
      <c r="J612" s="50" t="b">
        <v>0</v>
      </c>
      <c r="K612" s="12" t="s">
        <v>1166</v>
      </c>
      <c r="L612" s="12" t="s">
        <v>1167</v>
      </c>
    </row>
    <row r="613" spans="1:12" x14ac:dyDescent="0.2">
      <c r="A613" s="10">
        <v>42200</v>
      </c>
      <c r="B613" s="11" t="s">
        <v>88</v>
      </c>
      <c r="C613" s="12" t="s">
        <v>2213</v>
      </c>
      <c r="D613" s="11" t="s">
        <v>1252</v>
      </c>
      <c r="E613" s="11" t="s">
        <v>17</v>
      </c>
      <c r="F613" s="12" t="s">
        <v>104</v>
      </c>
      <c r="G613" s="13"/>
      <c r="H613" s="12" t="s">
        <v>2220</v>
      </c>
      <c r="I613" s="12"/>
      <c r="J613" s="50" t="b">
        <v>0</v>
      </c>
      <c r="K613" s="12" t="s">
        <v>1166</v>
      </c>
      <c r="L613" s="12" t="s">
        <v>1167</v>
      </c>
    </row>
    <row r="614" spans="1:12" x14ac:dyDescent="0.2">
      <c r="A614" s="10">
        <v>42200</v>
      </c>
      <c r="B614" s="11" t="s">
        <v>2201</v>
      </c>
      <c r="C614" s="12" t="s">
        <v>941</v>
      </c>
      <c r="D614" s="11" t="s">
        <v>1252</v>
      </c>
      <c r="E614" s="11" t="s">
        <v>17</v>
      </c>
      <c r="F614" s="12" t="s">
        <v>1328</v>
      </c>
      <c r="G614" s="13">
        <v>24231.75</v>
      </c>
      <c r="H614" s="12" t="s">
        <v>1970</v>
      </c>
      <c r="I614" s="12" t="s">
        <v>1728</v>
      </c>
      <c r="J614" s="50" t="b">
        <v>0</v>
      </c>
      <c r="K614" s="12" t="s">
        <v>1166</v>
      </c>
      <c r="L614" s="12" t="s">
        <v>1167</v>
      </c>
    </row>
    <row r="615" spans="1:12" x14ac:dyDescent="0.2">
      <c r="A615" s="10">
        <v>42199</v>
      </c>
      <c r="B615" s="11" t="s">
        <v>2193</v>
      </c>
      <c r="C615" s="12" t="s">
        <v>1117</v>
      </c>
      <c r="D615" s="11" t="s">
        <v>1252</v>
      </c>
      <c r="E615" s="11" t="s">
        <v>17</v>
      </c>
      <c r="F615" s="12" t="s">
        <v>774</v>
      </c>
      <c r="G615" s="13">
        <v>46447.87</v>
      </c>
      <c r="H615" s="12" t="s">
        <v>2221</v>
      </c>
      <c r="I615" s="12" t="s">
        <v>1537</v>
      </c>
      <c r="J615" s="50" t="b">
        <v>0</v>
      </c>
      <c r="K615" s="12" t="s">
        <v>1166</v>
      </c>
      <c r="L615" s="12" t="s">
        <v>1167</v>
      </c>
    </row>
    <row r="616" spans="1:12" x14ac:dyDescent="0.2">
      <c r="A616" s="10">
        <v>42199</v>
      </c>
      <c r="B616" s="11" t="s">
        <v>2201</v>
      </c>
      <c r="C616" s="12" t="s">
        <v>1463</v>
      </c>
      <c r="D616" s="11" t="s">
        <v>1252</v>
      </c>
      <c r="E616" s="11" t="s">
        <v>17</v>
      </c>
      <c r="F616" s="12" t="s">
        <v>2222</v>
      </c>
      <c r="G616" s="13">
        <v>13494.75</v>
      </c>
      <c r="H616" s="12" t="s">
        <v>1970</v>
      </c>
      <c r="I616" s="12" t="s">
        <v>1811</v>
      </c>
      <c r="J616" s="50" t="b">
        <v>0</v>
      </c>
      <c r="K616" s="12" t="s">
        <v>1166</v>
      </c>
      <c r="L616" s="12" t="s">
        <v>1167</v>
      </c>
    </row>
    <row r="617" spans="1:12" x14ac:dyDescent="0.2">
      <c r="A617" s="10">
        <v>42199</v>
      </c>
      <c r="B617" s="11" t="s">
        <v>2201</v>
      </c>
      <c r="C617" s="12" t="s">
        <v>1129</v>
      </c>
      <c r="D617" s="11" t="s">
        <v>1252</v>
      </c>
      <c r="E617" s="11" t="s">
        <v>17</v>
      </c>
      <c r="F617" s="12" t="s">
        <v>382</v>
      </c>
      <c r="G617" s="13">
        <v>13317.35</v>
      </c>
      <c r="H617" s="12" t="s">
        <v>1970</v>
      </c>
      <c r="I617" s="12" t="s">
        <v>1996</v>
      </c>
      <c r="J617" s="50" t="b">
        <v>0</v>
      </c>
      <c r="K617" s="12" t="s">
        <v>1166</v>
      </c>
      <c r="L617" s="12" t="s">
        <v>1167</v>
      </c>
    </row>
    <row r="618" spans="1:12" x14ac:dyDescent="0.2">
      <c r="A618" s="10">
        <v>42198</v>
      </c>
      <c r="B618" s="11" t="s">
        <v>88</v>
      </c>
      <c r="C618" s="12" t="s">
        <v>2213</v>
      </c>
      <c r="D618" s="11" t="s">
        <v>1252</v>
      </c>
      <c r="E618" s="11" t="s">
        <v>17</v>
      </c>
      <c r="F618" s="12" t="s">
        <v>104</v>
      </c>
      <c r="G618" s="13">
        <v>225</v>
      </c>
      <c r="H618" s="12" t="s">
        <v>2223</v>
      </c>
      <c r="I618" s="12"/>
      <c r="J618" s="50" t="b">
        <v>0</v>
      </c>
      <c r="K618" s="12" t="s">
        <v>1166</v>
      </c>
      <c r="L618" s="12" t="s">
        <v>1167</v>
      </c>
    </row>
    <row r="619" spans="1:12" x14ac:dyDescent="0.2">
      <c r="A619" s="10">
        <v>42198</v>
      </c>
      <c r="B619" s="11" t="s">
        <v>2201</v>
      </c>
      <c r="C619" s="12" t="s">
        <v>1757</v>
      </c>
      <c r="D619" s="11" t="s">
        <v>53</v>
      </c>
      <c r="E619" s="11" t="s">
        <v>19</v>
      </c>
      <c r="F619" s="12" t="s">
        <v>2224</v>
      </c>
      <c r="G619" s="13">
        <v>20988.34</v>
      </c>
      <c r="H619" s="12" t="s">
        <v>2226</v>
      </c>
      <c r="I619" s="12" t="s">
        <v>2225</v>
      </c>
      <c r="J619" s="50" t="b">
        <v>0</v>
      </c>
      <c r="K619" s="12" t="s">
        <v>1166</v>
      </c>
      <c r="L619" s="12" t="s">
        <v>1167</v>
      </c>
    </row>
    <row r="620" spans="1:12" x14ac:dyDescent="0.2">
      <c r="A620" s="10">
        <v>42198</v>
      </c>
      <c r="B620" s="11" t="s">
        <v>2194</v>
      </c>
      <c r="C620" s="12" t="s">
        <v>1046</v>
      </c>
      <c r="D620" s="11" t="s">
        <v>1252</v>
      </c>
      <c r="E620" s="11" t="s">
        <v>1730</v>
      </c>
      <c r="F620" s="12" t="s">
        <v>380</v>
      </c>
      <c r="G620" s="13">
        <v>0</v>
      </c>
      <c r="H620" s="12" t="s">
        <v>2311</v>
      </c>
      <c r="I620" s="12" t="s">
        <v>1542</v>
      </c>
      <c r="J620" s="50" t="b">
        <v>0</v>
      </c>
      <c r="K620" s="12" t="s">
        <v>1166</v>
      </c>
      <c r="L620" s="12" t="s">
        <v>1167</v>
      </c>
    </row>
    <row r="621" spans="1:12" x14ac:dyDescent="0.2">
      <c r="A621" s="10">
        <v>42198</v>
      </c>
      <c r="B621" s="11" t="s">
        <v>2201</v>
      </c>
      <c r="C621" s="12" t="s">
        <v>1044</v>
      </c>
      <c r="D621" s="11" t="s">
        <v>1252</v>
      </c>
      <c r="E621" s="11" t="s">
        <v>17</v>
      </c>
      <c r="F621" s="12" t="s">
        <v>948</v>
      </c>
      <c r="G621" s="13">
        <v>25435.75</v>
      </c>
      <c r="H621" s="12" t="s">
        <v>2013</v>
      </c>
      <c r="I621" s="12" t="s">
        <v>1884</v>
      </c>
      <c r="J621" s="50" t="b">
        <v>0</v>
      </c>
      <c r="K621" s="12" t="s">
        <v>1166</v>
      </c>
      <c r="L621" s="12" t="s">
        <v>1167</v>
      </c>
    </row>
    <row r="622" spans="1:12" x14ac:dyDescent="0.2">
      <c r="A622" s="10">
        <v>42195</v>
      </c>
      <c r="B622" s="11" t="s">
        <v>2234</v>
      </c>
      <c r="C622" s="12" t="s">
        <v>1858</v>
      </c>
      <c r="D622" s="11" t="s">
        <v>1252</v>
      </c>
      <c r="E622" s="11" t="s">
        <v>17</v>
      </c>
      <c r="F622" s="12" t="s">
        <v>2207</v>
      </c>
      <c r="G622" s="13">
        <v>0</v>
      </c>
      <c r="H622" s="12" t="s">
        <v>2208</v>
      </c>
      <c r="I622" s="12" t="s">
        <v>1699</v>
      </c>
      <c r="J622" s="50" t="b">
        <v>0</v>
      </c>
      <c r="K622" s="12" t="s">
        <v>1166</v>
      </c>
      <c r="L622" s="12" t="s">
        <v>1167</v>
      </c>
    </row>
    <row r="623" spans="1:12" x14ac:dyDescent="0.2">
      <c r="A623" s="10">
        <v>42195</v>
      </c>
      <c r="B623" s="11" t="s">
        <v>1939</v>
      </c>
      <c r="C623" s="12" t="s">
        <v>2227</v>
      </c>
      <c r="D623" s="11" t="s">
        <v>761</v>
      </c>
      <c r="E623" s="11" t="s">
        <v>19</v>
      </c>
      <c r="F623" s="12" t="s">
        <v>2228</v>
      </c>
      <c r="G623" s="13">
        <v>8652.26</v>
      </c>
      <c r="H623" s="12" t="s">
        <v>2229</v>
      </c>
      <c r="I623" s="12" t="s">
        <v>1699</v>
      </c>
      <c r="J623" s="50" t="b">
        <v>0</v>
      </c>
      <c r="K623" s="12" t="s">
        <v>1166</v>
      </c>
      <c r="L623" s="12" t="s">
        <v>1167</v>
      </c>
    </row>
    <row r="624" spans="1:12" x14ac:dyDescent="0.2">
      <c r="A624" s="10">
        <v>42193</v>
      </c>
      <c r="B624" s="11" t="s">
        <v>1793</v>
      </c>
      <c r="C624" s="12" t="s">
        <v>1962</v>
      </c>
      <c r="D624" s="11" t="s">
        <v>1252</v>
      </c>
      <c r="E624" s="11" t="s">
        <v>19</v>
      </c>
      <c r="F624" s="12" t="s">
        <v>1861</v>
      </c>
      <c r="G624" s="13">
        <v>116917.92</v>
      </c>
      <c r="H624" s="12" t="s">
        <v>2210</v>
      </c>
      <c r="I624" s="12" t="s">
        <v>2209</v>
      </c>
      <c r="J624" s="50" t="b">
        <v>0</v>
      </c>
      <c r="K624" s="12" t="s">
        <v>1166</v>
      </c>
      <c r="L624" s="12" t="s">
        <v>1167</v>
      </c>
    </row>
    <row r="625" spans="1:12" x14ac:dyDescent="0.2">
      <c r="A625" s="10">
        <v>42192</v>
      </c>
      <c r="B625" s="11" t="s">
        <v>2194</v>
      </c>
      <c r="C625" s="12" t="s">
        <v>773</v>
      </c>
      <c r="D625" s="11" t="s">
        <v>1252</v>
      </c>
      <c r="E625" s="11" t="s">
        <v>1730</v>
      </c>
      <c r="F625" s="12" t="s">
        <v>774</v>
      </c>
      <c r="G625" s="13">
        <v>102557.62</v>
      </c>
      <c r="H625" s="12" t="s">
        <v>2312</v>
      </c>
      <c r="I625" s="12" t="s">
        <v>1537</v>
      </c>
      <c r="J625" s="50" t="b">
        <v>0</v>
      </c>
      <c r="K625" s="12" t="s">
        <v>1166</v>
      </c>
      <c r="L625" s="12" t="s">
        <v>1167</v>
      </c>
    </row>
    <row r="626" spans="1:12" x14ac:dyDescent="0.2">
      <c r="A626" s="10">
        <v>42191</v>
      </c>
      <c r="B626" s="11" t="s">
        <v>2201</v>
      </c>
      <c r="C626" s="12" t="s">
        <v>1128</v>
      </c>
      <c r="D626" s="11" t="s">
        <v>1252</v>
      </c>
      <c r="E626" s="11" t="s">
        <v>17</v>
      </c>
      <c r="F626" s="12" t="s">
        <v>377</v>
      </c>
      <c r="G626" s="13">
        <v>6944.45</v>
      </c>
      <c r="H626" s="12" t="s">
        <v>2104</v>
      </c>
      <c r="I626" s="12" t="s">
        <v>2211</v>
      </c>
      <c r="J626" s="50" t="b">
        <v>0</v>
      </c>
      <c r="K626" s="12" t="s">
        <v>1166</v>
      </c>
      <c r="L626" s="12" t="s">
        <v>1167</v>
      </c>
    </row>
    <row r="627" spans="1:12" x14ac:dyDescent="0.2">
      <c r="A627" s="10">
        <v>42190</v>
      </c>
      <c r="B627" s="11" t="s">
        <v>1939</v>
      </c>
      <c r="C627" s="12" t="s">
        <v>2191</v>
      </c>
      <c r="D627" s="11" t="s">
        <v>1252</v>
      </c>
      <c r="E627" s="11" t="s">
        <v>17</v>
      </c>
      <c r="F627" s="12" t="s">
        <v>66</v>
      </c>
      <c r="G627" s="13">
        <v>0</v>
      </c>
      <c r="H627" s="12" t="s">
        <v>2199</v>
      </c>
      <c r="I627" s="12" t="s">
        <v>1177</v>
      </c>
      <c r="J627" s="50" t="b">
        <v>0</v>
      </c>
      <c r="K627" s="12" t="s">
        <v>1166</v>
      </c>
      <c r="L627" s="12" t="s">
        <v>1167</v>
      </c>
    </row>
    <row r="628" spans="1:12" x14ac:dyDescent="0.2">
      <c r="A628" s="10">
        <v>42187</v>
      </c>
      <c r="B628" s="11" t="s">
        <v>2201</v>
      </c>
      <c r="C628" s="12" t="s">
        <v>1100</v>
      </c>
      <c r="D628" s="11" t="s">
        <v>761</v>
      </c>
      <c r="E628" s="11" t="s">
        <v>19</v>
      </c>
      <c r="F628" s="12" t="s">
        <v>2202</v>
      </c>
      <c r="G628" s="13">
        <v>0</v>
      </c>
      <c r="H628" s="12" t="s">
        <v>2203</v>
      </c>
      <c r="I628" s="12" t="s">
        <v>1182</v>
      </c>
      <c r="J628" s="50" t="b">
        <v>0</v>
      </c>
      <c r="K628" s="12" t="s">
        <v>1166</v>
      </c>
      <c r="L628" s="12" t="s">
        <v>1167</v>
      </c>
    </row>
    <row r="629" spans="1:12" x14ac:dyDescent="0.2">
      <c r="A629" s="10">
        <v>42187</v>
      </c>
      <c r="B629" s="11" t="s">
        <v>2201</v>
      </c>
      <c r="C629" s="12" t="s">
        <v>1385</v>
      </c>
      <c r="D629" s="11" t="s">
        <v>761</v>
      </c>
      <c r="E629" s="11" t="s">
        <v>19</v>
      </c>
      <c r="F629" s="12" t="s">
        <v>1806</v>
      </c>
      <c r="G629" s="13">
        <v>922.16</v>
      </c>
      <c r="H629" s="12" t="s">
        <v>2204</v>
      </c>
      <c r="I629" s="12" t="s">
        <v>1807</v>
      </c>
      <c r="J629" s="50" t="b">
        <v>0</v>
      </c>
      <c r="K629" s="12" t="s">
        <v>1166</v>
      </c>
      <c r="L629" s="12" t="s">
        <v>1167</v>
      </c>
    </row>
    <row r="630" spans="1:12" x14ac:dyDescent="0.2">
      <c r="A630" s="10">
        <v>42187</v>
      </c>
      <c r="B630" s="11" t="s">
        <v>2201</v>
      </c>
      <c r="C630" s="12" t="s">
        <v>837</v>
      </c>
      <c r="D630" s="11" t="s">
        <v>1252</v>
      </c>
      <c r="E630" s="11" t="s">
        <v>17</v>
      </c>
      <c r="F630" s="12" t="s">
        <v>72</v>
      </c>
      <c r="G630" s="13">
        <v>7181.48</v>
      </c>
      <c r="H630" s="12" t="s">
        <v>2230</v>
      </c>
      <c r="I630" s="12" t="s">
        <v>1182</v>
      </c>
      <c r="J630" s="50" t="b">
        <v>0</v>
      </c>
      <c r="K630" s="12" t="s">
        <v>1166</v>
      </c>
      <c r="L630" s="12" t="s">
        <v>1167</v>
      </c>
    </row>
    <row r="631" spans="1:12" x14ac:dyDescent="0.2">
      <c r="A631" s="10">
        <v>42186</v>
      </c>
      <c r="B631" s="11" t="s">
        <v>2201</v>
      </c>
      <c r="C631" s="12" t="s">
        <v>789</v>
      </c>
      <c r="D631" s="11" t="s">
        <v>1252</v>
      </c>
      <c r="E631" s="11" t="s">
        <v>17</v>
      </c>
      <c r="F631" s="12" t="s">
        <v>2212</v>
      </c>
      <c r="G631" s="13">
        <v>17480.7</v>
      </c>
      <c r="H631" s="12" t="s">
        <v>2104</v>
      </c>
      <c r="I631" s="12" t="s">
        <v>1824</v>
      </c>
      <c r="J631" s="50" t="b">
        <v>0</v>
      </c>
      <c r="K631" s="12" t="s">
        <v>1166</v>
      </c>
      <c r="L631" s="12" t="s">
        <v>1167</v>
      </c>
    </row>
    <row r="632" spans="1:12" x14ac:dyDescent="0.2">
      <c r="A632" s="10">
        <v>42181</v>
      </c>
      <c r="B632" s="11" t="s">
        <v>1939</v>
      </c>
      <c r="C632" s="12" t="s">
        <v>2191</v>
      </c>
      <c r="D632" s="11" t="s">
        <v>1252</v>
      </c>
      <c r="E632" s="11" t="s">
        <v>17</v>
      </c>
      <c r="F632" s="12" t="s">
        <v>66</v>
      </c>
      <c r="G632" s="13">
        <v>0</v>
      </c>
      <c r="H632" s="12" t="s">
        <v>2192</v>
      </c>
      <c r="I632" s="12" t="s">
        <v>1177</v>
      </c>
      <c r="J632" s="50" t="b">
        <v>0</v>
      </c>
      <c r="K632" s="12" t="s">
        <v>1166</v>
      </c>
      <c r="L632" s="12" t="s">
        <v>1167</v>
      </c>
    </row>
    <row r="633" spans="1:12" x14ac:dyDescent="0.2">
      <c r="A633" s="10">
        <v>42179</v>
      </c>
      <c r="B633" s="11" t="s">
        <v>2193</v>
      </c>
      <c r="C633" s="12" t="s">
        <v>1755</v>
      </c>
      <c r="D633" s="11" t="s">
        <v>1252</v>
      </c>
      <c r="E633" s="11" t="s">
        <v>1730</v>
      </c>
      <c r="F633" s="12" t="s">
        <v>373</v>
      </c>
      <c r="G633" s="13">
        <v>44658.73</v>
      </c>
      <c r="H633" s="12" t="s">
        <v>2384</v>
      </c>
      <c r="I633" s="12" t="s">
        <v>1170</v>
      </c>
      <c r="J633" s="50" t="b">
        <v>0</v>
      </c>
      <c r="K633" s="12" t="s">
        <v>1166</v>
      </c>
      <c r="L633" s="12" t="s">
        <v>1167</v>
      </c>
    </row>
    <row r="634" spans="1:12" x14ac:dyDescent="0.2">
      <c r="A634" s="10">
        <v>42179</v>
      </c>
      <c r="B634" s="11" t="s">
        <v>2193</v>
      </c>
      <c r="C634" s="12" t="s">
        <v>1755</v>
      </c>
      <c r="D634" s="11" t="s">
        <v>1252</v>
      </c>
      <c r="E634" s="11" t="s">
        <v>1730</v>
      </c>
      <c r="F634" s="12" t="s">
        <v>373</v>
      </c>
      <c r="G634" s="13">
        <v>52075.22</v>
      </c>
      <c r="H634" s="12" t="s">
        <v>2385</v>
      </c>
      <c r="I634" s="12" t="s">
        <v>1170</v>
      </c>
      <c r="J634" s="50" t="b">
        <v>0</v>
      </c>
      <c r="K634" s="12" t="s">
        <v>1166</v>
      </c>
      <c r="L634" s="12" t="s">
        <v>1167</v>
      </c>
    </row>
    <row r="635" spans="1:12" x14ac:dyDescent="0.2">
      <c r="A635" s="10">
        <v>42178</v>
      </c>
      <c r="B635" s="11" t="s">
        <v>2201</v>
      </c>
      <c r="C635" s="12" t="s">
        <v>1019</v>
      </c>
      <c r="D635" s="11" t="s">
        <v>118</v>
      </c>
      <c r="E635" s="11" t="s">
        <v>19</v>
      </c>
      <c r="F635" s="12" t="s">
        <v>1020</v>
      </c>
      <c r="G635" s="13">
        <v>65371.4</v>
      </c>
      <c r="H635" s="12" t="s">
        <v>2180</v>
      </c>
      <c r="I635" s="12" t="s">
        <v>1909</v>
      </c>
      <c r="J635" s="50" t="b">
        <v>0</v>
      </c>
      <c r="K635" s="12" t="s">
        <v>1166</v>
      </c>
      <c r="L635" s="12" t="s">
        <v>1167</v>
      </c>
    </row>
    <row r="636" spans="1:12" x14ac:dyDescent="0.2">
      <c r="A636" s="10">
        <v>42178</v>
      </c>
      <c r="B636" s="11" t="s">
        <v>2194</v>
      </c>
      <c r="C636" s="12" t="s">
        <v>1014</v>
      </c>
      <c r="D636" s="11" t="s">
        <v>118</v>
      </c>
      <c r="E636" s="11" t="s">
        <v>19</v>
      </c>
      <c r="F636" s="12" t="s">
        <v>1297</v>
      </c>
      <c r="G636" s="13">
        <v>138225.81</v>
      </c>
      <c r="H636" s="12" t="s">
        <v>2429</v>
      </c>
      <c r="I636" s="12" t="s">
        <v>1541</v>
      </c>
      <c r="J636" s="50" t="b">
        <v>0</v>
      </c>
      <c r="K636" s="12" t="s">
        <v>1166</v>
      </c>
      <c r="L636" s="12" t="s">
        <v>1167</v>
      </c>
    </row>
    <row r="637" spans="1:12" x14ac:dyDescent="0.2">
      <c r="A637" s="10">
        <v>42178</v>
      </c>
      <c r="B637" s="11" t="s">
        <v>2194</v>
      </c>
      <c r="C637" s="12" t="s">
        <v>1014</v>
      </c>
      <c r="D637" s="11" t="s">
        <v>118</v>
      </c>
      <c r="E637" s="11" t="s">
        <v>19</v>
      </c>
      <c r="F637" s="12" t="s">
        <v>1297</v>
      </c>
      <c r="G637" s="13">
        <v>194124.79</v>
      </c>
      <c r="H637" s="12" t="s">
        <v>2430</v>
      </c>
      <c r="I637" s="12" t="s">
        <v>1541</v>
      </c>
      <c r="J637" s="50" t="b">
        <v>0</v>
      </c>
      <c r="K637" s="12" t="s">
        <v>1166</v>
      </c>
      <c r="L637" s="12" t="s">
        <v>1167</v>
      </c>
    </row>
    <row r="638" spans="1:12" x14ac:dyDescent="0.2">
      <c r="A638" s="10">
        <v>42177</v>
      </c>
      <c r="B638" s="11" t="s">
        <v>5</v>
      </c>
      <c r="C638" s="12" t="s">
        <v>1334</v>
      </c>
      <c r="D638" s="11" t="s">
        <v>1252</v>
      </c>
      <c r="E638" s="11" t="s">
        <v>18</v>
      </c>
      <c r="F638" s="12" t="s">
        <v>72</v>
      </c>
      <c r="G638" s="13"/>
      <c r="H638" s="12" t="s">
        <v>2181</v>
      </c>
      <c r="I638" s="12" t="s">
        <v>1182</v>
      </c>
      <c r="J638" s="50" t="b">
        <v>0</v>
      </c>
      <c r="K638" s="12" t="s">
        <v>1166</v>
      </c>
      <c r="L638" s="12" t="s">
        <v>1167</v>
      </c>
    </row>
    <row r="639" spans="1:12" x14ac:dyDescent="0.2">
      <c r="A639" s="10">
        <v>42177</v>
      </c>
      <c r="B639" s="11" t="s">
        <v>5</v>
      </c>
      <c r="C639" s="12" t="s">
        <v>1200</v>
      </c>
      <c r="D639" s="11" t="s">
        <v>1252</v>
      </c>
      <c r="E639" s="11" t="s">
        <v>17</v>
      </c>
      <c r="F639" s="12" t="s">
        <v>72</v>
      </c>
      <c r="G639" s="13"/>
      <c r="H639" s="12" t="s">
        <v>2182</v>
      </c>
      <c r="I639" s="12" t="s">
        <v>1182</v>
      </c>
      <c r="J639" s="50" t="b">
        <v>0</v>
      </c>
      <c r="K639" s="12" t="s">
        <v>1166</v>
      </c>
      <c r="L639" s="12" t="s">
        <v>1167</v>
      </c>
    </row>
    <row r="640" spans="1:12" x14ac:dyDescent="0.2">
      <c r="A640" s="10">
        <v>42172</v>
      </c>
      <c r="B640" s="11" t="s">
        <v>2234</v>
      </c>
      <c r="C640" s="12" t="s">
        <v>1858</v>
      </c>
      <c r="D640" s="11" t="s">
        <v>53</v>
      </c>
      <c r="E640" s="11" t="s">
        <v>19</v>
      </c>
      <c r="F640" s="12" t="s">
        <v>221</v>
      </c>
      <c r="G640" s="13">
        <v>15000</v>
      </c>
      <c r="H640" s="12" t="s">
        <v>2183</v>
      </c>
      <c r="I640" s="12" t="s">
        <v>1699</v>
      </c>
      <c r="J640" s="50" t="b">
        <v>0</v>
      </c>
      <c r="K640" s="12" t="s">
        <v>1166</v>
      </c>
      <c r="L640" s="12" t="s">
        <v>1167</v>
      </c>
    </row>
    <row r="641" spans="1:12" x14ac:dyDescent="0.2">
      <c r="A641" s="10">
        <v>42171</v>
      </c>
      <c r="B641" s="11" t="s">
        <v>2201</v>
      </c>
      <c r="C641" s="12" t="s">
        <v>880</v>
      </c>
      <c r="D641" s="11" t="s">
        <v>1252</v>
      </c>
      <c r="E641" s="11" t="s">
        <v>17</v>
      </c>
      <c r="F641" s="12" t="s">
        <v>717</v>
      </c>
      <c r="G641" s="13">
        <v>2671.32</v>
      </c>
      <c r="H641" s="12" t="s">
        <v>2184</v>
      </c>
      <c r="I641" s="12" t="s">
        <v>1640</v>
      </c>
      <c r="J641" s="50" t="b">
        <v>0</v>
      </c>
      <c r="K641" s="12" t="s">
        <v>1166</v>
      </c>
      <c r="L641" s="12" t="s">
        <v>1167</v>
      </c>
    </row>
    <row r="642" spans="1:12" x14ac:dyDescent="0.2">
      <c r="A642" s="10">
        <v>42166</v>
      </c>
      <c r="B642" s="11" t="s">
        <v>5</v>
      </c>
      <c r="C642" s="12" t="s">
        <v>1720</v>
      </c>
      <c r="D642" s="11" t="s">
        <v>37</v>
      </c>
      <c r="E642" s="11" t="s">
        <v>1730</v>
      </c>
      <c r="F642" s="12" t="s">
        <v>1821</v>
      </c>
      <c r="G642" s="13">
        <v>0</v>
      </c>
      <c r="H642" s="12" t="s">
        <v>2186</v>
      </c>
      <c r="I642" s="12" t="s">
        <v>2185</v>
      </c>
      <c r="J642" s="50" t="b">
        <v>0</v>
      </c>
      <c r="K642" s="12" t="s">
        <v>1166</v>
      </c>
      <c r="L642" s="12" t="s">
        <v>1167</v>
      </c>
    </row>
    <row r="643" spans="1:12" x14ac:dyDescent="0.2">
      <c r="A643" s="10">
        <v>42163</v>
      </c>
      <c r="B643" s="11" t="s">
        <v>2201</v>
      </c>
      <c r="C643" s="12" t="s">
        <v>1488</v>
      </c>
      <c r="D643" s="11" t="s">
        <v>1252</v>
      </c>
      <c r="E643" s="11" t="s">
        <v>17</v>
      </c>
      <c r="F643" s="12" t="s">
        <v>278</v>
      </c>
      <c r="G643" s="13">
        <v>20578.3</v>
      </c>
      <c r="H643" s="12" t="s">
        <v>2104</v>
      </c>
      <c r="I643" s="12" t="s">
        <v>1489</v>
      </c>
      <c r="J643" s="50" t="b">
        <v>0</v>
      </c>
      <c r="K643" s="12" t="s">
        <v>1166</v>
      </c>
      <c r="L643" s="12" t="s">
        <v>1167</v>
      </c>
    </row>
    <row r="644" spans="1:12" x14ac:dyDescent="0.2">
      <c r="A644" s="10">
        <v>42163</v>
      </c>
      <c r="B644" s="11" t="s">
        <v>5</v>
      </c>
      <c r="C644" s="12" t="s">
        <v>1302</v>
      </c>
      <c r="D644" s="11" t="s">
        <v>1252</v>
      </c>
      <c r="E644" s="11" t="s">
        <v>17</v>
      </c>
      <c r="F644" s="12" t="s">
        <v>233</v>
      </c>
      <c r="G644" s="13">
        <v>56008.800000000003</v>
      </c>
      <c r="H644" s="12" t="s">
        <v>2177</v>
      </c>
      <c r="I644" s="12" t="s">
        <v>1554</v>
      </c>
      <c r="J644" s="50" t="b">
        <v>0</v>
      </c>
      <c r="K644" s="12" t="s">
        <v>1166</v>
      </c>
      <c r="L644" s="12" t="s">
        <v>1167</v>
      </c>
    </row>
    <row r="645" spans="1:12" x14ac:dyDescent="0.2">
      <c r="A645" s="10">
        <v>42161</v>
      </c>
      <c r="B645" s="11" t="s">
        <v>2234</v>
      </c>
      <c r="C645" s="12" t="s">
        <v>897</v>
      </c>
      <c r="D645" s="11" t="s">
        <v>2</v>
      </c>
      <c r="E645" s="11" t="s">
        <v>1730</v>
      </c>
      <c r="F645" s="12" t="s">
        <v>66</v>
      </c>
      <c r="G645" s="13">
        <v>156000</v>
      </c>
      <c r="H645" s="12" t="s">
        <v>2168</v>
      </c>
      <c r="I645" s="12" t="s">
        <v>1491</v>
      </c>
      <c r="J645" s="50" t="b">
        <v>1</v>
      </c>
      <c r="K645" s="12" t="s">
        <v>1166</v>
      </c>
      <c r="L645" s="12" t="s">
        <v>1167</v>
      </c>
    </row>
    <row r="646" spans="1:12" x14ac:dyDescent="0.2">
      <c r="A646" s="10">
        <v>42161</v>
      </c>
      <c r="B646" s="11" t="s">
        <v>88</v>
      </c>
      <c r="C646" s="12" t="s">
        <v>1025</v>
      </c>
      <c r="D646" s="11" t="s">
        <v>53</v>
      </c>
      <c r="E646" s="11" t="s">
        <v>19</v>
      </c>
      <c r="F646" s="12" t="s">
        <v>2169</v>
      </c>
      <c r="G646" s="13">
        <v>10625</v>
      </c>
      <c r="H646" s="12" t="s">
        <v>2170</v>
      </c>
      <c r="I646" s="12"/>
      <c r="J646" s="50" t="b">
        <v>0</v>
      </c>
      <c r="K646" s="12" t="s">
        <v>1166</v>
      </c>
      <c r="L646" s="12" t="s">
        <v>1167</v>
      </c>
    </row>
    <row r="647" spans="1:12" x14ac:dyDescent="0.2">
      <c r="A647" s="10">
        <v>42160</v>
      </c>
      <c r="B647" s="11" t="s">
        <v>2194</v>
      </c>
      <c r="C647" s="12" t="s">
        <v>875</v>
      </c>
      <c r="D647" s="11" t="s">
        <v>118</v>
      </c>
      <c r="E647" s="11" t="s">
        <v>19</v>
      </c>
      <c r="F647" s="12" t="s">
        <v>774</v>
      </c>
      <c r="G647" s="13"/>
      <c r="H647" s="12" t="s">
        <v>2171</v>
      </c>
      <c r="I647" s="12" t="s">
        <v>1537</v>
      </c>
      <c r="J647" s="50" t="b">
        <v>0</v>
      </c>
      <c r="K647" s="12" t="s">
        <v>1166</v>
      </c>
      <c r="L647" s="12" t="s">
        <v>1167</v>
      </c>
    </row>
    <row r="648" spans="1:12" x14ac:dyDescent="0.2">
      <c r="A648" s="10">
        <v>42160</v>
      </c>
      <c r="B648" s="11" t="s">
        <v>2201</v>
      </c>
      <c r="C648" s="12" t="s">
        <v>1203</v>
      </c>
      <c r="D648" s="11" t="s">
        <v>1252</v>
      </c>
      <c r="E648" s="11" t="s">
        <v>17</v>
      </c>
      <c r="F648" s="12" t="s">
        <v>85</v>
      </c>
      <c r="G648" s="13">
        <v>7031.48</v>
      </c>
      <c r="H648" s="12" t="s">
        <v>2172</v>
      </c>
      <c r="I648" s="12" t="s">
        <v>1182</v>
      </c>
      <c r="J648" s="50" t="b">
        <v>0</v>
      </c>
      <c r="K648" s="12" t="s">
        <v>1166</v>
      </c>
      <c r="L648" s="12" t="s">
        <v>1167</v>
      </c>
    </row>
    <row r="649" spans="1:12" x14ac:dyDescent="0.2">
      <c r="A649" s="10">
        <v>42160</v>
      </c>
      <c r="B649" s="11" t="s">
        <v>2201</v>
      </c>
      <c r="C649" s="12" t="s">
        <v>789</v>
      </c>
      <c r="D649" s="11" t="s">
        <v>1252</v>
      </c>
      <c r="E649" s="11" t="s">
        <v>17</v>
      </c>
      <c r="F649" s="12" t="s">
        <v>34</v>
      </c>
      <c r="G649" s="13">
        <v>50194</v>
      </c>
      <c r="H649" s="12" t="s">
        <v>2178</v>
      </c>
      <c r="I649" s="12" t="s">
        <v>1824</v>
      </c>
      <c r="J649" s="50" t="b">
        <v>0</v>
      </c>
      <c r="K649" s="12" t="s">
        <v>1166</v>
      </c>
      <c r="L649" s="12" t="s">
        <v>1167</v>
      </c>
    </row>
    <row r="650" spans="1:12" x14ac:dyDescent="0.2">
      <c r="A650" s="10">
        <v>42158</v>
      </c>
      <c r="B650" s="11" t="s">
        <v>2201</v>
      </c>
      <c r="C650" s="12" t="s">
        <v>1101</v>
      </c>
      <c r="D650" s="11" t="s">
        <v>1252</v>
      </c>
      <c r="E650" s="11" t="s">
        <v>17</v>
      </c>
      <c r="F650" s="12" t="s">
        <v>2173</v>
      </c>
      <c r="G650" s="13"/>
      <c r="H650" s="12" t="s">
        <v>2174</v>
      </c>
      <c r="I650" s="12" t="s">
        <v>1182</v>
      </c>
      <c r="J650" s="50" t="b">
        <v>0</v>
      </c>
      <c r="K650" s="12" t="s">
        <v>1166</v>
      </c>
      <c r="L650" s="12" t="s">
        <v>1167</v>
      </c>
    </row>
    <row r="651" spans="1:12" x14ac:dyDescent="0.2">
      <c r="A651" s="10">
        <v>42157</v>
      </c>
      <c r="B651" s="11" t="s">
        <v>36</v>
      </c>
      <c r="C651" s="12" t="s">
        <v>1095</v>
      </c>
      <c r="D651" s="11" t="s">
        <v>761</v>
      </c>
      <c r="E651" s="11" t="s">
        <v>19</v>
      </c>
      <c r="F651" s="12" t="s">
        <v>380</v>
      </c>
      <c r="G651" s="13">
        <v>0</v>
      </c>
      <c r="H651" s="12" t="s">
        <v>2195</v>
      </c>
      <c r="I651" s="12" t="s">
        <v>1542</v>
      </c>
      <c r="J651" s="50" t="b">
        <v>0</v>
      </c>
      <c r="K651" s="12" t="s">
        <v>1166</v>
      </c>
      <c r="L651" s="12" t="s">
        <v>1167</v>
      </c>
    </row>
    <row r="652" spans="1:12" x14ac:dyDescent="0.2">
      <c r="A652" s="10">
        <v>42156</v>
      </c>
      <c r="B652" s="11" t="s">
        <v>36</v>
      </c>
      <c r="C652" s="12" t="s">
        <v>960</v>
      </c>
      <c r="D652" s="11" t="s">
        <v>53</v>
      </c>
      <c r="E652" s="11" t="s">
        <v>1730</v>
      </c>
      <c r="F652" s="12" t="s">
        <v>2175</v>
      </c>
      <c r="G652" s="13">
        <v>17942.28</v>
      </c>
      <c r="H652" s="12" t="s">
        <v>2176</v>
      </c>
      <c r="I652" s="12" t="s">
        <v>2007</v>
      </c>
      <c r="J652" s="50" t="b">
        <v>0</v>
      </c>
      <c r="K652" s="12" t="s">
        <v>1166</v>
      </c>
      <c r="L652" s="12" t="s">
        <v>1167</v>
      </c>
    </row>
    <row r="653" spans="1:12" x14ac:dyDescent="0.2">
      <c r="A653" s="10">
        <v>42151</v>
      </c>
      <c r="B653" s="11" t="s">
        <v>6</v>
      </c>
      <c r="C653" s="12" t="s">
        <v>882</v>
      </c>
      <c r="D653" s="11" t="s">
        <v>761</v>
      </c>
      <c r="E653" s="11" t="s">
        <v>19</v>
      </c>
      <c r="F653" s="12" t="s">
        <v>2158</v>
      </c>
      <c r="G653" s="13">
        <v>575</v>
      </c>
      <c r="H653" s="12" t="s">
        <v>2160</v>
      </c>
      <c r="I653" s="12" t="s">
        <v>2159</v>
      </c>
      <c r="J653" s="50" t="b">
        <v>0</v>
      </c>
      <c r="K653" s="12" t="s">
        <v>1166</v>
      </c>
      <c r="L653" s="12" t="s">
        <v>1167</v>
      </c>
    </row>
    <row r="654" spans="1:12" x14ac:dyDescent="0.2">
      <c r="A654" s="10">
        <v>42150</v>
      </c>
      <c r="B654" s="11" t="s">
        <v>36</v>
      </c>
      <c r="C654" s="12" t="s">
        <v>2161</v>
      </c>
      <c r="D654" s="11" t="s">
        <v>1252</v>
      </c>
      <c r="E654" s="11" t="s">
        <v>17</v>
      </c>
      <c r="F654" s="12" t="s">
        <v>152</v>
      </c>
      <c r="G654" s="13">
        <v>21770.1</v>
      </c>
      <c r="H654" s="12" t="s">
        <v>2104</v>
      </c>
      <c r="I654" s="12" t="s">
        <v>1630</v>
      </c>
      <c r="J654" s="50" t="b">
        <v>0</v>
      </c>
      <c r="K654" s="12" t="s">
        <v>1166</v>
      </c>
      <c r="L654" s="12" t="s">
        <v>1167</v>
      </c>
    </row>
    <row r="655" spans="1:12" x14ac:dyDescent="0.2">
      <c r="A655" s="10">
        <v>42150</v>
      </c>
      <c r="B655" s="11" t="s">
        <v>5</v>
      </c>
      <c r="C655" s="12" t="s">
        <v>1755</v>
      </c>
      <c r="D655" s="11" t="s">
        <v>761</v>
      </c>
      <c r="E655" s="11" t="s">
        <v>17</v>
      </c>
      <c r="F655" s="12" t="s">
        <v>2162</v>
      </c>
      <c r="G655" s="13"/>
      <c r="H655" s="12" t="s">
        <v>2163</v>
      </c>
      <c r="I655" s="12" t="s">
        <v>1170</v>
      </c>
      <c r="J655" s="50" t="b">
        <v>0</v>
      </c>
      <c r="K655" s="12" t="s">
        <v>1166</v>
      </c>
      <c r="L655" s="12" t="s">
        <v>1167</v>
      </c>
    </row>
    <row r="656" spans="1:12" x14ac:dyDescent="0.2">
      <c r="A656" s="10">
        <v>42150</v>
      </c>
      <c r="B656" s="11" t="s">
        <v>2234</v>
      </c>
      <c r="C656" s="12" t="s">
        <v>1332</v>
      </c>
      <c r="D656" s="11" t="s">
        <v>1252</v>
      </c>
      <c r="E656" s="11" t="s">
        <v>17</v>
      </c>
      <c r="F656" s="12" t="s">
        <v>1163</v>
      </c>
      <c r="G656" s="13"/>
      <c r="H656" s="12" t="s">
        <v>2164</v>
      </c>
      <c r="I656" s="12" t="s">
        <v>1165</v>
      </c>
      <c r="J656" s="50" t="b">
        <v>0</v>
      </c>
      <c r="K656" s="12" t="s">
        <v>1166</v>
      </c>
      <c r="L656" s="12" t="s">
        <v>1167</v>
      </c>
    </row>
    <row r="657" spans="1:12" x14ac:dyDescent="0.2">
      <c r="A657" s="10">
        <v>42150</v>
      </c>
      <c r="B657" s="11" t="s">
        <v>2132</v>
      </c>
      <c r="C657" s="12" t="s">
        <v>2165</v>
      </c>
      <c r="D657" s="11" t="s">
        <v>2</v>
      </c>
      <c r="E657" s="11" t="s">
        <v>19</v>
      </c>
      <c r="F657" s="12" t="s">
        <v>795</v>
      </c>
      <c r="G657" s="13">
        <v>228212.62</v>
      </c>
      <c r="H657" s="12" t="s">
        <v>2166</v>
      </c>
      <c r="I657" s="12" t="s">
        <v>1218</v>
      </c>
      <c r="J657" s="50" t="b">
        <v>1</v>
      </c>
      <c r="K657" s="12" t="s">
        <v>1166</v>
      </c>
      <c r="L657" s="12" t="s">
        <v>1167</v>
      </c>
    </row>
    <row r="658" spans="1:12" x14ac:dyDescent="0.2">
      <c r="A658" s="10">
        <v>42145</v>
      </c>
      <c r="B658" s="11" t="s">
        <v>2194</v>
      </c>
      <c r="C658" s="12" t="s">
        <v>1126</v>
      </c>
      <c r="D658" s="11" t="s">
        <v>1252</v>
      </c>
      <c r="E658" s="11" t="s">
        <v>1730</v>
      </c>
      <c r="F658" s="12" t="s">
        <v>380</v>
      </c>
      <c r="G658" s="13">
        <v>94867.33</v>
      </c>
      <c r="H658" s="12" t="s">
        <v>2253</v>
      </c>
      <c r="I658" s="12" t="s">
        <v>1542</v>
      </c>
      <c r="J658" s="50" t="b">
        <v>1</v>
      </c>
      <c r="K658" s="12" t="s">
        <v>1166</v>
      </c>
      <c r="L658" s="12" t="s">
        <v>1167</v>
      </c>
    </row>
    <row r="659" spans="1:12" x14ac:dyDescent="0.2">
      <c r="A659" s="10">
        <v>42143</v>
      </c>
      <c r="B659" s="11" t="s">
        <v>5</v>
      </c>
      <c r="C659" s="12" t="s">
        <v>1712</v>
      </c>
      <c r="D659" s="11" t="s">
        <v>1252</v>
      </c>
      <c r="E659" s="11" t="s">
        <v>17</v>
      </c>
      <c r="F659" s="12" t="s">
        <v>764</v>
      </c>
      <c r="G659" s="13">
        <v>18612.3</v>
      </c>
      <c r="H659" s="12" t="s">
        <v>2179</v>
      </c>
      <c r="I659" s="12" t="s">
        <v>1587</v>
      </c>
      <c r="J659" s="50" t="b">
        <v>0</v>
      </c>
      <c r="K659" s="12" t="s">
        <v>1166</v>
      </c>
      <c r="L659" s="12" t="s">
        <v>1167</v>
      </c>
    </row>
    <row r="660" spans="1:12" x14ac:dyDescent="0.2">
      <c r="A660" s="10">
        <v>42142</v>
      </c>
      <c r="B660" s="11" t="s">
        <v>2193</v>
      </c>
      <c r="C660" s="12" t="s">
        <v>1133</v>
      </c>
      <c r="D660" s="11" t="s">
        <v>1252</v>
      </c>
      <c r="E660" s="11" t="s">
        <v>17</v>
      </c>
      <c r="F660" s="12" t="s">
        <v>2144</v>
      </c>
      <c r="G660" s="13"/>
      <c r="H660" s="12" t="s">
        <v>2145</v>
      </c>
      <c r="I660" s="12" t="s">
        <v>1182</v>
      </c>
      <c r="J660" s="50" t="b">
        <v>0</v>
      </c>
      <c r="K660" s="12" t="s">
        <v>1166</v>
      </c>
      <c r="L660" s="12" t="s">
        <v>1167</v>
      </c>
    </row>
    <row r="661" spans="1:12" x14ac:dyDescent="0.2">
      <c r="A661" s="10">
        <v>42138</v>
      </c>
      <c r="B661" s="11" t="s">
        <v>36</v>
      </c>
      <c r="C661" s="12" t="s">
        <v>1920</v>
      </c>
      <c r="D661" s="11" t="s">
        <v>1252</v>
      </c>
      <c r="E661" s="11" t="s">
        <v>17</v>
      </c>
      <c r="F661" s="12" t="s">
        <v>2146</v>
      </c>
      <c r="G661" s="13">
        <v>0</v>
      </c>
      <c r="H661" s="12" t="s">
        <v>2147</v>
      </c>
      <c r="I661" s="12" t="s">
        <v>1922</v>
      </c>
      <c r="J661" s="50" t="b">
        <v>0</v>
      </c>
      <c r="K661" s="12" t="s">
        <v>1166</v>
      </c>
      <c r="L661" s="12" t="s">
        <v>1167</v>
      </c>
    </row>
    <row r="662" spans="1:12" x14ac:dyDescent="0.2">
      <c r="A662" s="10">
        <v>42137</v>
      </c>
      <c r="B662" s="11" t="s">
        <v>2194</v>
      </c>
      <c r="C662" s="12" t="s">
        <v>786</v>
      </c>
      <c r="D662" s="11" t="s">
        <v>37</v>
      </c>
      <c r="E662" s="11" t="s">
        <v>19</v>
      </c>
      <c r="F662" s="12" t="s">
        <v>800</v>
      </c>
      <c r="G662" s="13">
        <v>21000</v>
      </c>
      <c r="H662" s="12" t="s">
        <v>2148</v>
      </c>
      <c r="I662" s="12" t="s">
        <v>1579</v>
      </c>
      <c r="J662" s="50" t="b">
        <v>0</v>
      </c>
      <c r="K662" s="12" t="s">
        <v>1166</v>
      </c>
      <c r="L662" s="12" t="s">
        <v>1167</v>
      </c>
    </row>
    <row r="663" spans="1:12" x14ac:dyDescent="0.2">
      <c r="A663" s="10">
        <v>42131</v>
      </c>
      <c r="B663" s="11" t="s">
        <v>2201</v>
      </c>
      <c r="C663" s="12" t="s">
        <v>888</v>
      </c>
      <c r="D663" s="11" t="s">
        <v>1252</v>
      </c>
      <c r="E663" s="11" t="s">
        <v>17</v>
      </c>
      <c r="F663" s="12" t="s">
        <v>1214</v>
      </c>
      <c r="G663" s="13">
        <v>39376</v>
      </c>
      <c r="H663" s="12" t="s">
        <v>2104</v>
      </c>
      <c r="I663" s="12" t="s">
        <v>2149</v>
      </c>
      <c r="J663" s="50" t="b">
        <v>0</v>
      </c>
      <c r="K663" s="12" t="s">
        <v>1166</v>
      </c>
      <c r="L663" s="12" t="s">
        <v>1167</v>
      </c>
    </row>
    <row r="664" spans="1:12" x14ac:dyDescent="0.2">
      <c r="A664" s="10">
        <v>42130</v>
      </c>
      <c r="B664" s="11" t="s">
        <v>2201</v>
      </c>
      <c r="C664" s="12" t="s">
        <v>1220</v>
      </c>
      <c r="D664" s="11" t="s">
        <v>1252</v>
      </c>
      <c r="E664" s="11" t="s">
        <v>18</v>
      </c>
      <c r="F664" s="12" t="s">
        <v>2150</v>
      </c>
      <c r="G664" s="13">
        <v>0</v>
      </c>
      <c r="H664" s="12" t="s">
        <v>2151</v>
      </c>
      <c r="I664" s="12" t="s">
        <v>1798</v>
      </c>
      <c r="J664" s="50" t="b">
        <v>0</v>
      </c>
      <c r="K664" s="12" t="s">
        <v>1166</v>
      </c>
      <c r="L664" s="12" t="s">
        <v>1167</v>
      </c>
    </row>
    <row r="665" spans="1:12" x14ac:dyDescent="0.2">
      <c r="A665" s="10">
        <v>42128</v>
      </c>
      <c r="B665" s="11" t="s">
        <v>36</v>
      </c>
      <c r="C665" s="12" t="s">
        <v>2014</v>
      </c>
      <c r="D665" s="11" t="s">
        <v>1252</v>
      </c>
      <c r="E665" s="11" t="s">
        <v>17</v>
      </c>
      <c r="F665" s="12" t="s">
        <v>1802</v>
      </c>
      <c r="G665" s="13">
        <v>33540</v>
      </c>
      <c r="H665" s="12" t="s">
        <v>2152</v>
      </c>
      <c r="I665" s="12" t="s">
        <v>1803</v>
      </c>
      <c r="J665" s="50" t="b">
        <v>0</v>
      </c>
      <c r="K665" s="12" t="s">
        <v>1166</v>
      </c>
      <c r="L665" s="12" t="s">
        <v>1167</v>
      </c>
    </row>
    <row r="666" spans="1:12" x14ac:dyDescent="0.2">
      <c r="A666" s="10">
        <v>42125</v>
      </c>
      <c r="B666" s="11" t="s">
        <v>1793</v>
      </c>
      <c r="C666" s="12" t="s">
        <v>1942</v>
      </c>
      <c r="D666" s="11" t="s">
        <v>1252</v>
      </c>
      <c r="E666" s="11" t="s">
        <v>17</v>
      </c>
      <c r="F666" s="12" t="s">
        <v>66</v>
      </c>
      <c r="G666" s="13">
        <v>38387.660000000003</v>
      </c>
      <c r="H666" s="12" t="s">
        <v>2153</v>
      </c>
      <c r="I666" s="12" t="s">
        <v>1861</v>
      </c>
      <c r="J666" s="50" t="b">
        <v>0</v>
      </c>
      <c r="K666" s="12" t="s">
        <v>1166</v>
      </c>
      <c r="L666" s="12" t="s">
        <v>1167</v>
      </c>
    </row>
    <row r="667" spans="1:12" x14ac:dyDescent="0.2">
      <c r="A667" s="10">
        <v>42123</v>
      </c>
      <c r="B667" s="11" t="s">
        <v>88</v>
      </c>
      <c r="C667" s="12" t="s">
        <v>1027</v>
      </c>
      <c r="D667" s="11" t="s">
        <v>1252</v>
      </c>
      <c r="E667" s="11" t="s">
        <v>17</v>
      </c>
      <c r="F667" s="12" t="s">
        <v>104</v>
      </c>
      <c r="G667" s="13">
        <v>0</v>
      </c>
      <c r="H667" s="12" t="s">
        <v>2135</v>
      </c>
      <c r="I667" s="12" t="s">
        <v>2134</v>
      </c>
      <c r="J667" s="50" t="b">
        <v>0</v>
      </c>
      <c r="K667" s="12" t="s">
        <v>1166</v>
      </c>
      <c r="L667" s="12" t="s">
        <v>1167</v>
      </c>
    </row>
    <row r="668" spans="1:12" x14ac:dyDescent="0.2">
      <c r="A668" s="10">
        <v>42121</v>
      </c>
      <c r="B668" s="11" t="s">
        <v>36</v>
      </c>
      <c r="C668" s="12" t="s">
        <v>1385</v>
      </c>
      <c r="D668" s="11" t="s">
        <v>1252</v>
      </c>
      <c r="E668" s="11" t="s">
        <v>17</v>
      </c>
      <c r="F668" s="12" t="s">
        <v>2136</v>
      </c>
      <c r="G668" s="13"/>
      <c r="H668" s="12" t="s">
        <v>2137</v>
      </c>
      <c r="I668" s="12" t="s">
        <v>1807</v>
      </c>
      <c r="J668" s="50" t="b">
        <v>0</v>
      </c>
      <c r="K668" s="12" t="s">
        <v>1166</v>
      </c>
      <c r="L668" s="12" t="s">
        <v>1167</v>
      </c>
    </row>
    <row r="669" spans="1:12" x14ac:dyDescent="0.2">
      <c r="A669" s="10">
        <v>42120</v>
      </c>
      <c r="B669" s="11" t="s">
        <v>2234</v>
      </c>
      <c r="C669" s="12" t="s">
        <v>1198</v>
      </c>
      <c r="D669" s="11" t="s">
        <v>37</v>
      </c>
      <c r="E669" s="11" t="s">
        <v>18</v>
      </c>
      <c r="F669" s="12" t="s">
        <v>2138</v>
      </c>
      <c r="G669" s="13">
        <v>2790.35</v>
      </c>
      <c r="H669" s="12" t="s">
        <v>2139</v>
      </c>
      <c r="I669" s="12" t="s">
        <v>1494</v>
      </c>
      <c r="J669" s="50" t="b">
        <v>0</v>
      </c>
      <c r="K669" s="12" t="s">
        <v>1166</v>
      </c>
      <c r="L669" s="12" t="s">
        <v>1167</v>
      </c>
    </row>
    <row r="670" spans="1:12" x14ac:dyDescent="0.2">
      <c r="A670" s="10">
        <v>42115</v>
      </c>
      <c r="B670" s="11" t="s">
        <v>6</v>
      </c>
      <c r="C670" s="12" t="s">
        <v>1173</v>
      </c>
      <c r="D670" s="11" t="s">
        <v>53</v>
      </c>
      <c r="E670" s="11" t="s">
        <v>18</v>
      </c>
      <c r="F670" s="12" t="s">
        <v>2119</v>
      </c>
      <c r="G670" s="13">
        <v>1070.31</v>
      </c>
      <c r="H670" s="12" t="s">
        <v>2130</v>
      </c>
      <c r="I670" s="12" t="s">
        <v>2120</v>
      </c>
      <c r="J670" s="50" t="b">
        <v>0</v>
      </c>
      <c r="K670" s="12" t="s">
        <v>1166</v>
      </c>
      <c r="L670" s="12" t="s">
        <v>1167</v>
      </c>
    </row>
    <row r="671" spans="1:12" x14ac:dyDescent="0.2">
      <c r="A671" s="10">
        <v>42115</v>
      </c>
      <c r="B671" s="11" t="s">
        <v>36</v>
      </c>
      <c r="C671" s="12" t="s">
        <v>1327</v>
      </c>
      <c r="D671" s="11" t="s">
        <v>1252</v>
      </c>
      <c r="E671" s="11" t="s">
        <v>17</v>
      </c>
      <c r="F671" s="12" t="s">
        <v>208</v>
      </c>
      <c r="G671" s="13">
        <v>13854.25</v>
      </c>
      <c r="H671" s="12" t="s">
        <v>2131</v>
      </c>
      <c r="I671" s="12" t="s">
        <v>1640</v>
      </c>
      <c r="J671" s="50" t="b">
        <v>0</v>
      </c>
      <c r="K671" s="12" t="s">
        <v>1166</v>
      </c>
      <c r="L671" s="12" t="s">
        <v>1167</v>
      </c>
    </row>
    <row r="672" spans="1:12" x14ac:dyDescent="0.2">
      <c r="A672" s="10">
        <v>42115</v>
      </c>
      <c r="B672" s="11" t="s">
        <v>36</v>
      </c>
      <c r="C672" s="12" t="s">
        <v>2121</v>
      </c>
      <c r="D672" s="11" t="s">
        <v>37</v>
      </c>
      <c r="E672" s="11" t="s">
        <v>18</v>
      </c>
      <c r="F672" s="12" t="s">
        <v>2140</v>
      </c>
      <c r="G672" s="13">
        <v>0</v>
      </c>
      <c r="H672" s="12" t="s">
        <v>2141</v>
      </c>
      <c r="I672" s="12" t="s">
        <v>1493</v>
      </c>
      <c r="J672" s="50" t="b">
        <v>0</v>
      </c>
      <c r="K672" s="12" t="s">
        <v>1166</v>
      </c>
      <c r="L672" s="12" t="s">
        <v>1167</v>
      </c>
    </row>
    <row r="673" spans="1:12" x14ac:dyDescent="0.2">
      <c r="A673" s="10">
        <v>42113</v>
      </c>
      <c r="B673" s="11" t="s">
        <v>1939</v>
      </c>
      <c r="C673" s="12" t="s">
        <v>2154</v>
      </c>
      <c r="D673" s="11" t="s">
        <v>761</v>
      </c>
      <c r="E673" s="11" t="s">
        <v>19</v>
      </c>
      <c r="F673" s="12" t="s">
        <v>66</v>
      </c>
      <c r="G673" s="13">
        <v>0</v>
      </c>
      <c r="H673" s="12" t="s">
        <v>2155</v>
      </c>
      <c r="I673" s="12" t="s">
        <v>1925</v>
      </c>
      <c r="J673" s="50" t="b">
        <v>0</v>
      </c>
      <c r="K673" s="12" t="s">
        <v>1166</v>
      </c>
      <c r="L673" s="12" t="s">
        <v>1167</v>
      </c>
    </row>
    <row r="674" spans="1:12" x14ac:dyDescent="0.2">
      <c r="A674" s="10">
        <v>42110</v>
      </c>
      <c r="B674" s="11" t="s">
        <v>36</v>
      </c>
      <c r="C674" s="12" t="s">
        <v>1138</v>
      </c>
      <c r="D674" s="11" t="s">
        <v>1252</v>
      </c>
      <c r="E674" s="11" t="s">
        <v>17</v>
      </c>
      <c r="F674" s="12" t="s">
        <v>2156</v>
      </c>
      <c r="G674" s="13">
        <v>739.77</v>
      </c>
      <c r="H674" s="12" t="s">
        <v>2187</v>
      </c>
      <c r="I674" s="12" t="s">
        <v>1811</v>
      </c>
      <c r="J674" s="50" t="b">
        <v>0</v>
      </c>
      <c r="K674" s="12" t="s">
        <v>1166</v>
      </c>
      <c r="L674" s="12" t="s">
        <v>1167</v>
      </c>
    </row>
    <row r="675" spans="1:12" x14ac:dyDescent="0.2">
      <c r="A675" s="10">
        <v>42107</v>
      </c>
      <c r="B675" s="11" t="s">
        <v>36</v>
      </c>
      <c r="C675" s="12" t="s">
        <v>2121</v>
      </c>
      <c r="D675" s="11" t="s">
        <v>1252</v>
      </c>
      <c r="E675" s="11" t="s">
        <v>17</v>
      </c>
      <c r="F675" s="12" t="s">
        <v>32</v>
      </c>
      <c r="G675" s="13"/>
      <c r="H675" s="12" t="s">
        <v>2122</v>
      </c>
      <c r="I675" s="12" t="s">
        <v>1493</v>
      </c>
      <c r="J675" s="50" t="b">
        <v>0</v>
      </c>
      <c r="K675" s="12" t="s">
        <v>1166</v>
      </c>
      <c r="L675" s="12" t="s">
        <v>1167</v>
      </c>
    </row>
    <row r="676" spans="1:12" x14ac:dyDescent="0.2">
      <c r="A676" s="10">
        <v>42104</v>
      </c>
      <c r="B676" s="11" t="s">
        <v>2193</v>
      </c>
      <c r="C676" s="12" t="s">
        <v>1720</v>
      </c>
      <c r="D676" s="11" t="s">
        <v>1252</v>
      </c>
      <c r="E676" s="11" t="s">
        <v>1730</v>
      </c>
      <c r="F676" s="12" t="s">
        <v>873</v>
      </c>
      <c r="G676" s="13">
        <v>0</v>
      </c>
      <c r="H676" s="12" t="s">
        <v>2346</v>
      </c>
      <c r="I676" s="12" t="s">
        <v>1656</v>
      </c>
      <c r="J676" s="50" t="b">
        <v>0</v>
      </c>
      <c r="K676" s="12" t="s">
        <v>1166</v>
      </c>
      <c r="L676" s="12" t="s">
        <v>1167</v>
      </c>
    </row>
    <row r="677" spans="1:12" x14ac:dyDescent="0.2">
      <c r="A677" s="10">
        <v>42104</v>
      </c>
      <c r="B677" s="11" t="s">
        <v>2193</v>
      </c>
      <c r="C677" s="12" t="s">
        <v>1720</v>
      </c>
      <c r="D677" s="11" t="s">
        <v>1252</v>
      </c>
      <c r="E677" s="11" t="s">
        <v>1730</v>
      </c>
      <c r="F677" s="12" t="s">
        <v>873</v>
      </c>
      <c r="G677" s="13">
        <v>0</v>
      </c>
      <c r="H677" s="12" t="s">
        <v>2347</v>
      </c>
      <c r="I677" s="12" t="s">
        <v>1656</v>
      </c>
      <c r="J677" s="50" t="b">
        <v>0</v>
      </c>
      <c r="K677" s="12" t="s">
        <v>1166</v>
      </c>
      <c r="L677" s="12" t="s">
        <v>1167</v>
      </c>
    </row>
    <row r="678" spans="1:12" x14ac:dyDescent="0.2">
      <c r="A678" s="10">
        <v>42104</v>
      </c>
      <c r="B678" s="11" t="s">
        <v>2194</v>
      </c>
      <c r="C678" s="12" t="s">
        <v>1887</v>
      </c>
      <c r="D678" s="11" t="s">
        <v>1252</v>
      </c>
      <c r="E678" s="11" t="s">
        <v>1730</v>
      </c>
      <c r="F678" s="12" t="s">
        <v>225</v>
      </c>
      <c r="G678" s="13">
        <v>0</v>
      </c>
      <c r="H678" s="12" t="s">
        <v>2123</v>
      </c>
      <c r="I678" s="12" t="s">
        <v>1738</v>
      </c>
      <c r="J678" s="50" t="b">
        <v>0</v>
      </c>
      <c r="K678" s="12" t="s">
        <v>1166</v>
      </c>
      <c r="L678" s="12" t="s">
        <v>1167</v>
      </c>
    </row>
    <row r="679" spans="1:12" x14ac:dyDescent="0.2">
      <c r="A679" s="10">
        <v>42104</v>
      </c>
      <c r="B679" s="11" t="s">
        <v>2194</v>
      </c>
      <c r="C679" s="12" t="s">
        <v>1887</v>
      </c>
      <c r="D679" s="11" t="s">
        <v>1252</v>
      </c>
      <c r="E679" s="11" t="s">
        <v>1730</v>
      </c>
      <c r="F679" s="12" t="s">
        <v>225</v>
      </c>
      <c r="G679" s="13">
        <v>0</v>
      </c>
      <c r="H679" s="12" t="s">
        <v>2124</v>
      </c>
      <c r="I679" s="12" t="s">
        <v>1738</v>
      </c>
      <c r="J679" s="50" t="b">
        <v>0</v>
      </c>
      <c r="K679" s="12" t="s">
        <v>1166</v>
      </c>
      <c r="L679" s="12" t="s">
        <v>1167</v>
      </c>
    </row>
    <row r="680" spans="1:12" x14ac:dyDescent="0.2">
      <c r="A680" s="10">
        <v>42103</v>
      </c>
      <c r="B680" s="11" t="s">
        <v>2193</v>
      </c>
      <c r="C680" s="12" t="s">
        <v>1334</v>
      </c>
      <c r="D680" s="11" t="s">
        <v>1252</v>
      </c>
      <c r="E680" s="11" t="s">
        <v>17</v>
      </c>
      <c r="F680" s="12" t="s">
        <v>72</v>
      </c>
      <c r="G680" s="13">
        <v>3027.17</v>
      </c>
      <c r="H680" s="12" t="s">
        <v>2231</v>
      </c>
      <c r="I680" s="12" t="s">
        <v>1182</v>
      </c>
      <c r="J680" s="50" t="b">
        <v>0</v>
      </c>
      <c r="K680" s="12" t="s">
        <v>1166</v>
      </c>
      <c r="L680" s="12" t="s">
        <v>1167</v>
      </c>
    </row>
    <row r="681" spans="1:12" x14ac:dyDescent="0.2">
      <c r="A681" s="10">
        <v>42101</v>
      </c>
      <c r="B681" s="11" t="s">
        <v>1793</v>
      </c>
      <c r="C681" s="12" t="s">
        <v>1962</v>
      </c>
      <c r="D681" s="11" t="s">
        <v>37</v>
      </c>
      <c r="E681" s="11" t="s">
        <v>18</v>
      </c>
      <c r="F681" s="12" t="s">
        <v>1861</v>
      </c>
      <c r="G681" s="13">
        <v>0</v>
      </c>
      <c r="H681" s="12" t="s">
        <v>2125</v>
      </c>
      <c r="I681" s="12"/>
      <c r="J681" s="50" t="b">
        <v>0</v>
      </c>
      <c r="K681" s="12" t="s">
        <v>1166</v>
      </c>
      <c r="L681" s="12" t="s">
        <v>1167</v>
      </c>
    </row>
    <row r="682" spans="1:12" x14ac:dyDescent="0.2">
      <c r="A682" s="10">
        <v>42100</v>
      </c>
      <c r="B682" s="11" t="s">
        <v>2234</v>
      </c>
      <c r="C682" s="12" t="s">
        <v>897</v>
      </c>
      <c r="D682" s="11" t="s">
        <v>1252</v>
      </c>
      <c r="E682" s="11" t="s">
        <v>17</v>
      </c>
      <c r="F682" s="12" t="s">
        <v>66</v>
      </c>
      <c r="G682" s="13">
        <v>66307.42</v>
      </c>
      <c r="H682" s="12" t="s">
        <v>2126</v>
      </c>
      <c r="I682" s="12" t="s">
        <v>1491</v>
      </c>
      <c r="J682" s="50" t="b">
        <v>0</v>
      </c>
      <c r="K682" s="12" t="s">
        <v>1166</v>
      </c>
      <c r="L682" s="12" t="s">
        <v>1167</v>
      </c>
    </row>
    <row r="683" spans="1:12" x14ac:dyDescent="0.2">
      <c r="A683" s="10">
        <v>42097</v>
      </c>
      <c r="B683" s="11" t="s">
        <v>5</v>
      </c>
      <c r="C683" s="12" t="s">
        <v>1226</v>
      </c>
      <c r="D683" s="11" t="s">
        <v>1252</v>
      </c>
      <c r="E683" s="11" t="s">
        <v>1730</v>
      </c>
      <c r="F683" s="12" t="s">
        <v>2142</v>
      </c>
      <c r="G683" s="13">
        <v>14795</v>
      </c>
      <c r="H683" s="12" t="s">
        <v>2143</v>
      </c>
      <c r="I683" s="12" t="s">
        <v>1170</v>
      </c>
      <c r="J683" s="50" t="b">
        <v>0</v>
      </c>
      <c r="K683" s="12" t="s">
        <v>1166</v>
      </c>
      <c r="L683" s="12" t="s">
        <v>1167</v>
      </c>
    </row>
    <row r="684" spans="1:12" x14ac:dyDescent="0.2">
      <c r="A684" s="10">
        <v>42093</v>
      </c>
      <c r="B684" s="11" t="s">
        <v>2201</v>
      </c>
      <c r="C684" s="12" t="s">
        <v>1101</v>
      </c>
      <c r="D684" s="11" t="s">
        <v>1252</v>
      </c>
      <c r="E684" s="11" t="s">
        <v>17</v>
      </c>
      <c r="F684" s="12" t="s">
        <v>72</v>
      </c>
      <c r="G684" s="13">
        <v>11134.14</v>
      </c>
      <c r="H684" s="12" t="s">
        <v>2111</v>
      </c>
      <c r="I684" s="12" t="s">
        <v>1182</v>
      </c>
      <c r="J684" s="50" t="b">
        <v>0</v>
      </c>
      <c r="K684" s="12" t="s">
        <v>1166</v>
      </c>
      <c r="L684" s="12" t="s">
        <v>1167</v>
      </c>
    </row>
    <row r="685" spans="1:12" x14ac:dyDescent="0.2">
      <c r="A685" s="10">
        <v>42090</v>
      </c>
      <c r="B685" s="11" t="s">
        <v>5</v>
      </c>
      <c r="C685" s="12" t="s">
        <v>1105</v>
      </c>
      <c r="D685" s="11" t="s">
        <v>53</v>
      </c>
      <c r="E685" s="11" t="s">
        <v>19</v>
      </c>
      <c r="F685" s="12" t="s">
        <v>2112</v>
      </c>
      <c r="G685" s="13">
        <v>8922.48</v>
      </c>
      <c r="H685" s="12" t="s">
        <v>1969</v>
      </c>
      <c r="I685" s="12" t="s">
        <v>1182</v>
      </c>
      <c r="J685" s="50" t="b">
        <v>0</v>
      </c>
      <c r="K685" s="12" t="s">
        <v>1166</v>
      </c>
      <c r="L685" s="12" t="s">
        <v>1167</v>
      </c>
    </row>
    <row r="686" spans="1:12" x14ac:dyDescent="0.2">
      <c r="A686" s="10">
        <v>42089</v>
      </c>
      <c r="B686" s="11" t="s">
        <v>36</v>
      </c>
      <c r="C686" s="12" t="s">
        <v>1019</v>
      </c>
      <c r="D686" s="11" t="s">
        <v>1252</v>
      </c>
      <c r="E686" s="11" t="s">
        <v>17</v>
      </c>
      <c r="F686" s="12" t="s">
        <v>1020</v>
      </c>
      <c r="G686" s="13">
        <v>0</v>
      </c>
      <c r="H686" s="12" t="s">
        <v>2113</v>
      </c>
      <c r="I686" s="12" t="s">
        <v>1909</v>
      </c>
      <c r="J686" s="50" t="b">
        <v>0</v>
      </c>
      <c r="K686" s="12" t="s">
        <v>1166</v>
      </c>
      <c r="L686" s="12" t="s">
        <v>1167</v>
      </c>
    </row>
    <row r="687" spans="1:12" x14ac:dyDescent="0.2">
      <c r="A687" s="10">
        <v>42089</v>
      </c>
      <c r="B687" s="11" t="s">
        <v>36</v>
      </c>
      <c r="C687" s="12" t="s">
        <v>950</v>
      </c>
      <c r="D687" s="11" t="s">
        <v>37</v>
      </c>
      <c r="E687" s="11" t="s">
        <v>18</v>
      </c>
      <c r="F687" s="12" t="s">
        <v>2127</v>
      </c>
      <c r="G687" s="13">
        <v>0</v>
      </c>
      <c r="H687" s="12" t="s">
        <v>2128</v>
      </c>
      <c r="I687" s="12"/>
      <c r="J687" s="50" t="b">
        <v>0</v>
      </c>
      <c r="K687" s="12" t="s">
        <v>1166</v>
      </c>
      <c r="L687" s="12" t="s">
        <v>1167</v>
      </c>
    </row>
    <row r="688" spans="1:12" x14ac:dyDescent="0.2">
      <c r="A688" s="10">
        <v>42087</v>
      </c>
      <c r="B688" s="11" t="s">
        <v>36</v>
      </c>
      <c r="C688" s="12" t="s">
        <v>1114</v>
      </c>
      <c r="D688" s="11" t="s">
        <v>1252</v>
      </c>
      <c r="E688" s="11" t="s">
        <v>17</v>
      </c>
      <c r="F688" s="12" t="s">
        <v>208</v>
      </c>
      <c r="G688" s="13">
        <v>20630.39</v>
      </c>
      <c r="H688" s="12" t="s">
        <v>2114</v>
      </c>
      <c r="I688" s="12" t="s">
        <v>1640</v>
      </c>
      <c r="J688" s="50" t="b">
        <v>0</v>
      </c>
      <c r="K688" s="12" t="s">
        <v>1166</v>
      </c>
      <c r="L688" s="12" t="s">
        <v>1167</v>
      </c>
    </row>
    <row r="689" spans="1:12" x14ac:dyDescent="0.2">
      <c r="A689" s="10">
        <v>42087</v>
      </c>
      <c r="B689" s="11" t="s">
        <v>36</v>
      </c>
      <c r="C689" s="12" t="s">
        <v>1168</v>
      </c>
      <c r="D689" s="11" t="s">
        <v>1252</v>
      </c>
      <c r="E689" s="11" t="s">
        <v>17</v>
      </c>
      <c r="F689" s="12" t="s">
        <v>2115</v>
      </c>
      <c r="G689" s="13">
        <v>20740.7</v>
      </c>
      <c r="H689" s="12" t="s">
        <v>2117</v>
      </c>
      <c r="I689" s="12" t="s">
        <v>2116</v>
      </c>
      <c r="J689" s="50" t="b">
        <v>0</v>
      </c>
      <c r="K689" s="12" t="s">
        <v>1166</v>
      </c>
      <c r="L689" s="12" t="s">
        <v>1167</v>
      </c>
    </row>
    <row r="690" spans="1:12" x14ac:dyDescent="0.2">
      <c r="A690" s="10">
        <v>42087</v>
      </c>
      <c r="B690" s="11" t="s">
        <v>2193</v>
      </c>
      <c r="C690" s="12" t="s">
        <v>924</v>
      </c>
      <c r="D690" s="11" t="s">
        <v>1252</v>
      </c>
      <c r="E690" s="11" t="s">
        <v>17</v>
      </c>
      <c r="F690" s="12" t="s">
        <v>373</v>
      </c>
      <c r="G690" s="13">
        <v>0</v>
      </c>
      <c r="H690" s="12" t="s">
        <v>2118</v>
      </c>
      <c r="I690" s="12" t="s">
        <v>1170</v>
      </c>
      <c r="J690" s="50" t="b">
        <v>0</v>
      </c>
      <c r="K690" s="12" t="s">
        <v>1166</v>
      </c>
      <c r="L690" s="12" t="s">
        <v>1167</v>
      </c>
    </row>
    <row r="691" spans="1:12" x14ac:dyDescent="0.2">
      <c r="A691" s="10">
        <v>42087</v>
      </c>
      <c r="B691" s="11" t="s">
        <v>5</v>
      </c>
      <c r="C691" s="12" t="s">
        <v>924</v>
      </c>
      <c r="D691" s="11" t="s">
        <v>1252</v>
      </c>
      <c r="E691" s="11" t="s">
        <v>1730</v>
      </c>
      <c r="F691" s="12" t="s">
        <v>373</v>
      </c>
      <c r="G691" s="13">
        <v>0</v>
      </c>
      <c r="H691" s="12" t="s">
        <v>1533</v>
      </c>
      <c r="I691" s="12" t="s">
        <v>1170</v>
      </c>
      <c r="J691" s="50" t="b">
        <v>0</v>
      </c>
      <c r="K691" s="12" t="s">
        <v>1166</v>
      </c>
      <c r="L691" s="12" t="s">
        <v>1167</v>
      </c>
    </row>
    <row r="692" spans="1:12" x14ac:dyDescent="0.2">
      <c r="A692" s="10">
        <v>42086</v>
      </c>
      <c r="B692" s="11" t="s">
        <v>2194</v>
      </c>
      <c r="C692" s="12" t="s">
        <v>1887</v>
      </c>
      <c r="D692" s="11" t="s">
        <v>1252</v>
      </c>
      <c r="E692" s="11" t="s">
        <v>1730</v>
      </c>
      <c r="F692" s="12" t="s">
        <v>225</v>
      </c>
      <c r="G692" s="13">
        <v>0</v>
      </c>
      <c r="H692" s="12" t="s">
        <v>2105</v>
      </c>
      <c r="I692" s="12" t="s">
        <v>1738</v>
      </c>
      <c r="J692" s="50" t="b">
        <v>0</v>
      </c>
      <c r="K692" s="12" t="s">
        <v>1166</v>
      </c>
      <c r="L692" s="12" t="s">
        <v>1167</v>
      </c>
    </row>
    <row r="693" spans="1:12" x14ac:dyDescent="0.2">
      <c r="A693" s="10">
        <v>42086</v>
      </c>
      <c r="B693" s="11" t="s">
        <v>2194</v>
      </c>
      <c r="C693" s="12" t="s">
        <v>1887</v>
      </c>
      <c r="D693" s="11" t="s">
        <v>1252</v>
      </c>
      <c r="E693" s="11" t="s">
        <v>1730</v>
      </c>
      <c r="F693" s="12" t="s">
        <v>225</v>
      </c>
      <c r="G693" s="13">
        <v>0</v>
      </c>
      <c r="H693" s="12" t="s">
        <v>2106</v>
      </c>
      <c r="I693" s="12" t="s">
        <v>1738</v>
      </c>
      <c r="J693" s="50" t="b">
        <v>0</v>
      </c>
      <c r="K693" s="12" t="s">
        <v>1166</v>
      </c>
      <c r="L693" s="12" t="s">
        <v>1167</v>
      </c>
    </row>
    <row r="694" spans="1:12" x14ac:dyDescent="0.2">
      <c r="A694" s="10">
        <v>42086</v>
      </c>
      <c r="B694" s="11" t="s">
        <v>36</v>
      </c>
      <c r="C694" s="12" t="s">
        <v>1102</v>
      </c>
      <c r="D694" s="11" t="s">
        <v>1252</v>
      </c>
      <c r="E694" s="11" t="s">
        <v>17</v>
      </c>
      <c r="F694" s="12" t="s">
        <v>677</v>
      </c>
      <c r="G694" s="13">
        <v>20908.18</v>
      </c>
      <c r="H694" s="12" t="s">
        <v>2104</v>
      </c>
      <c r="I694" s="12" t="s">
        <v>1948</v>
      </c>
      <c r="J694" s="50" t="b">
        <v>0</v>
      </c>
      <c r="K694" s="12" t="s">
        <v>1166</v>
      </c>
      <c r="L694" s="12" t="s">
        <v>1167</v>
      </c>
    </row>
    <row r="695" spans="1:12" x14ac:dyDescent="0.2">
      <c r="A695" s="10">
        <v>42086</v>
      </c>
      <c r="B695" s="11" t="s">
        <v>36</v>
      </c>
      <c r="C695" s="12" t="s">
        <v>1128</v>
      </c>
      <c r="D695" s="11" t="s">
        <v>1252</v>
      </c>
      <c r="E695" s="11" t="s">
        <v>17</v>
      </c>
      <c r="F695" s="12" t="s">
        <v>32</v>
      </c>
      <c r="G695" s="13">
        <v>0</v>
      </c>
      <c r="H695" s="12" t="s">
        <v>2108</v>
      </c>
      <c r="I695" s="12" t="s">
        <v>2107</v>
      </c>
      <c r="J695" s="50" t="b">
        <v>0</v>
      </c>
      <c r="K695" s="12" t="s">
        <v>1166</v>
      </c>
      <c r="L695" s="12" t="s">
        <v>1167</v>
      </c>
    </row>
    <row r="696" spans="1:12" x14ac:dyDescent="0.2">
      <c r="A696" s="10">
        <v>42083</v>
      </c>
      <c r="B696" s="11" t="s">
        <v>2234</v>
      </c>
      <c r="C696" s="12" t="s">
        <v>1051</v>
      </c>
      <c r="D696" s="11" t="s">
        <v>1252</v>
      </c>
      <c r="E696" s="11" t="s">
        <v>18</v>
      </c>
      <c r="F696" s="12" t="s">
        <v>1163</v>
      </c>
      <c r="G696" s="13">
        <v>28119</v>
      </c>
      <c r="H696" s="12" t="s">
        <v>2109</v>
      </c>
      <c r="I696" s="12" t="s">
        <v>1165</v>
      </c>
      <c r="J696" s="50" t="b">
        <v>0</v>
      </c>
      <c r="K696" s="12" t="s">
        <v>1166</v>
      </c>
      <c r="L696" s="12" t="s">
        <v>1167</v>
      </c>
    </row>
    <row r="697" spans="1:12" x14ac:dyDescent="0.2">
      <c r="A697" s="10">
        <v>42080</v>
      </c>
      <c r="B697" s="11" t="s">
        <v>5</v>
      </c>
      <c r="C697" s="12" t="s">
        <v>1755</v>
      </c>
      <c r="D697" s="11" t="s">
        <v>1252</v>
      </c>
      <c r="E697" s="11" t="s">
        <v>17</v>
      </c>
      <c r="F697" s="12" t="s">
        <v>373</v>
      </c>
      <c r="G697" s="13">
        <v>29847.4</v>
      </c>
      <c r="H697" s="12" t="s">
        <v>2097</v>
      </c>
      <c r="I697" s="12" t="s">
        <v>1170</v>
      </c>
      <c r="J697" s="50" t="b">
        <v>0</v>
      </c>
      <c r="K697" s="12" t="s">
        <v>1166</v>
      </c>
      <c r="L697" s="12" t="s">
        <v>1167</v>
      </c>
    </row>
    <row r="698" spans="1:12" x14ac:dyDescent="0.2">
      <c r="A698" s="10">
        <v>42076</v>
      </c>
      <c r="B698" s="11" t="s">
        <v>2201</v>
      </c>
      <c r="C698" s="12" t="s">
        <v>1101</v>
      </c>
      <c r="D698" s="11" t="s">
        <v>1252</v>
      </c>
      <c r="E698" s="11" t="s">
        <v>17</v>
      </c>
      <c r="F698" s="12" t="s">
        <v>762</v>
      </c>
      <c r="G698" s="13">
        <v>5600</v>
      </c>
      <c r="H698" s="12" t="s">
        <v>2098</v>
      </c>
      <c r="I698" s="12" t="s">
        <v>1182</v>
      </c>
      <c r="J698" s="50" t="b">
        <v>0</v>
      </c>
      <c r="K698" s="12" t="s">
        <v>1166</v>
      </c>
      <c r="L698" s="12" t="s">
        <v>1167</v>
      </c>
    </row>
    <row r="699" spans="1:12" x14ac:dyDescent="0.2">
      <c r="A699" s="10">
        <v>42073</v>
      </c>
      <c r="B699" s="11" t="s">
        <v>36</v>
      </c>
      <c r="C699" s="12" t="s">
        <v>1053</v>
      </c>
      <c r="D699" s="11" t="s">
        <v>1252</v>
      </c>
      <c r="E699" s="11" t="s">
        <v>17</v>
      </c>
      <c r="F699" s="12" t="s">
        <v>2099</v>
      </c>
      <c r="G699" s="13">
        <v>0</v>
      </c>
      <c r="H699" s="12" t="s">
        <v>2100</v>
      </c>
      <c r="I699" s="12" t="s">
        <v>1824</v>
      </c>
      <c r="J699" s="50" t="b">
        <v>0</v>
      </c>
      <c r="K699" s="12" t="s">
        <v>1166</v>
      </c>
      <c r="L699" s="12" t="s">
        <v>1167</v>
      </c>
    </row>
    <row r="700" spans="1:12" x14ac:dyDescent="0.2">
      <c r="A700" s="10">
        <v>42072</v>
      </c>
      <c r="B700" s="11" t="s">
        <v>2193</v>
      </c>
      <c r="C700" s="12" t="s">
        <v>1105</v>
      </c>
      <c r="D700" s="11" t="s">
        <v>1252</v>
      </c>
      <c r="E700" s="11" t="s">
        <v>17</v>
      </c>
      <c r="F700" s="12" t="s">
        <v>72</v>
      </c>
      <c r="G700" s="13">
        <v>0</v>
      </c>
      <c r="H700" s="12" t="s">
        <v>2090</v>
      </c>
      <c r="I700" s="12" t="s">
        <v>1182</v>
      </c>
      <c r="J700" s="50" t="b">
        <v>0</v>
      </c>
      <c r="K700" s="12" t="s">
        <v>1166</v>
      </c>
      <c r="L700" s="12" t="s">
        <v>1167</v>
      </c>
    </row>
    <row r="701" spans="1:12" x14ac:dyDescent="0.2">
      <c r="A701" s="10">
        <v>42072</v>
      </c>
      <c r="B701" s="11" t="s">
        <v>2201</v>
      </c>
      <c r="C701" s="12" t="s">
        <v>1488</v>
      </c>
      <c r="D701" s="11" t="s">
        <v>1252</v>
      </c>
      <c r="E701" s="11" t="s">
        <v>17</v>
      </c>
      <c r="F701" s="12" t="s">
        <v>278</v>
      </c>
      <c r="G701" s="13">
        <v>8536.7999999999993</v>
      </c>
      <c r="H701" s="12" t="s">
        <v>2091</v>
      </c>
      <c r="I701" s="12" t="s">
        <v>1489</v>
      </c>
      <c r="J701" s="50" t="b">
        <v>0</v>
      </c>
      <c r="K701" s="12" t="s">
        <v>1166</v>
      </c>
      <c r="L701" s="12" t="s">
        <v>1167</v>
      </c>
    </row>
    <row r="702" spans="1:12" x14ac:dyDescent="0.2">
      <c r="A702" s="10">
        <v>42072</v>
      </c>
      <c r="B702" s="11" t="s">
        <v>36</v>
      </c>
      <c r="C702" s="12" t="s">
        <v>1748</v>
      </c>
      <c r="D702" s="11" t="s">
        <v>1252</v>
      </c>
      <c r="E702" s="11" t="s">
        <v>17</v>
      </c>
      <c r="F702" s="12" t="s">
        <v>1328</v>
      </c>
      <c r="G702" s="13">
        <v>0</v>
      </c>
      <c r="H702" s="12" t="s">
        <v>2110</v>
      </c>
      <c r="I702" s="12" t="s">
        <v>1728</v>
      </c>
      <c r="J702" s="50" t="b">
        <v>0</v>
      </c>
      <c r="K702" s="12" t="s">
        <v>1166</v>
      </c>
      <c r="L702" s="12" t="s">
        <v>1167</v>
      </c>
    </row>
    <row r="703" spans="1:12" x14ac:dyDescent="0.2">
      <c r="A703" s="10">
        <v>42071</v>
      </c>
      <c r="B703" s="11" t="s">
        <v>2201</v>
      </c>
      <c r="C703" s="12" t="s">
        <v>1101</v>
      </c>
      <c r="D703" s="11" t="s">
        <v>1252</v>
      </c>
      <c r="E703" s="11" t="s">
        <v>17</v>
      </c>
      <c r="F703" s="12" t="s">
        <v>1555</v>
      </c>
      <c r="G703" s="13">
        <v>20654.38</v>
      </c>
      <c r="H703" s="12" t="s">
        <v>2092</v>
      </c>
      <c r="I703" s="12" t="s">
        <v>1182</v>
      </c>
      <c r="J703" s="50" t="b">
        <v>0</v>
      </c>
      <c r="K703" s="12" t="s">
        <v>1166</v>
      </c>
      <c r="L703" s="12" t="s">
        <v>1167</v>
      </c>
    </row>
    <row r="704" spans="1:12" x14ac:dyDescent="0.2">
      <c r="A704" s="10">
        <v>42071</v>
      </c>
      <c r="B704" s="11" t="s">
        <v>2194</v>
      </c>
      <c r="C704" s="12" t="s">
        <v>1887</v>
      </c>
      <c r="D704" s="11" t="s">
        <v>1252</v>
      </c>
      <c r="E704" s="11" t="s">
        <v>1730</v>
      </c>
      <c r="F704" s="12" t="s">
        <v>225</v>
      </c>
      <c r="G704" s="13">
        <v>0</v>
      </c>
      <c r="H704" s="12" t="s">
        <v>2101</v>
      </c>
      <c r="I704" s="12" t="s">
        <v>1738</v>
      </c>
      <c r="J704" s="50" t="b">
        <v>0</v>
      </c>
      <c r="K704" s="12" t="s">
        <v>1166</v>
      </c>
      <c r="L704" s="12" t="s">
        <v>1167</v>
      </c>
    </row>
    <row r="705" spans="1:12" x14ac:dyDescent="0.2">
      <c r="A705" s="10">
        <v>42069</v>
      </c>
      <c r="B705" s="11" t="s">
        <v>2194</v>
      </c>
      <c r="C705" s="12" t="s">
        <v>1107</v>
      </c>
      <c r="D705" s="11" t="s">
        <v>53</v>
      </c>
      <c r="E705" s="11" t="s">
        <v>1730</v>
      </c>
      <c r="F705" s="12" t="s">
        <v>380</v>
      </c>
      <c r="G705" s="13">
        <v>6974.96</v>
      </c>
      <c r="H705" s="12" t="s">
        <v>2253</v>
      </c>
      <c r="I705" s="12" t="s">
        <v>1542</v>
      </c>
      <c r="J705" s="50" t="b">
        <v>0</v>
      </c>
      <c r="K705" s="12" t="s">
        <v>1166</v>
      </c>
      <c r="L705" s="12" t="s">
        <v>1167</v>
      </c>
    </row>
    <row r="706" spans="1:12" x14ac:dyDescent="0.2">
      <c r="A706" s="10">
        <v>42069</v>
      </c>
      <c r="B706" s="11" t="s">
        <v>2234</v>
      </c>
      <c r="C706" s="12" t="s">
        <v>952</v>
      </c>
      <c r="D706" s="11" t="s">
        <v>1252</v>
      </c>
      <c r="E706" s="11" t="s">
        <v>17</v>
      </c>
      <c r="F706" s="12" t="s">
        <v>72</v>
      </c>
      <c r="G706" s="13">
        <v>0</v>
      </c>
      <c r="H706" s="12" t="s">
        <v>2157</v>
      </c>
      <c r="I706" s="12" t="s">
        <v>1494</v>
      </c>
      <c r="J706" s="50" t="b">
        <v>0</v>
      </c>
      <c r="K706" s="12" t="s">
        <v>1166</v>
      </c>
      <c r="L706" s="12" t="s">
        <v>1167</v>
      </c>
    </row>
    <row r="707" spans="1:12" x14ac:dyDescent="0.2">
      <c r="A707" s="10">
        <v>42067</v>
      </c>
      <c r="B707" s="11" t="s">
        <v>2194</v>
      </c>
      <c r="C707" s="12" t="s">
        <v>1130</v>
      </c>
      <c r="D707" s="11" t="s">
        <v>1252</v>
      </c>
      <c r="E707" s="11" t="s">
        <v>1730</v>
      </c>
      <c r="F707" s="12" t="s">
        <v>774</v>
      </c>
      <c r="G707" s="13">
        <v>150959.07999999999</v>
      </c>
      <c r="H707" s="12" t="s">
        <v>2254</v>
      </c>
      <c r="I707" s="12" t="s">
        <v>1537</v>
      </c>
      <c r="J707" s="50" t="b">
        <v>1</v>
      </c>
      <c r="K707" s="12" t="s">
        <v>1166</v>
      </c>
      <c r="L707" s="12" t="s">
        <v>1167</v>
      </c>
    </row>
    <row r="708" spans="1:12" x14ac:dyDescent="0.2">
      <c r="A708" s="10">
        <v>42067</v>
      </c>
      <c r="B708" s="11" t="s">
        <v>2194</v>
      </c>
      <c r="C708" s="12" t="s">
        <v>1130</v>
      </c>
      <c r="D708" s="11" t="s">
        <v>1252</v>
      </c>
      <c r="E708" s="11" t="s">
        <v>1730</v>
      </c>
      <c r="F708" s="12" t="s">
        <v>774</v>
      </c>
      <c r="G708" s="13">
        <v>95055</v>
      </c>
      <c r="H708" s="12" t="s">
        <v>2253</v>
      </c>
      <c r="I708" s="12" t="s">
        <v>1537</v>
      </c>
      <c r="J708" s="50" t="b">
        <v>1</v>
      </c>
      <c r="K708" s="12" t="s">
        <v>1166</v>
      </c>
      <c r="L708" s="12" t="s">
        <v>1167</v>
      </c>
    </row>
    <row r="709" spans="1:12" x14ac:dyDescent="0.2">
      <c r="A709" s="10">
        <v>42065</v>
      </c>
      <c r="B709" s="11" t="s">
        <v>2234</v>
      </c>
      <c r="C709" s="12" t="s">
        <v>1216</v>
      </c>
      <c r="D709" s="11" t="s">
        <v>1252</v>
      </c>
      <c r="E709" s="11" t="s">
        <v>17</v>
      </c>
      <c r="F709" s="12" t="s">
        <v>150</v>
      </c>
      <c r="G709" s="13">
        <v>22029.17</v>
      </c>
      <c r="H709" s="12" t="s">
        <v>2093</v>
      </c>
      <c r="I709" s="12" t="s">
        <v>1645</v>
      </c>
      <c r="J709" s="50" t="b">
        <v>0</v>
      </c>
      <c r="K709" s="12" t="s">
        <v>1166</v>
      </c>
      <c r="L709" s="12" t="s">
        <v>1167</v>
      </c>
    </row>
    <row r="710" spans="1:12" x14ac:dyDescent="0.2">
      <c r="A710" s="10">
        <v>42065</v>
      </c>
      <c r="B710" s="11" t="s">
        <v>36</v>
      </c>
      <c r="C710" s="12" t="s">
        <v>1138</v>
      </c>
      <c r="D710" s="11" t="s">
        <v>1252</v>
      </c>
      <c r="E710" s="11" t="s">
        <v>17</v>
      </c>
      <c r="F710" s="12" t="s">
        <v>72</v>
      </c>
      <c r="G710" s="13">
        <v>19312</v>
      </c>
      <c r="H710" s="12" t="s">
        <v>2094</v>
      </c>
      <c r="I710" s="12" t="s">
        <v>1182</v>
      </c>
      <c r="J710" s="50" t="b">
        <v>0</v>
      </c>
      <c r="K710" s="12" t="s">
        <v>1166</v>
      </c>
      <c r="L710" s="12" t="s">
        <v>1167</v>
      </c>
    </row>
    <row r="711" spans="1:12" x14ac:dyDescent="0.2">
      <c r="A711" s="10">
        <v>42065</v>
      </c>
      <c r="B711" s="11" t="s">
        <v>2234</v>
      </c>
      <c r="C711" s="12" t="s">
        <v>1216</v>
      </c>
      <c r="D711" s="11" t="s">
        <v>1252</v>
      </c>
      <c r="E711" s="11" t="s">
        <v>17</v>
      </c>
      <c r="F711" s="12" t="s">
        <v>150</v>
      </c>
      <c r="G711" s="13">
        <v>0</v>
      </c>
      <c r="H711" s="12" t="s">
        <v>2102</v>
      </c>
      <c r="I711" s="12" t="s">
        <v>1645</v>
      </c>
      <c r="J711" s="50" t="b">
        <v>0</v>
      </c>
      <c r="K711" s="12" t="s">
        <v>1166</v>
      </c>
      <c r="L711" s="12" t="s">
        <v>1167</v>
      </c>
    </row>
    <row r="712" spans="1:12" x14ac:dyDescent="0.2">
      <c r="A712" s="10">
        <v>42062</v>
      </c>
      <c r="B712" s="11" t="s">
        <v>6</v>
      </c>
      <c r="C712" s="12" t="s">
        <v>797</v>
      </c>
      <c r="D712" s="11" t="s">
        <v>1252</v>
      </c>
      <c r="E712" s="11" t="s">
        <v>17</v>
      </c>
      <c r="F712" s="12" t="s">
        <v>2088</v>
      </c>
      <c r="G712" s="13">
        <v>0</v>
      </c>
      <c r="H712" s="12" t="s">
        <v>2089</v>
      </c>
      <c r="I712" s="12" t="s">
        <v>2095</v>
      </c>
      <c r="J712" s="50" t="b">
        <v>0</v>
      </c>
      <c r="K712" s="12" t="s">
        <v>1166</v>
      </c>
      <c r="L712" s="12" t="s">
        <v>1167</v>
      </c>
    </row>
    <row r="713" spans="1:12" x14ac:dyDescent="0.2">
      <c r="A713" s="10">
        <v>42062</v>
      </c>
      <c r="B713" s="11" t="s">
        <v>2201</v>
      </c>
      <c r="C713" s="12" t="s">
        <v>1220</v>
      </c>
      <c r="D713" s="11" t="s">
        <v>37</v>
      </c>
      <c r="E713" s="11" t="s">
        <v>1730</v>
      </c>
      <c r="F713" s="12" t="s">
        <v>1563</v>
      </c>
      <c r="G713" s="13">
        <v>10348.120000000001</v>
      </c>
      <c r="H713" s="12" t="s">
        <v>2096</v>
      </c>
      <c r="I713" s="12" t="s">
        <v>1927</v>
      </c>
      <c r="J713" s="50" t="b">
        <v>0</v>
      </c>
      <c r="K713" s="12" t="s">
        <v>1166</v>
      </c>
      <c r="L713" s="12" t="s">
        <v>1167</v>
      </c>
    </row>
    <row r="714" spans="1:12" x14ac:dyDescent="0.2">
      <c r="A714" s="10">
        <v>42059</v>
      </c>
      <c r="B714" s="11" t="s">
        <v>182</v>
      </c>
      <c r="C714" s="12" t="s">
        <v>2084</v>
      </c>
      <c r="D714" s="11" t="s">
        <v>37</v>
      </c>
      <c r="E714" s="11" t="s">
        <v>18</v>
      </c>
      <c r="F714" s="12" t="s">
        <v>2085</v>
      </c>
      <c r="G714" s="13">
        <v>0</v>
      </c>
      <c r="H714" s="12" t="s">
        <v>2086</v>
      </c>
      <c r="I714" s="12"/>
      <c r="J714" s="50" t="b">
        <v>0</v>
      </c>
      <c r="K714" s="12" t="s">
        <v>1166</v>
      </c>
      <c r="L714" s="12" t="s">
        <v>1167</v>
      </c>
    </row>
    <row r="715" spans="1:12" x14ac:dyDescent="0.2">
      <c r="A715" s="10">
        <v>42058</v>
      </c>
      <c r="B715" s="11" t="s">
        <v>88</v>
      </c>
      <c r="C715" s="12" t="s">
        <v>1025</v>
      </c>
      <c r="D715" s="11" t="s">
        <v>37</v>
      </c>
      <c r="E715" s="11" t="s">
        <v>1730</v>
      </c>
      <c r="F715" s="12" t="s">
        <v>672</v>
      </c>
      <c r="G715" s="13">
        <v>200</v>
      </c>
      <c r="H715" s="12" t="s">
        <v>2087</v>
      </c>
      <c r="I715" s="12" t="s">
        <v>1072</v>
      </c>
      <c r="J715" s="50" t="b">
        <v>0</v>
      </c>
      <c r="K715" s="12" t="s">
        <v>1166</v>
      </c>
      <c r="L715" s="12" t="s">
        <v>1167</v>
      </c>
    </row>
    <row r="716" spans="1:12" x14ac:dyDescent="0.2">
      <c r="A716" s="10">
        <v>42057</v>
      </c>
      <c r="B716" s="11" t="s">
        <v>88</v>
      </c>
      <c r="C716" s="12" t="s">
        <v>902</v>
      </c>
      <c r="D716" s="11" t="s">
        <v>1252</v>
      </c>
      <c r="E716" s="11" t="s">
        <v>17</v>
      </c>
      <c r="F716" s="12" t="s">
        <v>104</v>
      </c>
      <c r="G716" s="13">
        <v>0</v>
      </c>
      <c r="H716" s="12" t="s">
        <v>2071</v>
      </c>
      <c r="I716" s="12"/>
      <c r="J716" s="50" t="b">
        <v>0</v>
      </c>
      <c r="K716" s="12" t="s">
        <v>1166</v>
      </c>
      <c r="L716" s="12" t="s">
        <v>1167</v>
      </c>
    </row>
    <row r="717" spans="1:12" x14ac:dyDescent="0.2">
      <c r="A717" s="10">
        <v>42054</v>
      </c>
      <c r="B717" s="11" t="s">
        <v>2234</v>
      </c>
      <c r="C717" s="12" t="s">
        <v>1198</v>
      </c>
      <c r="D717" s="11" t="s">
        <v>1252</v>
      </c>
      <c r="E717" s="11" t="s">
        <v>17</v>
      </c>
      <c r="F717" s="12" t="s">
        <v>85</v>
      </c>
      <c r="G717" s="13">
        <v>141033.68</v>
      </c>
      <c r="H717" s="12" t="s">
        <v>2200</v>
      </c>
      <c r="I717" s="12" t="s">
        <v>1494</v>
      </c>
      <c r="J717" s="50" t="b">
        <v>0</v>
      </c>
      <c r="K717" s="12" t="s">
        <v>1166</v>
      </c>
      <c r="L717" s="12" t="s">
        <v>1167</v>
      </c>
    </row>
    <row r="718" spans="1:12" x14ac:dyDescent="0.2">
      <c r="A718" s="10">
        <v>42054</v>
      </c>
      <c r="B718" s="11" t="s">
        <v>36</v>
      </c>
      <c r="C718" s="12" t="s">
        <v>1309</v>
      </c>
      <c r="D718" s="11" t="s">
        <v>1252</v>
      </c>
      <c r="E718" s="11" t="s">
        <v>17</v>
      </c>
      <c r="F718" s="12" t="s">
        <v>28</v>
      </c>
      <c r="G718" s="13">
        <v>19795.419999999998</v>
      </c>
      <c r="H718" s="12" t="s">
        <v>2072</v>
      </c>
      <c r="I718" s="12" t="s">
        <v>1180</v>
      </c>
      <c r="J718" s="50" t="b">
        <v>0</v>
      </c>
      <c r="K718" s="12" t="s">
        <v>1166</v>
      </c>
      <c r="L718" s="12" t="s">
        <v>1167</v>
      </c>
    </row>
    <row r="719" spans="1:12" x14ac:dyDescent="0.2">
      <c r="A719" s="10">
        <v>42054</v>
      </c>
      <c r="B719" s="11" t="s">
        <v>36</v>
      </c>
      <c r="C719" s="12" t="s">
        <v>1126</v>
      </c>
      <c r="D719" s="11" t="s">
        <v>1252</v>
      </c>
      <c r="E719" s="11" t="s">
        <v>17</v>
      </c>
      <c r="F719" s="12" t="s">
        <v>355</v>
      </c>
      <c r="G719" s="13">
        <v>4471.74</v>
      </c>
      <c r="H719" s="12" t="s">
        <v>2103</v>
      </c>
      <c r="I719" s="12" t="s">
        <v>2002</v>
      </c>
      <c r="J719" s="50" t="b">
        <v>0</v>
      </c>
      <c r="K719" s="12" t="s">
        <v>1166</v>
      </c>
      <c r="L719" s="12" t="s">
        <v>1167</v>
      </c>
    </row>
    <row r="720" spans="1:12" x14ac:dyDescent="0.2">
      <c r="A720" s="10">
        <v>42047</v>
      </c>
      <c r="B720" s="11" t="s">
        <v>2234</v>
      </c>
      <c r="C720" s="12" t="s">
        <v>952</v>
      </c>
      <c r="D720" s="11" t="s">
        <v>1252</v>
      </c>
      <c r="E720" s="11" t="s">
        <v>17</v>
      </c>
      <c r="F720" s="12" t="s">
        <v>72</v>
      </c>
      <c r="G720" s="13">
        <v>61441.19</v>
      </c>
      <c r="H720" s="12" t="s">
        <v>2073</v>
      </c>
      <c r="I720" s="12" t="s">
        <v>1494</v>
      </c>
      <c r="J720" s="50" t="b">
        <v>0</v>
      </c>
      <c r="K720" s="12" t="s">
        <v>1166</v>
      </c>
      <c r="L720" s="12" t="s">
        <v>1167</v>
      </c>
    </row>
    <row r="721" spans="1:12" x14ac:dyDescent="0.2">
      <c r="A721" s="10">
        <v>42046</v>
      </c>
      <c r="B721" s="11" t="s">
        <v>2193</v>
      </c>
      <c r="C721" s="12" t="s">
        <v>1117</v>
      </c>
      <c r="D721" s="11" t="s">
        <v>1252</v>
      </c>
      <c r="E721" s="11" t="s">
        <v>17</v>
      </c>
      <c r="F721" s="12" t="s">
        <v>66</v>
      </c>
      <c r="G721" s="13">
        <v>0</v>
      </c>
      <c r="H721" s="12" t="s">
        <v>2074</v>
      </c>
      <c r="I721" s="12" t="s">
        <v>1177</v>
      </c>
      <c r="J721" s="50" t="b">
        <v>0</v>
      </c>
      <c r="K721" s="12" t="s">
        <v>1166</v>
      </c>
      <c r="L721" s="12" t="s">
        <v>1167</v>
      </c>
    </row>
    <row r="722" spans="1:12" x14ac:dyDescent="0.2">
      <c r="A722" s="10">
        <v>42045</v>
      </c>
      <c r="B722" s="11" t="s">
        <v>1793</v>
      </c>
      <c r="C722" s="12" t="s">
        <v>1992</v>
      </c>
      <c r="D722" s="11" t="s">
        <v>1252</v>
      </c>
      <c r="E722" s="11" t="s">
        <v>17</v>
      </c>
      <c r="F722" s="12" t="s">
        <v>288</v>
      </c>
      <c r="G722" s="13">
        <v>125000</v>
      </c>
      <c r="H722" s="12" t="s">
        <v>2075</v>
      </c>
      <c r="I722" s="12" t="s">
        <v>1601</v>
      </c>
      <c r="J722" s="50" t="b">
        <v>0</v>
      </c>
      <c r="K722" s="12" t="s">
        <v>1166</v>
      </c>
      <c r="L722" s="12" t="s">
        <v>1167</v>
      </c>
    </row>
    <row r="723" spans="1:12" x14ac:dyDescent="0.2">
      <c r="A723" s="10">
        <v>42044</v>
      </c>
      <c r="B723" s="11" t="s">
        <v>36</v>
      </c>
      <c r="C723" s="12" t="s">
        <v>1850</v>
      </c>
      <c r="D723" s="11" t="s">
        <v>1252</v>
      </c>
      <c r="E723" s="11" t="s">
        <v>17</v>
      </c>
      <c r="F723" s="12" t="s">
        <v>278</v>
      </c>
      <c r="G723" s="13">
        <v>21617</v>
      </c>
      <c r="H723" s="12" t="s">
        <v>2076</v>
      </c>
      <c r="I723" s="12" t="s">
        <v>1489</v>
      </c>
      <c r="J723" s="50" t="b">
        <v>0</v>
      </c>
      <c r="K723" s="12" t="s">
        <v>1166</v>
      </c>
      <c r="L723" s="12" t="s">
        <v>1167</v>
      </c>
    </row>
    <row r="724" spans="1:12" x14ac:dyDescent="0.2">
      <c r="A724" s="10">
        <v>42043</v>
      </c>
      <c r="B724" s="11" t="s">
        <v>1793</v>
      </c>
      <c r="C724" s="12" t="s">
        <v>1978</v>
      </c>
      <c r="D724" s="11" t="s">
        <v>1252</v>
      </c>
      <c r="E724" s="11" t="s">
        <v>17</v>
      </c>
      <c r="F724" s="12" t="s">
        <v>288</v>
      </c>
      <c r="G724" s="13">
        <v>14554.94</v>
      </c>
      <c r="H724" s="12" t="s">
        <v>2077</v>
      </c>
      <c r="I724" s="12" t="s">
        <v>1979</v>
      </c>
      <c r="J724" s="50" t="b">
        <v>0</v>
      </c>
      <c r="K724" s="12" t="s">
        <v>1166</v>
      </c>
      <c r="L724" s="12" t="s">
        <v>1167</v>
      </c>
    </row>
    <row r="725" spans="1:12" x14ac:dyDescent="0.2">
      <c r="A725" s="10">
        <v>42042</v>
      </c>
      <c r="B725" s="11" t="s">
        <v>36</v>
      </c>
      <c r="C725" s="12" t="s">
        <v>1279</v>
      </c>
      <c r="D725" s="11" t="s">
        <v>1252</v>
      </c>
      <c r="E725" s="11" t="s">
        <v>17</v>
      </c>
      <c r="F725" s="12" t="s">
        <v>2078</v>
      </c>
      <c r="G725" s="13">
        <v>5827.54</v>
      </c>
      <c r="H725" s="12" t="s">
        <v>2080</v>
      </c>
      <c r="I725" s="12" t="s">
        <v>2079</v>
      </c>
      <c r="J725" s="50" t="b">
        <v>0</v>
      </c>
      <c r="K725" s="12" t="s">
        <v>1166</v>
      </c>
      <c r="L725" s="12" t="s">
        <v>1167</v>
      </c>
    </row>
    <row r="726" spans="1:12" x14ac:dyDescent="0.2">
      <c r="A726" s="10">
        <v>42041</v>
      </c>
      <c r="B726" s="11" t="s">
        <v>5</v>
      </c>
      <c r="C726" s="12" t="s">
        <v>1302</v>
      </c>
      <c r="D726" s="11" t="s">
        <v>37</v>
      </c>
      <c r="E726" s="11" t="s">
        <v>1730</v>
      </c>
      <c r="F726" s="12" t="s">
        <v>233</v>
      </c>
      <c r="G726" s="13">
        <v>447700</v>
      </c>
      <c r="H726" s="12" t="s">
        <v>2081</v>
      </c>
      <c r="I726" s="12" t="s">
        <v>1554</v>
      </c>
      <c r="J726" s="50" t="b">
        <v>0</v>
      </c>
      <c r="K726" s="12" t="s">
        <v>1166</v>
      </c>
      <c r="L726" s="12" t="s">
        <v>1167</v>
      </c>
    </row>
    <row r="727" spans="1:12" x14ac:dyDescent="0.2">
      <c r="A727" s="10">
        <v>42040</v>
      </c>
      <c r="B727" s="11" t="s">
        <v>2193</v>
      </c>
      <c r="C727" s="12" t="s">
        <v>1105</v>
      </c>
      <c r="D727" s="11" t="s">
        <v>1252</v>
      </c>
      <c r="E727" s="11" t="s">
        <v>19</v>
      </c>
      <c r="F727" s="12" t="s">
        <v>85</v>
      </c>
      <c r="G727" s="13">
        <v>0</v>
      </c>
      <c r="H727" s="12" t="s">
        <v>2860</v>
      </c>
      <c r="I727" s="12" t="s">
        <v>1182</v>
      </c>
      <c r="J727" s="50" t="b">
        <v>0</v>
      </c>
      <c r="K727" s="12" t="s">
        <v>1166</v>
      </c>
      <c r="L727" s="12" t="s">
        <v>1167</v>
      </c>
    </row>
    <row r="728" spans="1:12" x14ac:dyDescent="0.2">
      <c r="A728" s="10">
        <v>42040</v>
      </c>
      <c r="B728" s="11" t="s">
        <v>2193</v>
      </c>
      <c r="C728" s="12" t="s">
        <v>1105</v>
      </c>
      <c r="D728" s="11" t="s">
        <v>1252</v>
      </c>
      <c r="E728" s="11" t="s">
        <v>19</v>
      </c>
      <c r="F728" s="12" t="s">
        <v>85</v>
      </c>
      <c r="G728" s="13">
        <v>4200</v>
      </c>
      <c r="H728" s="12" t="s">
        <v>2861</v>
      </c>
      <c r="I728" s="12" t="s">
        <v>1182</v>
      </c>
      <c r="J728" s="50" t="b">
        <v>0</v>
      </c>
      <c r="K728" s="12" t="s">
        <v>1166</v>
      </c>
      <c r="L728" s="12" t="s">
        <v>1167</v>
      </c>
    </row>
    <row r="729" spans="1:12" x14ac:dyDescent="0.2">
      <c r="A729" s="10">
        <v>42039</v>
      </c>
      <c r="B729" s="11" t="s">
        <v>36</v>
      </c>
      <c r="C729" s="12" t="s">
        <v>760</v>
      </c>
      <c r="D729" s="11" t="s">
        <v>1252</v>
      </c>
      <c r="E729" s="11" t="s">
        <v>17</v>
      </c>
      <c r="F729" s="12" t="s">
        <v>72</v>
      </c>
      <c r="G729" s="13">
        <v>7663.97</v>
      </c>
      <c r="H729" s="12" t="s">
        <v>2063</v>
      </c>
      <c r="I729" s="12" t="s">
        <v>1182</v>
      </c>
      <c r="J729" s="50" t="b">
        <v>0</v>
      </c>
      <c r="K729" s="12" t="s">
        <v>1166</v>
      </c>
      <c r="L729" s="12" t="s">
        <v>1167</v>
      </c>
    </row>
    <row r="730" spans="1:12" x14ac:dyDescent="0.2">
      <c r="A730" s="10">
        <v>42039</v>
      </c>
      <c r="B730" s="11" t="s">
        <v>36</v>
      </c>
      <c r="C730" s="12" t="s">
        <v>821</v>
      </c>
      <c r="D730" s="11" t="s">
        <v>1252</v>
      </c>
      <c r="E730" s="11" t="s">
        <v>17</v>
      </c>
      <c r="F730" s="12" t="s">
        <v>380</v>
      </c>
      <c r="G730" s="13">
        <v>23255.24</v>
      </c>
      <c r="H730" s="12" t="s">
        <v>2040</v>
      </c>
      <c r="I730" s="12" t="s">
        <v>2064</v>
      </c>
      <c r="J730" s="50" t="b">
        <v>0</v>
      </c>
      <c r="K730" s="12" t="s">
        <v>1166</v>
      </c>
      <c r="L730" s="12" t="s">
        <v>1167</v>
      </c>
    </row>
    <row r="731" spans="1:12" x14ac:dyDescent="0.2">
      <c r="A731" s="10">
        <v>42038</v>
      </c>
      <c r="B731" s="11" t="s">
        <v>1793</v>
      </c>
      <c r="C731" s="12" t="s">
        <v>1794</v>
      </c>
      <c r="D731" s="11" t="s">
        <v>1252</v>
      </c>
      <c r="E731" s="11" t="s">
        <v>17</v>
      </c>
      <c r="F731" s="12" t="s">
        <v>28</v>
      </c>
      <c r="G731" s="13">
        <v>0</v>
      </c>
      <c r="H731" s="12" t="s">
        <v>2065</v>
      </c>
      <c r="I731" s="12" t="s">
        <v>1180</v>
      </c>
      <c r="J731" s="50" t="b">
        <v>0</v>
      </c>
      <c r="K731" s="12" t="s">
        <v>1166</v>
      </c>
      <c r="L731" s="12" t="s">
        <v>1167</v>
      </c>
    </row>
    <row r="732" spans="1:12" x14ac:dyDescent="0.2">
      <c r="A732" s="10">
        <v>42035</v>
      </c>
      <c r="B732" s="11" t="s">
        <v>88</v>
      </c>
      <c r="C732" s="12" t="s">
        <v>902</v>
      </c>
      <c r="D732" s="11" t="s">
        <v>761</v>
      </c>
      <c r="E732" s="11" t="s">
        <v>19</v>
      </c>
      <c r="F732" s="12" t="s">
        <v>104</v>
      </c>
      <c r="G732" s="13">
        <v>0</v>
      </c>
      <c r="H732" s="12" t="s">
        <v>2053</v>
      </c>
      <c r="I732" s="12" t="s">
        <v>104</v>
      </c>
      <c r="J732" s="50" t="b">
        <v>0</v>
      </c>
      <c r="K732" s="12" t="s">
        <v>1166</v>
      </c>
      <c r="L732" s="12" t="s">
        <v>1167</v>
      </c>
    </row>
    <row r="733" spans="1:12" x14ac:dyDescent="0.2">
      <c r="A733" s="10">
        <v>42035</v>
      </c>
      <c r="B733" s="11" t="s">
        <v>2194</v>
      </c>
      <c r="C733" s="12" t="s">
        <v>1887</v>
      </c>
      <c r="D733" s="11" t="s">
        <v>1252</v>
      </c>
      <c r="E733" s="11" t="s">
        <v>1730</v>
      </c>
      <c r="F733" s="12" t="s">
        <v>225</v>
      </c>
      <c r="G733" s="13">
        <v>0</v>
      </c>
      <c r="H733" s="12" t="s">
        <v>2083</v>
      </c>
      <c r="I733" s="12" t="s">
        <v>1738</v>
      </c>
      <c r="J733" s="50" t="b">
        <v>0</v>
      </c>
      <c r="K733" s="12" t="s">
        <v>1166</v>
      </c>
      <c r="L733" s="12" t="s">
        <v>1167</v>
      </c>
    </row>
    <row r="734" spans="1:12" x14ac:dyDescent="0.2">
      <c r="A734" s="10">
        <v>42034</v>
      </c>
      <c r="B734" s="11" t="s">
        <v>36</v>
      </c>
      <c r="C734" s="12" t="s">
        <v>1111</v>
      </c>
      <c r="D734" s="11" t="s">
        <v>1252</v>
      </c>
      <c r="E734" s="11" t="s">
        <v>17</v>
      </c>
      <c r="F734" s="12" t="s">
        <v>2056</v>
      </c>
      <c r="G734" s="13">
        <v>0</v>
      </c>
      <c r="H734" s="12" t="s">
        <v>2066</v>
      </c>
      <c r="I734" s="12" t="s">
        <v>1865</v>
      </c>
      <c r="J734" s="50" t="b">
        <v>0</v>
      </c>
      <c r="K734" s="12" t="s">
        <v>1166</v>
      </c>
      <c r="L734" s="12" t="s">
        <v>1167</v>
      </c>
    </row>
    <row r="735" spans="1:12" x14ac:dyDescent="0.2">
      <c r="A735" s="10">
        <v>42033</v>
      </c>
      <c r="B735" s="11" t="s">
        <v>2194</v>
      </c>
      <c r="C735" s="12" t="s">
        <v>1713</v>
      </c>
      <c r="D735" s="11" t="s">
        <v>37</v>
      </c>
      <c r="E735" s="11" t="s">
        <v>1730</v>
      </c>
      <c r="F735" s="12" t="s">
        <v>1297</v>
      </c>
      <c r="G735" s="13">
        <v>0</v>
      </c>
      <c r="H735" s="12" t="s">
        <v>2054</v>
      </c>
      <c r="I735" s="12" t="s">
        <v>1541</v>
      </c>
      <c r="J735" s="50" t="b">
        <v>0</v>
      </c>
      <c r="K735" s="12" t="s">
        <v>1166</v>
      </c>
      <c r="L735" s="12" t="s">
        <v>1167</v>
      </c>
    </row>
    <row r="736" spans="1:12" x14ac:dyDescent="0.2">
      <c r="A736" s="10">
        <v>42032</v>
      </c>
      <c r="B736" s="11" t="s">
        <v>2194</v>
      </c>
      <c r="C736" s="12" t="s">
        <v>1887</v>
      </c>
      <c r="D736" s="11" t="s">
        <v>1252</v>
      </c>
      <c r="E736" s="11" t="s">
        <v>1730</v>
      </c>
      <c r="F736" s="12" t="s">
        <v>225</v>
      </c>
      <c r="G736" s="13">
        <v>0</v>
      </c>
      <c r="H736" s="12" t="s">
        <v>2067</v>
      </c>
      <c r="I736" s="12" t="s">
        <v>1738</v>
      </c>
      <c r="J736" s="50" t="b">
        <v>0</v>
      </c>
      <c r="K736" s="12" t="s">
        <v>1166</v>
      </c>
      <c r="L736" s="12" t="s">
        <v>1167</v>
      </c>
    </row>
    <row r="737" spans="1:12" x14ac:dyDescent="0.2">
      <c r="A737" s="10">
        <v>42032</v>
      </c>
      <c r="B737" s="11" t="s">
        <v>2194</v>
      </c>
      <c r="C737" s="12" t="s">
        <v>1887</v>
      </c>
      <c r="D737" s="11" t="s">
        <v>1252</v>
      </c>
      <c r="E737" s="11" t="s">
        <v>1730</v>
      </c>
      <c r="F737" s="12" t="s">
        <v>225</v>
      </c>
      <c r="G737" s="13">
        <v>0</v>
      </c>
      <c r="H737" s="12" t="s">
        <v>2068</v>
      </c>
      <c r="I737" s="12" t="s">
        <v>1738</v>
      </c>
      <c r="J737" s="50" t="b">
        <v>0</v>
      </c>
      <c r="K737" s="12" t="s">
        <v>1166</v>
      </c>
      <c r="L737" s="12" t="s">
        <v>1167</v>
      </c>
    </row>
    <row r="738" spans="1:12" x14ac:dyDescent="0.2">
      <c r="A738" s="10">
        <v>42031</v>
      </c>
      <c r="B738" s="11" t="s">
        <v>2193</v>
      </c>
      <c r="C738" s="12" t="s">
        <v>771</v>
      </c>
      <c r="D738" s="11" t="s">
        <v>1252</v>
      </c>
      <c r="E738" s="11" t="s">
        <v>17</v>
      </c>
      <c r="F738" s="12" t="s">
        <v>72</v>
      </c>
      <c r="G738" s="13">
        <v>0</v>
      </c>
      <c r="H738" s="12" t="s">
        <v>2862</v>
      </c>
      <c r="I738" s="12" t="s">
        <v>1182</v>
      </c>
      <c r="J738" s="50" t="b">
        <v>0</v>
      </c>
      <c r="K738" s="12" t="s">
        <v>1166</v>
      </c>
      <c r="L738" s="12" t="s">
        <v>1167</v>
      </c>
    </row>
    <row r="739" spans="1:12" x14ac:dyDescent="0.2">
      <c r="A739" s="10">
        <v>42030</v>
      </c>
      <c r="B739" s="11" t="s">
        <v>36</v>
      </c>
      <c r="C739" s="12" t="s">
        <v>1111</v>
      </c>
      <c r="D739" s="11" t="s">
        <v>1252</v>
      </c>
      <c r="E739" s="11" t="s">
        <v>17</v>
      </c>
      <c r="F739" s="12" t="s">
        <v>2056</v>
      </c>
      <c r="G739" s="13">
        <v>0</v>
      </c>
      <c r="H739" s="12" t="s">
        <v>2057</v>
      </c>
      <c r="I739" s="12" t="s">
        <v>1865</v>
      </c>
      <c r="J739" s="50" t="b">
        <v>0</v>
      </c>
      <c r="K739" s="12" t="s">
        <v>1166</v>
      </c>
      <c r="L739" s="12" t="s">
        <v>1167</v>
      </c>
    </row>
    <row r="740" spans="1:12" x14ac:dyDescent="0.2">
      <c r="A740" s="10">
        <v>42030</v>
      </c>
      <c r="B740" s="11" t="s">
        <v>2194</v>
      </c>
      <c r="C740" s="12" t="s">
        <v>1887</v>
      </c>
      <c r="D740" s="11" t="s">
        <v>1252</v>
      </c>
      <c r="E740" s="11" t="s">
        <v>1730</v>
      </c>
      <c r="F740" s="12" t="s">
        <v>225</v>
      </c>
      <c r="G740" s="13">
        <v>0</v>
      </c>
      <c r="H740" s="12" t="s">
        <v>2291</v>
      </c>
      <c r="I740" s="12" t="s">
        <v>1738</v>
      </c>
      <c r="J740" s="50" t="b">
        <v>0</v>
      </c>
      <c r="K740" s="12" t="s">
        <v>1166</v>
      </c>
      <c r="L740" s="12" t="s">
        <v>1167</v>
      </c>
    </row>
    <row r="741" spans="1:12" x14ac:dyDescent="0.2">
      <c r="A741" s="10">
        <v>42028</v>
      </c>
      <c r="B741" s="11" t="s">
        <v>36</v>
      </c>
      <c r="C741" s="12" t="s">
        <v>1224</v>
      </c>
      <c r="D741" s="11" t="s">
        <v>1252</v>
      </c>
      <c r="E741" s="11" t="s">
        <v>17</v>
      </c>
      <c r="F741" s="12" t="s">
        <v>2058</v>
      </c>
      <c r="G741" s="13">
        <v>0</v>
      </c>
      <c r="H741" s="12" t="s">
        <v>2059</v>
      </c>
      <c r="I741" s="12" t="s">
        <v>1487</v>
      </c>
      <c r="J741" s="50" t="b">
        <v>0</v>
      </c>
      <c r="K741" s="12" t="s">
        <v>1166</v>
      </c>
      <c r="L741" s="12" t="s">
        <v>1167</v>
      </c>
    </row>
    <row r="742" spans="1:12" x14ac:dyDescent="0.2">
      <c r="A742" s="10">
        <v>42026</v>
      </c>
      <c r="B742" s="11" t="s">
        <v>2201</v>
      </c>
      <c r="C742" s="12" t="s">
        <v>760</v>
      </c>
      <c r="D742" s="11" t="s">
        <v>1252</v>
      </c>
      <c r="E742" s="11" t="s">
        <v>17</v>
      </c>
      <c r="F742" s="12" t="s">
        <v>72</v>
      </c>
      <c r="G742" s="13">
        <v>0</v>
      </c>
      <c r="H742" s="12" t="s">
        <v>2060</v>
      </c>
      <c r="I742" s="12" t="s">
        <v>1182</v>
      </c>
      <c r="J742" s="50" t="b">
        <v>0</v>
      </c>
      <c r="K742" s="12" t="s">
        <v>1166</v>
      </c>
      <c r="L742" s="12" t="s">
        <v>1167</v>
      </c>
    </row>
    <row r="743" spans="1:12" x14ac:dyDescent="0.2">
      <c r="A743" s="10">
        <v>42025</v>
      </c>
      <c r="B743" s="11" t="s">
        <v>5</v>
      </c>
      <c r="C743" s="12" t="s">
        <v>935</v>
      </c>
      <c r="D743" s="11" t="s">
        <v>1252</v>
      </c>
      <c r="E743" s="11" t="s">
        <v>17</v>
      </c>
      <c r="F743" s="12" t="s">
        <v>2061</v>
      </c>
      <c r="G743" s="13">
        <v>0</v>
      </c>
      <c r="H743" s="12" t="s">
        <v>2062</v>
      </c>
      <c r="I743" s="12" t="s">
        <v>1182</v>
      </c>
      <c r="J743" s="50" t="b">
        <v>0</v>
      </c>
      <c r="K743" s="12" t="s">
        <v>1166</v>
      </c>
      <c r="L743" s="12" t="s">
        <v>1167</v>
      </c>
    </row>
    <row r="744" spans="1:12" x14ac:dyDescent="0.2">
      <c r="A744" s="10">
        <v>42024</v>
      </c>
      <c r="B744" s="11" t="s">
        <v>2201</v>
      </c>
      <c r="C744" s="12" t="s">
        <v>817</v>
      </c>
      <c r="D744" s="11" t="s">
        <v>118</v>
      </c>
      <c r="E744" s="11" t="s">
        <v>19</v>
      </c>
      <c r="F744" s="12" t="s">
        <v>56</v>
      </c>
      <c r="G744" s="13">
        <v>75194</v>
      </c>
      <c r="H744" s="12" t="s">
        <v>2046</v>
      </c>
      <c r="I744" s="12" t="s">
        <v>1487</v>
      </c>
      <c r="J744" s="50" t="b">
        <v>0</v>
      </c>
      <c r="K744" s="12" t="s">
        <v>1166</v>
      </c>
      <c r="L744" s="12" t="s">
        <v>1167</v>
      </c>
    </row>
    <row r="745" spans="1:12" x14ac:dyDescent="0.2">
      <c r="A745" s="10">
        <v>42024</v>
      </c>
      <c r="B745" s="11" t="s">
        <v>2234</v>
      </c>
      <c r="C745" s="12" t="s">
        <v>1300</v>
      </c>
      <c r="D745" s="11" t="s">
        <v>1252</v>
      </c>
      <c r="E745" s="11" t="s">
        <v>1730</v>
      </c>
      <c r="F745" s="12" t="s">
        <v>66</v>
      </c>
      <c r="G745" s="13">
        <v>0</v>
      </c>
      <c r="H745" s="12" t="s">
        <v>2047</v>
      </c>
      <c r="I745" s="12" t="s">
        <v>1491</v>
      </c>
      <c r="J745" s="50" t="b">
        <v>0</v>
      </c>
      <c r="K745" s="12" t="s">
        <v>1166</v>
      </c>
      <c r="L745" s="12" t="s">
        <v>1167</v>
      </c>
    </row>
    <row r="746" spans="1:12" x14ac:dyDescent="0.2">
      <c r="A746" s="10">
        <v>42024</v>
      </c>
      <c r="B746" s="11" t="s">
        <v>2234</v>
      </c>
      <c r="C746" s="12" t="s">
        <v>1300</v>
      </c>
      <c r="D746" s="11" t="s">
        <v>1252</v>
      </c>
      <c r="E746" s="11" t="s">
        <v>1730</v>
      </c>
      <c r="F746" s="12" t="s">
        <v>66</v>
      </c>
      <c r="G746" s="13">
        <v>0</v>
      </c>
      <c r="H746" s="12" t="s">
        <v>2048</v>
      </c>
      <c r="I746" s="12" t="s">
        <v>1491</v>
      </c>
      <c r="J746" s="50" t="b">
        <v>0</v>
      </c>
      <c r="K746" s="12" t="s">
        <v>1166</v>
      </c>
      <c r="L746" s="12" t="s">
        <v>1167</v>
      </c>
    </row>
    <row r="747" spans="1:12" x14ac:dyDescent="0.2">
      <c r="A747" s="10">
        <v>42024</v>
      </c>
      <c r="B747" s="11" t="s">
        <v>5</v>
      </c>
      <c r="C747" s="12" t="s">
        <v>924</v>
      </c>
      <c r="D747" s="11" t="s">
        <v>1252</v>
      </c>
      <c r="E747" s="11" t="s">
        <v>17</v>
      </c>
      <c r="F747" s="12" t="s">
        <v>373</v>
      </c>
      <c r="G747" s="13">
        <v>271379.78000000003</v>
      </c>
      <c r="H747" s="12" t="s">
        <v>2049</v>
      </c>
      <c r="I747" s="12" t="s">
        <v>1170</v>
      </c>
      <c r="J747" s="50" t="b">
        <v>0</v>
      </c>
      <c r="K747" s="12" t="s">
        <v>1166</v>
      </c>
      <c r="L747" s="12" t="s">
        <v>1167</v>
      </c>
    </row>
    <row r="748" spans="1:12" x14ac:dyDescent="0.2">
      <c r="A748" s="10">
        <v>42019</v>
      </c>
      <c r="B748" s="11" t="s">
        <v>5</v>
      </c>
      <c r="C748" s="12" t="s">
        <v>1796</v>
      </c>
      <c r="D748" s="11" t="s">
        <v>1252</v>
      </c>
      <c r="E748" s="11" t="s">
        <v>17</v>
      </c>
      <c r="F748" s="12" t="s">
        <v>2050</v>
      </c>
      <c r="G748" s="13">
        <v>0</v>
      </c>
      <c r="H748" s="12" t="s">
        <v>2051</v>
      </c>
      <c r="I748" s="12" t="s">
        <v>1640</v>
      </c>
      <c r="J748" s="50" t="b">
        <v>0</v>
      </c>
      <c r="K748" s="12" t="s">
        <v>1166</v>
      </c>
      <c r="L748" s="12" t="s">
        <v>1167</v>
      </c>
    </row>
    <row r="749" spans="1:12" x14ac:dyDescent="0.2">
      <c r="A749" s="10">
        <v>42018</v>
      </c>
      <c r="B749" s="11" t="s">
        <v>36</v>
      </c>
      <c r="C749" s="12" t="s">
        <v>998</v>
      </c>
      <c r="D749" s="11" t="s">
        <v>1252</v>
      </c>
      <c r="E749" s="11" t="s">
        <v>17</v>
      </c>
      <c r="F749" s="12" t="s">
        <v>152</v>
      </c>
      <c r="G749" s="13">
        <v>4575</v>
      </c>
      <c r="H749" s="12" t="s">
        <v>2052</v>
      </c>
      <c r="I749" s="12" t="s">
        <v>1630</v>
      </c>
      <c r="J749" s="50" t="b">
        <v>0</v>
      </c>
      <c r="K749" s="12" t="s">
        <v>1166</v>
      </c>
      <c r="L749" s="12" t="s">
        <v>1167</v>
      </c>
    </row>
    <row r="750" spans="1:12" x14ac:dyDescent="0.2">
      <c r="A750" s="10">
        <v>42018</v>
      </c>
      <c r="B750" s="11" t="s">
        <v>2194</v>
      </c>
      <c r="C750" s="12" t="s">
        <v>1887</v>
      </c>
      <c r="D750" s="11" t="s">
        <v>1252</v>
      </c>
      <c r="E750" s="11" t="s">
        <v>1730</v>
      </c>
      <c r="F750" s="12" t="s">
        <v>225</v>
      </c>
      <c r="G750" s="13">
        <v>0</v>
      </c>
      <c r="H750" s="12" t="s">
        <v>1903</v>
      </c>
      <c r="I750" s="12" t="s">
        <v>1738</v>
      </c>
      <c r="J750" s="50" t="b">
        <v>0</v>
      </c>
      <c r="K750" s="12" t="s">
        <v>1166</v>
      </c>
      <c r="L750" s="12" t="s">
        <v>1167</v>
      </c>
    </row>
    <row r="751" spans="1:12" x14ac:dyDescent="0.2">
      <c r="A751" s="10">
        <v>42017</v>
      </c>
      <c r="B751" s="11" t="s">
        <v>1770</v>
      </c>
      <c r="C751" s="12" t="s">
        <v>1191</v>
      </c>
      <c r="D751" s="11" t="s">
        <v>53</v>
      </c>
      <c r="E751" s="11" t="s">
        <v>17</v>
      </c>
      <c r="F751" s="12" t="s">
        <v>2024</v>
      </c>
      <c r="G751" s="13">
        <v>422684.81</v>
      </c>
      <c r="H751" s="12" t="s">
        <v>2025</v>
      </c>
      <c r="I751" s="12" t="s">
        <v>1649</v>
      </c>
      <c r="J751" s="50" t="b">
        <v>0</v>
      </c>
      <c r="K751" s="12" t="s">
        <v>1166</v>
      </c>
      <c r="L751" s="12" t="s">
        <v>1167</v>
      </c>
    </row>
    <row r="752" spans="1:12" x14ac:dyDescent="0.2">
      <c r="A752" s="10">
        <v>42017</v>
      </c>
      <c r="B752" s="11" t="s">
        <v>5</v>
      </c>
      <c r="C752" s="12" t="s">
        <v>1074</v>
      </c>
      <c r="D752" s="11" t="s">
        <v>1252</v>
      </c>
      <c r="E752" s="11" t="s">
        <v>17</v>
      </c>
      <c r="F752" s="12" t="s">
        <v>2026</v>
      </c>
      <c r="G752" s="13">
        <v>0</v>
      </c>
      <c r="H752" s="12" t="s">
        <v>2027</v>
      </c>
      <c r="I752" s="12" t="s">
        <v>1554</v>
      </c>
      <c r="J752" s="50" t="b">
        <v>0</v>
      </c>
      <c r="K752" s="12" t="s">
        <v>1166</v>
      </c>
      <c r="L752" s="12" t="s">
        <v>1167</v>
      </c>
    </row>
    <row r="753" spans="1:12" x14ac:dyDescent="0.2">
      <c r="A753" s="10">
        <v>42017</v>
      </c>
      <c r="B753" s="11" t="s">
        <v>36</v>
      </c>
      <c r="C753" s="12" t="s">
        <v>760</v>
      </c>
      <c r="D753" s="11" t="s">
        <v>1252</v>
      </c>
      <c r="E753" s="11" t="s">
        <v>17</v>
      </c>
      <c r="F753" s="12" t="s">
        <v>72</v>
      </c>
      <c r="G753" s="13">
        <v>0</v>
      </c>
      <c r="H753" s="12" t="s">
        <v>2028</v>
      </c>
      <c r="I753" s="12" t="s">
        <v>1182</v>
      </c>
      <c r="J753" s="50" t="b">
        <v>0</v>
      </c>
      <c r="K753" s="12" t="s">
        <v>1166</v>
      </c>
      <c r="L753" s="12" t="s">
        <v>1167</v>
      </c>
    </row>
    <row r="754" spans="1:12" x14ac:dyDescent="0.2">
      <c r="A754" s="10">
        <v>42016</v>
      </c>
      <c r="B754" s="11" t="s">
        <v>88</v>
      </c>
      <c r="C754" s="12" t="s">
        <v>1027</v>
      </c>
      <c r="D754" s="11" t="s">
        <v>1252</v>
      </c>
      <c r="E754" s="11" t="s">
        <v>17</v>
      </c>
      <c r="F754" s="12" t="s">
        <v>2943</v>
      </c>
      <c r="G754" s="13">
        <v>0</v>
      </c>
      <c r="H754" s="12" t="s">
        <v>2030</v>
      </c>
      <c r="I754" s="12"/>
      <c r="J754" s="50" t="b">
        <v>0</v>
      </c>
      <c r="K754" s="12" t="s">
        <v>1166</v>
      </c>
      <c r="L754" s="12" t="s">
        <v>1167</v>
      </c>
    </row>
    <row r="755" spans="1:12" x14ac:dyDescent="0.2">
      <c r="A755" s="10">
        <v>42016</v>
      </c>
      <c r="B755" s="11" t="s">
        <v>5</v>
      </c>
      <c r="C755" s="12" t="s">
        <v>935</v>
      </c>
      <c r="D755" s="11" t="s">
        <v>1252</v>
      </c>
      <c r="E755" s="11" t="s">
        <v>17</v>
      </c>
      <c r="F755" s="12" t="s">
        <v>2031</v>
      </c>
      <c r="G755" s="13">
        <v>0</v>
      </c>
      <c r="H755" s="12" t="s">
        <v>2032</v>
      </c>
      <c r="I755" s="12" t="s">
        <v>1182</v>
      </c>
      <c r="J755" s="50" t="b">
        <v>0</v>
      </c>
      <c r="K755" s="12" t="s">
        <v>1166</v>
      </c>
      <c r="L755" s="12" t="s">
        <v>1167</v>
      </c>
    </row>
    <row r="756" spans="1:12" x14ac:dyDescent="0.2">
      <c r="A756" s="10">
        <v>42013</v>
      </c>
      <c r="B756" s="11" t="s">
        <v>36</v>
      </c>
      <c r="C756" s="12" t="s">
        <v>967</v>
      </c>
      <c r="D756" s="11" t="s">
        <v>37</v>
      </c>
      <c r="E756" s="11" t="s">
        <v>18</v>
      </c>
      <c r="F756" s="12" t="s">
        <v>2033</v>
      </c>
      <c r="G756" s="13">
        <v>51366.6</v>
      </c>
      <c r="H756" s="12" t="s">
        <v>2034</v>
      </c>
      <c r="I756" s="12" t="s">
        <v>1728</v>
      </c>
      <c r="J756" s="50" t="b">
        <v>0</v>
      </c>
      <c r="K756" s="12" t="s">
        <v>1166</v>
      </c>
      <c r="L756" s="12" t="s">
        <v>1167</v>
      </c>
    </row>
    <row r="757" spans="1:12" x14ac:dyDescent="0.2">
      <c r="A757" s="10">
        <v>42013</v>
      </c>
      <c r="B757" s="11" t="s">
        <v>2193</v>
      </c>
      <c r="C757" s="12" t="s">
        <v>1755</v>
      </c>
      <c r="D757" s="11" t="s">
        <v>53</v>
      </c>
      <c r="E757" s="11" t="s">
        <v>1730</v>
      </c>
      <c r="F757" s="12" t="s">
        <v>717</v>
      </c>
      <c r="G757" s="13">
        <v>21200</v>
      </c>
      <c r="H757" s="12" t="s">
        <v>2348</v>
      </c>
      <c r="I757" s="12" t="s">
        <v>1640</v>
      </c>
      <c r="J757" s="50" t="b">
        <v>0</v>
      </c>
      <c r="K757" s="12" t="s">
        <v>1166</v>
      </c>
      <c r="L757" s="12" t="s">
        <v>1167</v>
      </c>
    </row>
    <row r="758" spans="1:12" x14ac:dyDescent="0.2">
      <c r="A758" s="10">
        <v>42013</v>
      </c>
      <c r="B758" s="11" t="s">
        <v>2193</v>
      </c>
      <c r="C758" s="12" t="s">
        <v>1755</v>
      </c>
      <c r="D758" s="11" t="s">
        <v>1252</v>
      </c>
      <c r="E758" s="11" t="s">
        <v>1730</v>
      </c>
      <c r="F758" s="12" t="s">
        <v>717</v>
      </c>
      <c r="G758" s="13">
        <v>92545.54</v>
      </c>
      <c r="H758" s="12" t="s">
        <v>2349</v>
      </c>
      <c r="I758" s="12" t="s">
        <v>1640</v>
      </c>
      <c r="J758" s="50" t="b">
        <v>0</v>
      </c>
      <c r="K758" s="12" t="s">
        <v>1166</v>
      </c>
      <c r="L758" s="12" t="s">
        <v>1167</v>
      </c>
    </row>
    <row r="759" spans="1:12" x14ac:dyDescent="0.2">
      <c r="A759" s="10">
        <v>42012</v>
      </c>
      <c r="B759" s="11" t="s">
        <v>36</v>
      </c>
      <c r="C759" s="12" t="s">
        <v>1134</v>
      </c>
      <c r="D759" s="11" t="s">
        <v>1252</v>
      </c>
      <c r="E759" s="11" t="s">
        <v>18</v>
      </c>
      <c r="F759" s="12" t="s">
        <v>2035</v>
      </c>
      <c r="G759" s="13">
        <v>5149.57</v>
      </c>
      <c r="H759" s="12" t="s">
        <v>2037</v>
      </c>
      <c r="I759" s="12" t="s">
        <v>2036</v>
      </c>
      <c r="J759" s="50" t="b">
        <v>0</v>
      </c>
      <c r="K759" s="12" t="s">
        <v>1166</v>
      </c>
      <c r="L759" s="12" t="s">
        <v>1167</v>
      </c>
    </row>
    <row r="760" spans="1:12" x14ac:dyDescent="0.2">
      <c r="A760" s="10">
        <v>42011</v>
      </c>
      <c r="B760" s="11" t="s">
        <v>2193</v>
      </c>
      <c r="C760" s="12" t="s">
        <v>1133</v>
      </c>
      <c r="D760" s="11" t="s">
        <v>1252</v>
      </c>
      <c r="E760" s="11" t="s">
        <v>17</v>
      </c>
      <c r="F760" s="12" t="s">
        <v>85</v>
      </c>
      <c r="G760" s="13">
        <v>0</v>
      </c>
      <c r="H760" s="12" t="s">
        <v>2038</v>
      </c>
      <c r="I760" s="12" t="s">
        <v>1182</v>
      </c>
      <c r="J760" s="50" t="b">
        <v>0</v>
      </c>
      <c r="K760" s="12" t="s">
        <v>1166</v>
      </c>
      <c r="L760" s="12" t="s">
        <v>1167</v>
      </c>
    </row>
    <row r="761" spans="1:12" x14ac:dyDescent="0.2">
      <c r="A761" s="10">
        <v>42011</v>
      </c>
      <c r="B761" s="11" t="s">
        <v>2194</v>
      </c>
      <c r="C761" s="12" t="s">
        <v>1126</v>
      </c>
      <c r="D761" s="11" t="s">
        <v>1252</v>
      </c>
      <c r="E761" s="11" t="s">
        <v>1730</v>
      </c>
      <c r="F761" s="12" t="s">
        <v>1352</v>
      </c>
      <c r="G761" s="13">
        <v>0</v>
      </c>
      <c r="H761" s="12" t="s">
        <v>2039</v>
      </c>
      <c r="I761" s="12" t="s">
        <v>2002</v>
      </c>
      <c r="J761" s="50" t="b">
        <v>0</v>
      </c>
      <c r="K761" s="12" t="s">
        <v>1166</v>
      </c>
      <c r="L761" s="12" t="s">
        <v>1167</v>
      </c>
    </row>
    <row r="762" spans="1:12" x14ac:dyDescent="0.2">
      <c r="A762" s="10">
        <v>42009</v>
      </c>
      <c r="B762" s="11" t="s">
        <v>36</v>
      </c>
      <c r="C762" s="12" t="s">
        <v>1138</v>
      </c>
      <c r="D762" s="11" t="s">
        <v>1252</v>
      </c>
      <c r="E762" s="11" t="s">
        <v>17</v>
      </c>
      <c r="F762" s="12" t="s">
        <v>72</v>
      </c>
      <c r="G762" s="13">
        <v>0</v>
      </c>
      <c r="H762" s="12" t="s">
        <v>2028</v>
      </c>
      <c r="I762" s="12" t="s">
        <v>1182</v>
      </c>
      <c r="J762" s="50" t="b">
        <v>0</v>
      </c>
      <c r="K762" s="12" t="s">
        <v>1166</v>
      </c>
      <c r="L762" s="12" t="s">
        <v>1167</v>
      </c>
    </row>
    <row r="763" spans="1:12" x14ac:dyDescent="0.2">
      <c r="A763" s="10">
        <v>42004</v>
      </c>
      <c r="B763" s="11" t="s">
        <v>2194</v>
      </c>
      <c r="C763" s="12" t="s">
        <v>1713</v>
      </c>
      <c r="D763" s="11" t="s">
        <v>1252</v>
      </c>
      <c r="E763" s="11" t="s">
        <v>17</v>
      </c>
      <c r="F763" s="12" t="s">
        <v>1297</v>
      </c>
      <c r="G763" s="13">
        <v>20715.37</v>
      </c>
      <c r="H763" s="12" t="s">
        <v>2040</v>
      </c>
      <c r="I763" s="12" t="s">
        <v>1541</v>
      </c>
      <c r="J763" s="50" t="b">
        <v>0</v>
      </c>
      <c r="K763" s="12" t="s">
        <v>1166</v>
      </c>
      <c r="L763" s="12" t="s">
        <v>1167</v>
      </c>
    </row>
    <row r="764" spans="1:12" x14ac:dyDescent="0.2">
      <c r="A764" s="10">
        <v>42004</v>
      </c>
      <c r="B764" s="11" t="s">
        <v>2194</v>
      </c>
      <c r="C764" s="12" t="s">
        <v>786</v>
      </c>
      <c r="D764" s="11" t="s">
        <v>1252</v>
      </c>
      <c r="E764" s="11" t="s">
        <v>1730</v>
      </c>
      <c r="F764" s="12" t="s">
        <v>800</v>
      </c>
      <c r="G764" s="13">
        <v>87500</v>
      </c>
      <c r="H764" s="12" t="s">
        <v>2042</v>
      </c>
      <c r="I764" s="12" t="s">
        <v>2041</v>
      </c>
      <c r="J764" s="50" t="b">
        <v>0</v>
      </c>
      <c r="K764" s="12" t="s">
        <v>1166</v>
      </c>
      <c r="L764" s="12" t="s">
        <v>1167</v>
      </c>
    </row>
    <row r="765" spans="1:12" x14ac:dyDescent="0.2">
      <c r="A765" s="10">
        <v>42002</v>
      </c>
      <c r="B765" s="11" t="s">
        <v>2234</v>
      </c>
      <c r="C765" s="12" t="s">
        <v>1042</v>
      </c>
      <c r="D765" s="11" t="s">
        <v>1252</v>
      </c>
      <c r="E765" s="11" t="s">
        <v>17</v>
      </c>
      <c r="F765" s="12" t="s">
        <v>150</v>
      </c>
      <c r="G765" s="13">
        <v>0</v>
      </c>
      <c r="H765" s="12" t="s">
        <v>2022</v>
      </c>
      <c r="I765" s="12" t="s">
        <v>1645</v>
      </c>
      <c r="J765" s="50" t="b">
        <v>0</v>
      </c>
      <c r="K765" s="12" t="s">
        <v>1166</v>
      </c>
      <c r="L765" s="12" t="s">
        <v>1167</v>
      </c>
    </row>
    <row r="766" spans="1:12" x14ac:dyDescent="0.2">
      <c r="A766" s="10">
        <v>41998</v>
      </c>
      <c r="B766" s="11" t="s">
        <v>1793</v>
      </c>
      <c r="C766" s="12" t="s">
        <v>1978</v>
      </c>
      <c r="D766" s="11" t="s">
        <v>118</v>
      </c>
      <c r="E766" s="11" t="s">
        <v>19</v>
      </c>
      <c r="F766" s="12" t="s">
        <v>288</v>
      </c>
      <c r="G766" s="13">
        <v>88610.68</v>
      </c>
      <c r="H766" s="12" t="s">
        <v>2205</v>
      </c>
      <c r="I766" s="12" t="s">
        <v>1979</v>
      </c>
      <c r="J766" s="50" t="b">
        <v>0</v>
      </c>
      <c r="K766" s="12" t="s">
        <v>1166</v>
      </c>
      <c r="L766" s="12" t="s">
        <v>1167</v>
      </c>
    </row>
    <row r="767" spans="1:12" x14ac:dyDescent="0.2">
      <c r="A767" s="10">
        <v>41997</v>
      </c>
      <c r="B767" s="11" t="s">
        <v>5</v>
      </c>
      <c r="C767" s="12" t="s">
        <v>935</v>
      </c>
      <c r="D767" s="11" t="s">
        <v>761</v>
      </c>
      <c r="E767" s="11" t="s">
        <v>1730</v>
      </c>
      <c r="F767" s="12" t="s">
        <v>2017</v>
      </c>
      <c r="G767" s="13">
        <v>0</v>
      </c>
      <c r="H767" s="12" t="s">
        <v>2018</v>
      </c>
      <c r="I767" s="12" t="s">
        <v>1182</v>
      </c>
      <c r="J767" s="50" t="b">
        <v>0</v>
      </c>
      <c r="K767" s="12" t="s">
        <v>1166</v>
      </c>
      <c r="L767" s="12" t="s">
        <v>1167</v>
      </c>
    </row>
    <row r="768" spans="1:12" x14ac:dyDescent="0.2">
      <c r="A768" s="10">
        <v>41997</v>
      </c>
      <c r="B768" s="11" t="s">
        <v>2234</v>
      </c>
      <c r="C768" s="12" t="s">
        <v>897</v>
      </c>
      <c r="D768" s="11" t="s">
        <v>1252</v>
      </c>
      <c r="E768" s="11" t="s">
        <v>17</v>
      </c>
      <c r="F768" s="12" t="s">
        <v>66</v>
      </c>
      <c r="G768" s="13">
        <v>0</v>
      </c>
      <c r="H768" s="12" t="s">
        <v>2023</v>
      </c>
      <c r="I768" s="12" t="s">
        <v>1491</v>
      </c>
      <c r="J768" s="50" t="b">
        <v>0</v>
      </c>
      <c r="K768" s="12" t="s">
        <v>1166</v>
      </c>
      <c r="L768" s="12" t="s">
        <v>1167</v>
      </c>
    </row>
    <row r="769" spans="1:12" x14ac:dyDescent="0.2">
      <c r="A769" s="10">
        <v>41996</v>
      </c>
      <c r="B769" s="11" t="s">
        <v>36</v>
      </c>
      <c r="C769" s="12" t="s">
        <v>827</v>
      </c>
      <c r="D769" s="11" t="s">
        <v>53</v>
      </c>
      <c r="E769" s="11" t="s">
        <v>19</v>
      </c>
      <c r="F769" s="12" t="s">
        <v>2043</v>
      </c>
      <c r="G769" s="13">
        <v>19137.59</v>
      </c>
      <c r="H769" s="12" t="s">
        <v>2044</v>
      </c>
      <c r="I769" s="12" t="s">
        <v>1590</v>
      </c>
      <c r="J769" s="50" t="b">
        <v>0</v>
      </c>
      <c r="K769" s="12" t="s">
        <v>1166</v>
      </c>
      <c r="L769" s="12" t="s">
        <v>1167</v>
      </c>
    </row>
    <row r="770" spans="1:12" x14ac:dyDescent="0.2">
      <c r="A770" s="10">
        <v>41995</v>
      </c>
      <c r="B770" s="11" t="s">
        <v>2194</v>
      </c>
      <c r="C770" s="12" t="s">
        <v>2019</v>
      </c>
      <c r="D770" s="11" t="s">
        <v>761</v>
      </c>
      <c r="E770" s="11" t="s">
        <v>1730</v>
      </c>
      <c r="F770" s="12" t="s">
        <v>2020</v>
      </c>
      <c r="G770" s="13">
        <v>236.67</v>
      </c>
      <c r="H770" s="12" t="s">
        <v>1903</v>
      </c>
      <c r="I770" s="12" t="s">
        <v>1541</v>
      </c>
      <c r="J770" s="50" t="b">
        <v>0</v>
      </c>
      <c r="K770" s="12" t="s">
        <v>1166</v>
      </c>
      <c r="L770" s="12" t="s">
        <v>1167</v>
      </c>
    </row>
    <row r="771" spans="1:12" x14ac:dyDescent="0.2">
      <c r="A771" s="10">
        <v>41990</v>
      </c>
      <c r="B771" s="11" t="s">
        <v>5</v>
      </c>
      <c r="C771" s="12" t="s">
        <v>1200</v>
      </c>
      <c r="D771" s="11" t="s">
        <v>1252</v>
      </c>
      <c r="E771" s="11" t="s">
        <v>1730</v>
      </c>
      <c r="F771" s="12" t="s">
        <v>72</v>
      </c>
      <c r="G771" s="13">
        <v>0</v>
      </c>
      <c r="H771" s="12" t="s">
        <v>2021</v>
      </c>
      <c r="I771" s="12" t="s">
        <v>1182</v>
      </c>
      <c r="J771" s="50" t="b">
        <v>0</v>
      </c>
      <c r="K771" s="12" t="s">
        <v>1166</v>
      </c>
      <c r="L771" s="12" t="s">
        <v>1167</v>
      </c>
    </row>
    <row r="772" spans="1:12" x14ac:dyDescent="0.2">
      <c r="A772" s="10">
        <v>41989</v>
      </c>
      <c r="B772" s="11" t="s">
        <v>36</v>
      </c>
      <c r="C772" s="12" t="s">
        <v>2014</v>
      </c>
      <c r="D772" s="11" t="s">
        <v>1252</v>
      </c>
      <c r="E772" s="11" t="s">
        <v>17</v>
      </c>
      <c r="F772" s="12" t="s">
        <v>1802</v>
      </c>
      <c r="G772" s="13">
        <v>80468.19</v>
      </c>
      <c r="H772" s="12" t="s">
        <v>2015</v>
      </c>
      <c r="I772" s="12" t="s">
        <v>1803</v>
      </c>
      <c r="J772" s="50" t="b">
        <v>0</v>
      </c>
      <c r="K772" s="12" t="s">
        <v>1166</v>
      </c>
      <c r="L772" s="12" t="s">
        <v>1167</v>
      </c>
    </row>
    <row r="773" spans="1:12" x14ac:dyDescent="0.2">
      <c r="A773" s="10">
        <v>41987</v>
      </c>
      <c r="B773" s="11" t="s">
        <v>6</v>
      </c>
      <c r="C773" s="12" t="s">
        <v>1085</v>
      </c>
      <c r="D773" s="11" t="s">
        <v>37</v>
      </c>
      <c r="E773" s="11" t="s">
        <v>1730</v>
      </c>
      <c r="F773" s="12" t="s">
        <v>1986</v>
      </c>
      <c r="G773" s="13">
        <v>1700</v>
      </c>
      <c r="H773" s="12" t="s">
        <v>1987</v>
      </c>
      <c r="I773" s="12"/>
      <c r="J773" s="50" t="b">
        <v>0</v>
      </c>
      <c r="K773" s="12" t="s">
        <v>1166</v>
      </c>
      <c r="L773" s="12" t="s">
        <v>1167</v>
      </c>
    </row>
    <row r="774" spans="1:12" x14ac:dyDescent="0.2">
      <c r="A774" s="10">
        <v>41986</v>
      </c>
      <c r="B774" s="11" t="s">
        <v>2193</v>
      </c>
      <c r="C774" s="12" t="s">
        <v>771</v>
      </c>
      <c r="D774" s="11" t="s">
        <v>1252</v>
      </c>
      <c r="E774" s="11" t="s">
        <v>17</v>
      </c>
      <c r="F774" s="12" t="s">
        <v>172</v>
      </c>
      <c r="G774" s="13">
        <v>0</v>
      </c>
      <c r="H774" s="12" t="s">
        <v>2005</v>
      </c>
      <c r="I774" s="12" t="s">
        <v>1182</v>
      </c>
      <c r="J774" s="50" t="b">
        <v>0</v>
      </c>
      <c r="K774" s="12" t="s">
        <v>1166</v>
      </c>
      <c r="L774" s="12" t="s">
        <v>1167</v>
      </c>
    </row>
    <row r="775" spans="1:12" x14ac:dyDescent="0.2">
      <c r="A775" s="10">
        <v>41985</v>
      </c>
      <c r="B775" s="11" t="s">
        <v>2234</v>
      </c>
      <c r="C775" s="12" t="s">
        <v>1116</v>
      </c>
      <c r="D775" s="11" t="s">
        <v>2</v>
      </c>
      <c r="E775" s="11" t="s">
        <v>19</v>
      </c>
      <c r="F775" s="12" t="s">
        <v>2006</v>
      </c>
      <c r="G775" s="13">
        <v>97265.22</v>
      </c>
      <c r="H775" s="12" t="s">
        <v>2008</v>
      </c>
      <c r="I775" s="12" t="s">
        <v>2007</v>
      </c>
      <c r="J775" s="50" t="b">
        <v>1</v>
      </c>
      <c r="K775" s="12" t="s">
        <v>1166</v>
      </c>
      <c r="L775" s="12" t="s">
        <v>1167</v>
      </c>
    </row>
    <row r="776" spans="1:12" x14ac:dyDescent="0.2">
      <c r="A776" s="10">
        <v>41984</v>
      </c>
      <c r="B776" s="11" t="s">
        <v>36</v>
      </c>
      <c r="C776" s="12" t="s">
        <v>1014</v>
      </c>
      <c r="D776" s="11" t="s">
        <v>1252</v>
      </c>
      <c r="E776" s="11" t="s">
        <v>17</v>
      </c>
      <c r="F776" s="12" t="s">
        <v>2009</v>
      </c>
      <c r="G776" s="13">
        <v>20285.349999999999</v>
      </c>
      <c r="H776" s="12" t="s">
        <v>2010</v>
      </c>
      <c r="I776" s="12" t="s">
        <v>2002</v>
      </c>
      <c r="J776" s="50" t="b">
        <v>0</v>
      </c>
      <c r="K776" s="12" t="s">
        <v>1166</v>
      </c>
      <c r="L776" s="12" t="s">
        <v>1167</v>
      </c>
    </row>
    <row r="777" spans="1:12" x14ac:dyDescent="0.2">
      <c r="A777" s="10">
        <v>41983</v>
      </c>
      <c r="B777" s="11" t="s">
        <v>1793</v>
      </c>
      <c r="C777" s="12" t="s">
        <v>1860</v>
      </c>
      <c r="D777" s="11" t="s">
        <v>1252</v>
      </c>
      <c r="E777" s="11" t="s">
        <v>17</v>
      </c>
      <c r="F777" s="12" t="s">
        <v>83</v>
      </c>
      <c r="G777" s="13">
        <v>0</v>
      </c>
      <c r="H777" s="12" t="s">
        <v>1988</v>
      </c>
      <c r="I777" s="12" t="s">
        <v>1861</v>
      </c>
      <c r="J777" s="50" t="b">
        <v>0</v>
      </c>
      <c r="K777" s="12" t="s">
        <v>1166</v>
      </c>
      <c r="L777" s="12" t="s">
        <v>1167</v>
      </c>
    </row>
    <row r="778" spans="1:12" x14ac:dyDescent="0.2">
      <c r="A778" s="10">
        <v>41983</v>
      </c>
      <c r="B778" s="11" t="s">
        <v>2194</v>
      </c>
      <c r="C778" s="12" t="s">
        <v>1887</v>
      </c>
      <c r="D778" s="11" t="s">
        <v>1252</v>
      </c>
      <c r="E778" s="11" t="s">
        <v>1730</v>
      </c>
      <c r="F778" s="12" t="s">
        <v>225</v>
      </c>
      <c r="G778" s="13">
        <v>0</v>
      </c>
      <c r="H778" s="12" t="s">
        <v>1904</v>
      </c>
      <c r="I778" s="12" t="s">
        <v>1738</v>
      </c>
      <c r="J778" s="50" t="b">
        <v>0</v>
      </c>
      <c r="K778" s="12" t="s">
        <v>1166</v>
      </c>
      <c r="L778" s="12" t="s">
        <v>1167</v>
      </c>
    </row>
    <row r="779" spans="1:12" x14ac:dyDescent="0.2">
      <c r="A779" s="10">
        <v>41982</v>
      </c>
      <c r="B779" s="11" t="s">
        <v>36</v>
      </c>
      <c r="C779" s="12" t="s">
        <v>1989</v>
      </c>
      <c r="D779" s="11" t="s">
        <v>37</v>
      </c>
      <c r="E779" s="11" t="s">
        <v>1730</v>
      </c>
      <c r="F779" s="12" t="s">
        <v>249</v>
      </c>
      <c r="G779" s="13">
        <v>10317.52</v>
      </c>
      <c r="H779" s="12" t="s">
        <v>1990</v>
      </c>
      <c r="I779" s="12" t="s">
        <v>1856</v>
      </c>
      <c r="J779" s="50" t="b">
        <v>0</v>
      </c>
      <c r="K779" s="12" t="s">
        <v>1166</v>
      </c>
      <c r="L779" s="12" t="s">
        <v>1167</v>
      </c>
    </row>
    <row r="780" spans="1:12" x14ac:dyDescent="0.2">
      <c r="A780" s="10">
        <v>41982</v>
      </c>
      <c r="B780" s="11" t="s">
        <v>2201</v>
      </c>
      <c r="C780" s="12" t="s">
        <v>1101</v>
      </c>
      <c r="D780" s="11" t="s">
        <v>1252</v>
      </c>
      <c r="E780" s="11" t="s">
        <v>17</v>
      </c>
      <c r="F780" s="12" t="s">
        <v>72</v>
      </c>
      <c r="G780" s="13">
        <v>7031.48</v>
      </c>
      <c r="H780" s="12" t="s">
        <v>1991</v>
      </c>
      <c r="I780" s="12" t="s">
        <v>1182</v>
      </c>
      <c r="J780" s="50" t="b">
        <v>0</v>
      </c>
      <c r="K780" s="12" t="s">
        <v>1166</v>
      </c>
      <c r="L780" s="12" t="s">
        <v>1167</v>
      </c>
    </row>
    <row r="781" spans="1:12" x14ac:dyDescent="0.2">
      <c r="A781" s="10">
        <v>41982</v>
      </c>
      <c r="B781" s="11" t="s">
        <v>36</v>
      </c>
      <c r="C781" s="12" t="s">
        <v>768</v>
      </c>
      <c r="D781" s="11" t="s">
        <v>1252</v>
      </c>
      <c r="E781" s="11" t="s">
        <v>17</v>
      </c>
      <c r="F781" s="12" t="s">
        <v>1297</v>
      </c>
      <c r="G781" s="13">
        <v>20680.96</v>
      </c>
      <c r="H781" s="12" t="s">
        <v>1970</v>
      </c>
      <c r="I781" s="12" t="s">
        <v>1541</v>
      </c>
      <c r="J781" s="50" t="b">
        <v>0</v>
      </c>
      <c r="K781" s="12" t="s">
        <v>1166</v>
      </c>
      <c r="L781" s="12" t="s">
        <v>1167</v>
      </c>
    </row>
    <row r="782" spans="1:12" x14ac:dyDescent="0.2">
      <c r="A782" s="10">
        <v>41981</v>
      </c>
      <c r="B782" s="11" t="s">
        <v>1793</v>
      </c>
      <c r="C782" s="12" t="s">
        <v>1992</v>
      </c>
      <c r="D782" s="11" t="s">
        <v>1252</v>
      </c>
      <c r="E782" s="11" t="s">
        <v>17</v>
      </c>
      <c r="F782" s="12" t="s">
        <v>288</v>
      </c>
      <c r="G782" s="13">
        <v>0</v>
      </c>
      <c r="H782" s="12" t="s">
        <v>1993</v>
      </c>
      <c r="I782" s="12" t="s">
        <v>1979</v>
      </c>
      <c r="J782" s="50" t="b">
        <v>0</v>
      </c>
      <c r="K782" s="12" t="s">
        <v>1166</v>
      </c>
      <c r="L782" s="12" t="s">
        <v>1167</v>
      </c>
    </row>
    <row r="783" spans="1:12" x14ac:dyDescent="0.2">
      <c r="A783" s="10">
        <v>41981</v>
      </c>
      <c r="B783" s="11" t="s">
        <v>36</v>
      </c>
      <c r="C783" s="12" t="s">
        <v>1296</v>
      </c>
      <c r="D783" s="11" t="s">
        <v>1252</v>
      </c>
      <c r="E783" s="11" t="s">
        <v>18</v>
      </c>
      <c r="F783" s="12" t="s">
        <v>1092</v>
      </c>
      <c r="G783" s="13">
        <v>0</v>
      </c>
      <c r="H783" s="12" t="s">
        <v>2012</v>
      </c>
      <c r="I783" s="12" t="s">
        <v>2011</v>
      </c>
      <c r="J783" s="50" t="b">
        <v>0</v>
      </c>
      <c r="K783" s="12" t="s">
        <v>1166</v>
      </c>
      <c r="L783" s="12" t="s">
        <v>1167</v>
      </c>
    </row>
    <row r="784" spans="1:12" x14ac:dyDescent="0.2">
      <c r="A784" s="10">
        <v>41979</v>
      </c>
      <c r="B784" s="11" t="s">
        <v>36</v>
      </c>
      <c r="C784" s="12" t="s">
        <v>1028</v>
      </c>
      <c r="D784" s="11" t="s">
        <v>1252</v>
      </c>
      <c r="E784" s="11" t="s">
        <v>17</v>
      </c>
      <c r="F784" s="12" t="s">
        <v>2004</v>
      </c>
      <c r="G784" s="13">
        <v>21584.45</v>
      </c>
      <c r="H784" s="12" t="s">
        <v>1994</v>
      </c>
      <c r="I784" s="12" t="s">
        <v>1537</v>
      </c>
      <c r="J784" s="50" t="b">
        <v>0</v>
      </c>
      <c r="K784" s="12" t="s">
        <v>1166</v>
      </c>
      <c r="L784" s="12" t="s">
        <v>1167</v>
      </c>
    </row>
    <row r="785" spans="1:12" x14ac:dyDescent="0.2">
      <c r="A785" s="10">
        <v>41978</v>
      </c>
      <c r="B785" s="11" t="s">
        <v>36</v>
      </c>
      <c r="C785" s="12" t="s">
        <v>1995</v>
      </c>
      <c r="D785" s="11" t="s">
        <v>53</v>
      </c>
      <c r="E785" s="11" t="s">
        <v>19</v>
      </c>
      <c r="F785" s="12" t="s">
        <v>805</v>
      </c>
      <c r="G785" s="13">
        <v>14109.48</v>
      </c>
      <c r="H785" s="12" t="s">
        <v>1997</v>
      </c>
      <c r="I785" s="12" t="s">
        <v>1996</v>
      </c>
      <c r="J785" s="50" t="b">
        <v>0</v>
      </c>
      <c r="K785" s="12" t="s">
        <v>1166</v>
      </c>
      <c r="L785" s="12" t="s">
        <v>1167</v>
      </c>
    </row>
    <row r="786" spans="1:12" x14ac:dyDescent="0.2">
      <c r="A786" s="10">
        <v>41978</v>
      </c>
      <c r="B786" s="11" t="s">
        <v>5</v>
      </c>
      <c r="C786" s="12" t="s">
        <v>1226</v>
      </c>
      <c r="D786" s="11" t="s">
        <v>761</v>
      </c>
      <c r="E786" s="11" t="s">
        <v>1730</v>
      </c>
      <c r="F786" s="12" t="s">
        <v>373</v>
      </c>
      <c r="G786" s="13">
        <v>0</v>
      </c>
      <c r="H786" s="12" t="s">
        <v>1998</v>
      </c>
      <c r="I786" s="12" t="s">
        <v>1170</v>
      </c>
      <c r="J786" s="50" t="b">
        <v>0</v>
      </c>
      <c r="K786" s="12" t="s">
        <v>1166</v>
      </c>
      <c r="L786" s="12" t="s">
        <v>1167</v>
      </c>
    </row>
    <row r="787" spans="1:12" x14ac:dyDescent="0.2">
      <c r="A787" s="10">
        <v>41978</v>
      </c>
      <c r="B787" s="11" t="s">
        <v>36</v>
      </c>
      <c r="C787" s="12" t="s">
        <v>1999</v>
      </c>
      <c r="D787" s="11" t="s">
        <v>37</v>
      </c>
      <c r="E787" s="11" t="s">
        <v>18</v>
      </c>
      <c r="F787" s="12" t="s">
        <v>2000</v>
      </c>
      <c r="G787" s="13">
        <v>0</v>
      </c>
      <c r="H787" s="12" t="s">
        <v>2001</v>
      </c>
      <c r="I787" s="12"/>
      <c r="J787" s="50" t="b">
        <v>0</v>
      </c>
      <c r="K787" s="12" t="s">
        <v>1166</v>
      </c>
      <c r="L787" s="12" t="s">
        <v>1167</v>
      </c>
    </row>
    <row r="788" spans="1:12" x14ac:dyDescent="0.2">
      <c r="A788" s="10">
        <v>41976</v>
      </c>
      <c r="B788" s="11" t="s">
        <v>2132</v>
      </c>
      <c r="C788" s="12" t="s">
        <v>2188</v>
      </c>
      <c r="D788" s="11" t="s">
        <v>761</v>
      </c>
      <c r="E788" s="11" t="s">
        <v>17</v>
      </c>
      <c r="F788" s="12" t="s">
        <v>1429</v>
      </c>
      <c r="G788" s="13">
        <v>12300</v>
      </c>
      <c r="H788" s="12" t="s">
        <v>2133</v>
      </c>
      <c r="I788" s="12"/>
      <c r="J788" s="50" t="b">
        <v>0</v>
      </c>
      <c r="K788" s="12" t="s">
        <v>1166</v>
      </c>
      <c r="L788" s="12" t="s">
        <v>1167</v>
      </c>
    </row>
    <row r="789" spans="1:12" x14ac:dyDescent="0.2">
      <c r="A789" s="10">
        <v>41975</v>
      </c>
      <c r="B789" s="11" t="s">
        <v>36</v>
      </c>
      <c r="C789" s="12" t="s">
        <v>1976</v>
      </c>
      <c r="D789" s="11" t="s">
        <v>1252</v>
      </c>
      <c r="E789" s="11" t="s">
        <v>17</v>
      </c>
      <c r="F789" s="12" t="s">
        <v>208</v>
      </c>
      <c r="G789" s="13">
        <v>45999</v>
      </c>
      <c r="H789" s="12" t="s">
        <v>1977</v>
      </c>
      <c r="I789" s="12" t="s">
        <v>1640</v>
      </c>
      <c r="J789" s="50" t="b">
        <v>0</v>
      </c>
      <c r="K789" s="12" t="s">
        <v>1166</v>
      </c>
      <c r="L789" s="12" t="s">
        <v>1167</v>
      </c>
    </row>
    <row r="790" spans="1:12" x14ac:dyDescent="0.2">
      <c r="A790" s="10">
        <v>41974</v>
      </c>
      <c r="B790" s="11" t="s">
        <v>1793</v>
      </c>
      <c r="C790" s="12" t="s">
        <v>1978</v>
      </c>
      <c r="D790" s="11" t="s">
        <v>1252</v>
      </c>
      <c r="E790" s="11" t="s">
        <v>17</v>
      </c>
      <c r="F790" s="12" t="s">
        <v>288</v>
      </c>
      <c r="G790" s="13">
        <v>0</v>
      </c>
      <c r="H790" s="12" t="s">
        <v>1980</v>
      </c>
      <c r="I790" s="12" t="s">
        <v>1979</v>
      </c>
      <c r="J790" s="50" t="b">
        <v>0</v>
      </c>
      <c r="K790" s="12" t="s">
        <v>1166</v>
      </c>
      <c r="L790" s="12" t="s">
        <v>1167</v>
      </c>
    </row>
    <row r="791" spans="1:12" x14ac:dyDescent="0.2">
      <c r="A791" s="10">
        <v>41974</v>
      </c>
      <c r="B791" s="11" t="s">
        <v>1974</v>
      </c>
      <c r="C791" s="12" t="s">
        <v>1975</v>
      </c>
      <c r="D791" s="11" t="s">
        <v>3</v>
      </c>
      <c r="E791" s="11" t="s">
        <v>20</v>
      </c>
      <c r="F791" s="12" t="s">
        <v>2790</v>
      </c>
      <c r="G791" s="13">
        <v>2000000</v>
      </c>
      <c r="H791" s="12" t="s">
        <v>2791</v>
      </c>
      <c r="I791" s="12"/>
      <c r="J791" s="50" t="b">
        <v>1</v>
      </c>
      <c r="K791" s="12" t="s">
        <v>1166</v>
      </c>
      <c r="L791" s="12" t="s">
        <v>1167</v>
      </c>
    </row>
    <row r="792" spans="1:12" x14ac:dyDescent="0.2">
      <c r="A792" s="10">
        <v>41969</v>
      </c>
      <c r="B792" s="11" t="s">
        <v>5</v>
      </c>
      <c r="C792" s="12" t="s">
        <v>846</v>
      </c>
      <c r="D792" s="11" t="s">
        <v>1252</v>
      </c>
      <c r="E792" s="11" t="s">
        <v>17</v>
      </c>
      <c r="F792" s="12" t="s">
        <v>72</v>
      </c>
      <c r="G792" s="13">
        <v>0</v>
      </c>
      <c r="H792" s="12" t="s">
        <v>1981</v>
      </c>
      <c r="I792" s="12" t="s">
        <v>1182</v>
      </c>
      <c r="J792" s="50" t="b">
        <v>0</v>
      </c>
      <c r="K792" s="12" t="s">
        <v>1166</v>
      </c>
      <c r="L792" s="12" t="s">
        <v>1167</v>
      </c>
    </row>
    <row r="793" spans="1:12" x14ac:dyDescent="0.2">
      <c r="A793" s="10">
        <v>41967</v>
      </c>
      <c r="B793" s="11" t="s">
        <v>36</v>
      </c>
      <c r="C793" s="12" t="s">
        <v>1121</v>
      </c>
      <c r="D793" s="11" t="s">
        <v>1252</v>
      </c>
      <c r="E793" s="11" t="s">
        <v>17</v>
      </c>
      <c r="F793" s="12" t="s">
        <v>1092</v>
      </c>
      <c r="G793" s="13">
        <v>5655.7</v>
      </c>
      <c r="H793" s="12" t="s">
        <v>1983</v>
      </c>
      <c r="I793" s="12" t="s">
        <v>1982</v>
      </c>
      <c r="J793" s="50" t="b">
        <v>0</v>
      </c>
      <c r="K793" s="12" t="s">
        <v>1166</v>
      </c>
      <c r="L793" s="12" t="s">
        <v>1167</v>
      </c>
    </row>
    <row r="794" spans="1:12" x14ac:dyDescent="0.2">
      <c r="A794" s="10">
        <v>41967</v>
      </c>
      <c r="B794" s="11" t="s">
        <v>2194</v>
      </c>
      <c r="C794" s="12" t="s">
        <v>1014</v>
      </c>
      <c r="D794" s="11" t="s">
        <v>1252</v>
      </c>
      <c r="E794" s="11" t="s">
        <v>1730</v>
      </c>
      <c r="F794" s="12" t="s">
        <v>513</v>
      </c>
      <c r="G794" s="13">
        <v>52823.82</v>
      </c>
      <c r="H794" s="12" t="s">
        <v>2003</v>
      </c>
      <c r="I794" s="12" t="s">
        <v>2002</v>
      </c>
      <c r="J794" s="50" t="b">
        <v>0</v>
      </c>
      <c r="K794" s="12" t="s">
        <v>1166</v>
      </c>
      <c r="L794" s="12" t="s">
        <v>1167</v>
      </c>
    </row>
    <row r="795" spans="1:12" x14ac:dyDescent="0.2">
      <c r="A795" s="10">
        <v>41965</v>
      </c>
      <c r="B795" s="11" t="s">
        <v>6</v>
      </c>
      <c r="C795" s="12" t="s">
        <v>1325</v>
      </c>
      <c r="D795" s="11" t="s">
        <v>1252</v>
      </c>
      <c r="E795" s="11" t="s">
        <v>17</v>
      </c>
      <c r="F795" s="12" t="s">
        <v>66</v>
      </c>
      <c r="G795" s="13">
        <v>3718.58</v>
      </c>
      <c r="H795" s="12" t="s">
        <v>1964</v>
      </c>
      <c r="I795" s="12"/>
      <c r="J795" s="50" t="b">
        <v>0</v>
      </c>
      <c r="K795" s="12" t="s">
        <v>1166</v>
      </c>
      <c r="L795" s="12" t="s">
        <v>1167</v>
      </c>
    </row>
    <row r="796" spans="1:12" x14ac:dyDescent="0.2">
      <c r="A796" s="10">
        <v>41964</v>
      </c>
      <c r="B796" s="11" t="s">
        <v>1793</v>
      </c>
      <c r="C796" s="12" t="s">
        <v>1962</v>
      </c>
      <c r="D796" s="11" t="s">
        <v>1252</v>
      </c>
      <c r="E796" s="11" t="s">
        <v>17</v>
      </c>
      <c r="F796" s="12" t="s">
        <v>66</v>
      </c>
      <c r="G796" s="13">
        <v>0</v>
      </c>
      <c r="H796" s="12" t="s">
        <v>1965</v>
      </c>
      <c r="I796" s="12" t="s">
        <v>1861</v>
      </c>
      <c r="J796" s="50" t="b">
        <v>0</v>
      </c>
      <c r="K796" s="12" t="s">
        <v>1166</v>
      </c>
      <c r="L796" s="12" t="s">
        <v>1167</v>
      </c>
    </row>
    <row r="797" spans="1:12" x14ac:dyDescent="0.2">
      <c r="A797" s="10">
        <v>41964</v>
      </c>
      <c r="B797" s="11" t="s">
        <v>36</v>
      </c>
      <c r="C797" s="12" t="s">
        <v>1385</v>
      </c>
      <c r="D797" s="11" t="s">
        <v>53</v>
      </c>
      <c r="E797" s="11" t="s">
        <v>19</v>
      </c>
      <c r="F797" s="12" t="s">
        <v>1968</v>
      </c>
      <c r="G797" s="13">
        <v>11574.26</v>
      </c>
      <c r="H797" s="12" t="s">
        <v>1969</v>
      </c>
      <c r="I797" s="12" t="s">
        <v>1807</v>
      </c>
      <c r="J797" s="50" t="b">
        <v>0</v>
      </c>
      <c r="K797" s="12" t="s">
        <v>1166</v>
      </c>
      <c r="L797" s="12" t="s">
        <v>1167</v>
      </c>
    </row>
    <row r="798" spans="1:12" x14ac:dyDescent="0.2">
      <c r="A798" s="10">
        <v>41964</v>
      </c>
      <c r="B798" s="11" t="s">
        <v>36</v>
      </c>
      <c r="C798" s="12" t="s">
        <v>1385</v>
      </c>
      <c r="D798" s="11" t="s">
        <v>1252</v>
      </c>
      <c r="E798" s="11" t="s">
        <v>17</v>
      </c>
      <c r="F798" s="12" t="s">
        <v>1968</v>
      </c>
      <c r="G798" s="13">
        <v>77215.81</v>
      </c>
      <c r="H798" s="12" t="s">
        <v>1970</v>
      </c>
      <c r="I798" s="12" t="s">
        <v>1807</v>
      </c>
      <c r="J798" s="50" t="b">
        <v>0</v>
      </c>
      <c r="K798" s="12" t="s">
        <v>1166</v>
      </c>
      <c r="L798" s="12" t="s">
        <v>1167</v>
      </c>
    </row>
    <row r="799" spans="1:12" x14ac:dyDescent="0.2">
      <c r="A799" s="10">
        <v>41964</v>
      </c>
      <c r="B799" s="11" t="s">
        <v>36</v>
      </c>
      <c r="C799" s="12" t="s">
        <v>1103</v>
      </c>
      <c r="D799" s="11" t="s">
        <v>1252</v>
      </c>
      <c r="E799" s="11" t="s">
        <v>17</v>
      </c>
      <c r="F799" s="12" t="s">
        <v>74</v>
      </c>
      <c r="G799" s="13">
        <v>0</v>
      </c>
      <c r="H799" s="12" t="s">
        <v>1971</v>
      </c>
      <c r="I799" s="12" t="s">
        <v>1649</v>
      </c>
      <c r="J799" s="50" t="b">
        <v>0</v>
      </c>
      <c r="K799" s="12" t="s">
        <v>1166</v>
      </c>
      <c r="L799" s="12" t="s">
        <v>1167</v>
      </c>
    </row>
    <row r="800" spans="1:12" x14ac:dyDescent="0.2">
      <c r="A800" s="10">
        <v>41964</v>
      </c>
      <c r="B800" s="11" t="s">
        <v>2194</v>
      </c>
      <c r="C800" s="12" t="s">
        <v>780</v>
      </c>
      <c r="D800" s="11" t="s">
        <v>1252</v>
      </c>
      <c r="E800" s="11" t="s">
        <v>17</v>
      </c>
      <c r="F800" s="12" t="s">
        <v>774</v>
      </c>
      <c r="G800" s="13">
        <v>0</v>
      </c>
      <c r="H800" s="12" t="s">
        <v>1984</v>
      </c>
      <c r="I800" s="12" t="s">
        <v>1537</v>
      </c>
      <c r="J800" s="50" t="b">
        <v>0</v>
      </c>
      <c r="K800" s="12" t="s">
        <v>1166</v>
      </c>
      <c r="L800" s="12" t="s">
        <v>1167</v>
      </c>
    </row>
    <row r="801" spans="1:12" x14ac:dyDescent="0.2">
      <c r="A801" s="10">
        <v>41963</v>
      </c>
      <c r="B801" s="11" t="s">
        <v>36</v>
      </c>
      <c r="C801" s="12" t="s">
        <v>863</v>
      </c>
      <c r="D801" s="11" t="s">
        <v>1252</v>
      </c>
      <c r="E801" s="11" t="s">
        <v>17</v>
      </c>
      <c r="F801" s="12" t="s">
        <v>864</v>
      </c>
      <c r="G801" s="13">
        <v>16409.18</v>
      </c>
      <c r="H801" s="12" t="s">
        <v>1940</v>
      </c>
      <c r="I801" s="12" t="s">
        <v>1493</v>
      </c>
      <c r="J801" s="50" t="b">
        <v>0</v>
      </c>
      <c r="K801" s="12" t="s">
        <v>1166</v>
      </c>
      <c r="L801" s="12" t="s">
        <v>1167</v>
      </c>
    </row>
    <row r="802" spans="1:12" x14ac:dyDescent="0.2">
      <c r="A802" s="10">
        <v>41963</v>
      </c>
      <c r="B802" s="11" t="s">
        <v>2201</v>
      </c>
      <c r="C802" s="12" t="s">
        <v>1028</v>
      </c>
      <c r="D802" s="11" t="s">
        <v>1252</v>
      </c>
      <c r="E802" s="11" t="s">
        <v>1730</v>
      </c>
      <c r="F802" s="12" t="s">
        <v>72</v>
      </c>
      <c r="G802" s="13">
        <v>0</v>
      </c>
      <c r="H802" s="12" t="s">
        <v>2244</v>
      </c>
      <c r="I802" s="12" t="s">
        <v>1182</v>
      </c>
      <c r="J802" s="50" t="b">
        <v>0</v>
      </c>
      <c r="K802" s="12" t="s">
        <v>1166</v>
      </c>
      <c r="L802" s="12" t="s">
        <v>1167</v>
      </c>
    </row>
    <row r="803" spans="1:12" x14ac:dyDescent="0.2">
      <c r="A803" s="10">
        <v>41961</v>
      </c>
      <c r="B803" s="11" t="s">
        <v>2194</v>
      </c>
      <c r="C803" s="12" t="s">
        <v>1820</v>
      </c>
      <c r="D803" s="11" t="s">
        <v>53</v>
      </c>
      <c r="E803" s="11" t="s">
        <v>1730</v>
      </c>
      <c r="F803" s="12" t="s">
        <v>800</v>
      </c>
      <c r="G803" s="13">
        <v>34219.31</v>
      </c>
      <c r="H803" s="12" t="s">
        <v>2313</v>
      </c>
      <c r="I803" s="12" t="s">
        <v>1579</v>
      </c>
      <c r="J803" s="50" t="b">
        <v>0</v>
      </c>
      <c r="K803" s="12" t="s">
        <v>1166</v>
      </c>
      <c r="L803" s="12" t="s">
        <v>1167</v>
      </c>
    </row>
    <row r="804" spans="1:12" x14ac:dyDescent="0.2">
      <c r="A804" s="10">
        <v>41961</v>
      </c>
      <c r="B804" s="11" t="s">
        <v>36</v>
      </c>
      <c r="C804" s="12" t="s">
        <v>766</v>
      </c>
      <c r="D804" s="11" t="s">
        <v>1252</v>
      </c>
      <c r="E804" s="11" t="s">
        <v>17</v>
      </c>
      <c r="F804" s="12" t="s">
        <v>74</v>
      </c>
      <c r="G804" s="13">
        <v>20288.79</v>
      </c>
      <c r="H804" s="12" t="s">
        <v>1941</v>
      </c>
      <c r="I804" s="12" t="s">
        <v>1649</v>
      </c>
      <c r="J804" s="50" t="b">
        <v>0</v>
      </c>
      <c r="K804" s="12" t="s">
        <v>1166</v>
      </c>
      <c r="L804" s="12" t="s">
        <v>1167</v>
      </c>
    </row>
    <row r="805" spans="1:12" x14ac:dyDescent="0.2">
      <c r="A805" s="10">
        <v>41959</v>
      </c>
      <c r="B805" s="11" t="s">
        <v>1793</v>
      </c>
      <c r="C805" s="12" t="s">
        <v>1942</v>
      </c>
      <c r="D805" s="11" t="s">
        <v>1252</v>
      </c>
      <c r="E805" s="11" t="s">
        <v>17</v>
      </c>
      <c r="F805" s="12" t="s">
        <v>66</v>
      </c>
      <c r="G805" s="13">
        <v>0</v>
      </c>
      <c r="H805" s="12" t="s">
        <v>1966</v>
      </c>
      <c r="I805" s="12" t="s">
        <v>1861</v>
      </c>
      <c r="J805" s="50" t="b">
        <v>0</v>
      </c>
      <c r="K805" s="12" t="s">
        <v>1166</v>
      </c>
      <c r="L805" s="12" t="s">
        <v>1167</v>
      </c>
    </row>
    <row r="806" spans="1:12" x14ac:dyDescent="0.2">
      <c r="A806" s="10">
        <v>41959</v>
      </c>
      <c r="B806" s="11" t="s">
        <v>5</v>
      </c>
      <c r="C806" s="12" t="s">
        <v>1943</v>
      </c>
      <c r="D806" s="11" t="s">
        <v>761</v>
      </c>
      <c r="E806" s="11" t="s">
        <v>1730</v>
      </c>
      <c r="F806" s="12" t="s">
        <v>774</v>
      </c>
      <c r="G806" s="13">
        <v>0</v>
      </c>
      <c r="H806" s="12" t="s">
        <v>1944</v>
      </c>
      <c r="I806" s="12" t="s">
        <v>1537</v>
      </c>
      <c r="J806" s="50" t="b">
        <v>0</v>
      </c>
      <c r="K806" s="12" t="s">
        <v>1166</v>
      </c>
      <c r="L806" s="12" t="s">
        <v>1167</v>
      </c>
    </row>
    <row r="807" spans="1:12" x14ac:dyDescent="0.2">
      <c r="A807" s="10">
        <v>41959</v>
      </c>
      <c r="B807" s="11" t="s">
        <v>36</v>
      </c>
      <c r="C807" s="12" t="s">
        <v>1648</v>
      </c>
      <c r="D807" s="11" t="s">
        <v>1252</v>
      </c>
      <c r="E807" s="11" t="s">
        <v>17</v>
      </c>
      <c r="F807" s="12" t="s">
        <v>227</v>
      </c>
      <c r="G807" s="13">
        <v>16409.18</v>
      </c>
      <c r="H807" s="12" t="s">
        <v>1985</v>
      </c>
      <c r="I807" s="12" t="s">
        <v>1649</v>
      </c>
      <c r="J807" s="50" t="b">
        <v>0</v>
      </c>
      <c r="K807" s="12" t="s">
        <v>1166</v>
      </c>
      <c r="L807" s="12" t="s">
        <v>1167</v>
      </c>
    </row>
    <row r="808" spans="1:12" x14ac:dyDescent="0.2">
      <c r="A808" s="10">
        <v>41957</v>
      </c>
      <c r="B808" s="11" t="s">
        <v>1793</v>
      </c>
      <c r="C808" s="12" t="s">
        <v>1912</v>
      </c>
      <c r="D808" s="11" t="s">
        <v>1252</v>
      </c>
      <c r="E808" s="11" t="s">
        <v>17</v>
      </c>
      <c r="F808" s="12" t="s">
        <v>66</v>
      </c>
      <c r="G808" s="13">
        <v>0</v>
      </c>
      <c r="H808" s="12" t="s">
        <v>1967</v>
      </c>
      <c r="I808" s="12" t="s">
        <v>1861</v>
      </c>
      <c r="J808" s="50" t="b">
        <v>0</v>
      </c>
      <c r="K808" s="12" t="s">
        <v>1166</v>
      </c>
      <c r="L808" s="12" t="s">
        <v>1167</v>
      </c>
    </row>
    <row r="809" spans="1:12" x14ac:dyDescent="0.2">
      <c r="A809" s="10">
        <v>41957</v>
      </c>
      <c r="B809" s="11" t="s">
        <v>2193</v>
      </c>
      <c r="C809" s="12" t="s">
        <v>771</v>
      </c>
      <c r="D809" s="11" t="s">
        <v>37</v>
      </c>
      <c r="E809" s="11" t="s">
        <v>1730</v>
      </c>
      <c r="F809" s="12" t="s">
        <v>72</v>
      </c>
      <c r="G809" s="13">
        <v>0</v>
      </c>
      <c r="H809" s="12" t="s">
        <v>1945</v>
      </c>
      <c r="I809" s="12" t="s">
        <v>1182</v>
      </c>
      <c r="J809" s="50" t="b">
        <v>0</v>
      </c>
      <c r="K809" s="12" t="s">
        <v>1166</v>
      </c>
      <c r="L809" s="12" t="s">
        <v>1167</v>
      </c>
    </row>
    <row r="810" spans="1:12" x14ac:dyDescent="0.2">
      <c r="A810" s="10">
        <v>41955</v>
      </c>
      <c r="B810" s="11" t="s">
        <v>6</v>
      </c>
      <c r="C810" s="12" t="s">
        <v>1137</v>
      </c>
      <c r="D810" s="11" t="s">
        <v>53</v>
      </c>
      <c r="E810" s="11" t="s">
        <v>19</v>
      </c>
      <c r="F810" s="12" t="s">
        <v>1946</v>
      </c>
      <c r="G810" s="13"/>
      <c r="H810" s="12" t="s">
        <v>1947</v>
      </c>
      <c r="I810" s="12"/>
      <c r="J810" s="50" t="b">
        <v>0</v>
      </c>
      <c r="K810" s="12" t="s">
        <v>1166</v>
      </c>
      <c r="L810" s="12" t="s">
        <v>1167</v>
      </c>
    </row>
    <row r="811" spans="1:12" x14ac:dyDescent="0.2">
      <c r="A811" s="10">
        <v>41955</v>
      </c>
      <c r="B811" s="11" t="s">
        <v>36</v>
      </c>
      <c r="C811" s="12" t="s">
        <v>1102</v>
      </c>
      <c r="D811" s="11" t="s">
        <v>1252</v>
      </c>
      <c r="E811" s="11" t="s">
        <v>17</v>
      </c>
      <c r="F811" s="12" t="s">
        <v>677</v>
      </c>
      <c r="G811" s="13">
        <v>9688.56</v>
      </c>
      <c r="H811" s="12" t="s">
        <v>1949</v>
      </c>
      <c r="I811" s="12" t="s">
        <v>1948</v>
      </c>
      <c r="J811" s="50" t="b">
        <v>0</v>
      </c>
      <c r="K811" s="12" t="s">
        <v>1166</v>
      </c>
      <c r="L811" s="12" t="s">
        <v>1167</v>
      </c>
    </row>
    <row r="812" spans="1:12" x14ac:dyDescent="0.2">
      <c r="A812" s="10">
        <v>41953</v>
      </c>
      <c r="B812" s="11" t="s">
        <v>88</v>
      </c>
      <c r="C812" s="12" t="s">
        <v>866</v>
      </c>
      <c r="D812" s="11" t="s">
        <v>2</v>
      </c>
      <c r="E812" s="11" t="s">
        <v>19</v>
      </c>
      <c r="F812" s="12" t="s">
        <v>28</v>
      </c>
      <c r="G812" s="13">
        <v>98000</v>
      </c>
      <c r="H812" s="12" t="s">
        <v>1951</v>
      </c>
      <c r="I812" s="12" t="s">
        <v>1950</v>
      </c>
      <c r="J812" s="50" t="b">
        <v>1</v>
      </c>
      <c r="K812" s="12" t="s">
        <v>1166</v>
      </c>
      <c r="L812" s="12" t="s">
        <v>1167</v>
      </c>
    </row>
    <row r="813" spans="1:12" x14ac:dyDescent="0.2">
      <c r="A813" s="10">
        <v>41953</v>
      </c>
      <c r="B813" s="11" t="s">
        <v>36</v>
      </c>
      <c r="C813" s="12" t="s">
        <v>1019</v>
      </c>
      <c r="D813" s="11" t="s">
        <v>1252</v>
      </c>
      <c r="E813" s="11" t="s">
        <v>17</v>
      </c>
      <c r="F813" s="12" t="s">
        <v>1020</v>
      </c>
      <c r="G813" s="13">
        <v>24746.69</v>
      </c>
      <c r="H813" s="12" t="s">
        <v>1952</v>
      </c>
      <c r="I813" s="12" t="s">
        <v>1909</v>
      </c>
      <c r="J813" s="50" t="b">
        <v>0</v>
      </c>
      <c r="K813" s="12" t="s">
        <v>1166</v>
      </c>
      <c r="L813" s="12" t="s">
        <v>1167</v>
      </c>
    </row>
    <row r="814" spans="1:12" x14ac:dyDescent="0.2">
      <c r="A814" s="10">
        <v>41953</v>
      </c>
      <c r="B814" s="11" t="s">
        <v>2194</v>
      </c>
      <c r="C814" s="12" t="s">
        <v>993</v>
      </c>
      <c r="D814" s="11" t="s">
        <v>2</v>
      </c>
      <c r="E814" s="11" t="s">
        <v>19</v>
      </c>
      <c r="F814" s="12" t="s">
        <v>225</v>
      </c>
      <c r="G814" s="13">
        <v>410</v>
      </c>
      <c r="H814" s="12" t="s">
        <v>1953</v>
      </c>
      <c r="I814" s="12" t="s">
        <v>1738</v>
      </c>
      <c r="J814" s="50" t="b">
        <v>0</v>
      </c>
      <c r="K814" s="12" t="s">
        <v>1166</v>
      </c>
      <c r="L814" s="12" t="s">
        <v>1167</v>
      </c>
    </row>
    <row r="815" spans="1:12" x14ac:dyDescent="0.2">
      <c r="A815" s="10">
        <v>41950</v>
      </c>
      <c r="B815" s="11" t="s">
        <v>2234</v>
      </c>
      <c r="C815" s="12" t="s">
        <v>855</v>
      </c>
      <c r="D815" s="11" t="s">
        <v>1252</v>
      </c>
      <c r="E815" s="11" t="s">
        <v>17</v>
      </c>
      <c r="F815" s="12" t="s">
        <v>1954</v>
      </c>
      <c r="G815" s="13">
        <v>0</v>
      </c>
      <c r="H815" s="12" t="s">
        <v>1955</v>
      </c>
      <c r="I815" s="12" t="s">
        <v>1699</v>
      </c>
      <c r="J815" s="50" t="b">
        <v>0</v>
      </c>
      <c r="K815" s="12" t="s">
        <v>1166</v>
      </c>
      <c r="L815" s="12" t="s">
        <v>1167</v>
      </c>
    </row>
    <row r="816" spans="1:12" x14ac:dyDescent="0.2">
      <c r="A816" s="10">
        <v>41949</v>
      </c>
      <c r="B816" s="11" t="s">
        <v>36</v>
      </c>
      <c r="C816" s="12" t="s">
        <v>1385</v>
      </c>
      <c r="D816" s="11" t="s">
        <v>1252</v>
      </c>
      <c r="E816" s="11" t="s">
        <v>17</v>
      </c>
      <c r="F816" s="12" t="s">
        <v>1806</v>
      </c>
      <c r="G816" s="13">
        <v>23170.02</v>
      </c>
      <c r="H816" s="12" t="s">
        <v>1956</v>
      </c>
      <c r="I816" s="12" t="s">
        <v>1807</v>
      </c>
      <c r="J816" s="50" t="b">
        <v>0</v>
      </c>
      <c r="K816" s="12" t="s">
        <v>1166</v>
      </c>
      <c r="L816" s="12" t="s">
        <v>1167</v>
      </c>
    </row>
    <row r="817" spans="1:12" x14ac:dyDescent="0.2">
      <c r="A817" s="10">
        <v>41947</v>
      </c>
      <c r="B817" s="11" t="s">
        <v>2193</v>
      </c>
      <c r="C817" s="12" t="s">
        <v>1105</v>
      </c>
      <c r="D817" s="11" t="s">
        <v>1252</v>
      </c>
      <c r="E817" s="11" t="s">
        <v>1730</v>
      </c>
      <c r="F817" s="12" t="s">
        <v>72</v>
      </c>
      <c r="G817" s="13">
        <v>0</v>
      </c>
      <c r="H817" s="12" t="s">
        <v>1957</v>
      </c>
      <c r="I817" s="12" t="s">
        <v>1182</v>
      </c>
      <c r="J817" s="50" t="b">
        <v>0</v>
      </c>
      <c r="K817" s="12" t="s">
        <v>1166</v>
      </c>
      <c r="L817" s="12" t="s">
        <v>1167</v>
      </c>
    </row>
    <row r="818" spans="1:12" x14ac:dyDescent="0.2">
      <c r="A818" s="10">
        <v>41946</v>
      </c>
      <c r="B818" s="11" t="s">
        <v>36</v>
      </c>
      <c r="C818" s="12" t="s">
        <v>1463</v>
      </c>
      <c r="D818" s="11" t="s">
        <v>53</v>
      </c>
      <c r="E818" s="11" t="s">
        <v>19</v>
      </c>
      <c r="F818" s="12" t="s">
        <v>1916</v>
      </c>
      <c r="G818" s="13">
        <v>6000</v>
      </c>
      <c r="H818" s="12" t="s">
        <v>1918</v>
      </c>
      <c r="I818" s="12" t="s">
        <v>1917</v>
      </c>
      <c r="J818" s="50" t="b">
        <v>0</v>
      </c>
      <c r="K818" s="12" t="s">
        <v>1166</v>
      </c>
      <c r="L818" s="12" t="s">
        <v>1167</v>
      </c>
    </row>
    <row r="819" spans="1:12" x14ac:dyDescent="0.2">
      <c r="A819" s="10">
        <v>41944</v>
      </c>
      <c r="B819" s="11" t="s">
        <v>2234</v>
      </c>
      <c r="C819" s="12" t="s">
        <v>1198</v>
      </c>
      <c r="D819" s="11" t="s">
        <v>1252</v>
      </c>
      <c r="E819" s="11" t="s">
        <v>17</v>
      </c>
      <c r="F819" s="12" t="s">
        <v>1958</v>
      </c>
      <c r="G819" s="13">
        <v>23340.33</v>
      </c>
      <c r="H819" s="12" t="s">
        <v>1959</v>
      </c>
      <c r="I819" s="12" t="s">
        <v>1601</v>
      </c>
      <c r="J819" s="50" t="b">
        <v>0</v>
      </c>
      <c r="K819" s="12" t="s">
        <v>1166</v>
      </c>
      <c r="L819" s="12" t="s">
        <v>1167</v>
      </c>
    </row>
    <row r="820" spans="1:12" x14ac:dyDescent="0.2">
      <c r="A820" s="10">
        <v>41943</v>
      </c>
      <c r="B820" s="11" t="s">
        <v>2194</v>
      </c>
      <c r="C820" s="12" t="s">
        <v>1887</v>
      </c>
      <c r="D820" s="11" t="s">
        <v>1252</v>
      </c>
      <c r="E820" s="11" t="s">
        <v>1730</v>
      </c>
      <c r="F820" s="12" t="s">
        <v>225</v>
      </c>
      <c r="G820" s="13">
        <v>0</v>
      </c>
      <c r="H820" s="12" t="s">
        <v>1919</v>
      </c>
      <c r="I820" s="12" t="s">
        <v>1738</v>
      </c>
      <c r="J820" s="50" t="b">
        <v>0</v>
      </c>
      <c r="K820" s="12" t="s">
        <v>1166</v>
      </c>
      <c r="L820" s="12" t="s">
        <v>1167</v>
      </c>
    </row>
    <row r="821" spans="1:12" x14ac:dyDescent="0.2">
      <c r="A821" s="10">
        <v>41941</v>
      </c>
      <c r="B821" s="11" t="s">
        <v>36</v>
      </c>
      <c r="C821" s="12" t="s">
        <v>1920</v>
      </c>
      <c r="D821" s="11" t="s">
        <v>53</v>
      </c>
      <c r="E821" s="11" t="s">
        <v>19</v>
      </c>
      <c r="F821" s="12" t="s">
        <v>1921</v>
      </c>
      <c r="G821" s="13">
        <v>7738.83</v>
      </c>
      <c r="H821" s="12" t="s">
        <v>1923</v>
      </c>
      <c r="I821" s="12" t="s">
        <v>1922</v>
      </c>
      <c r="J821" s="50" t="b">
        <v>0</v>
      </c>
      <c r="K821" s="12" t="s">
        <v>1166</v>
      </c>
      <c r="L821" s="12" t="s">
        <v>1167</v>
      </c>
    </row>
    <row r="822" spans="1:12" x14ac:dyDescent="0.2">
      <c r="A822" s="10">
        <v>41940</v>
      </c>
      <c r="B822" s="11" t="s">
        <v>36</v>
      </c>
      <c r="C822" s="12" t="s">
        <v>817</v>
      </c>
      <c r="D822" s="11" t="s">
        <v>761</v>
      </c>
      <c r="E822" s="11" t="s">
        <v>1730</v>
      </c>
      <c r="F822" s="12" t="s">
        <v>72</v>
      </c>
      <c r="G822" s="13">
        <v>0</v>
      </c>
      <c r="H822" s="12" t="s">
        <v>1924</v>
      </c>
      <c r="I822" s="12" t="s">
        <v>1487</v>
      </c>
      <c r="J822" s="50" t="b">
        <v>0</v>
      </c>
      <c r="K822" s="12" t="s">
        <v>1166</v>
      </c>
      <c r="L822" s="12" t="s">
        <v>1167</v>
      </c>
    </row>
    <row r="823" spans="1:12" x14ac:dyDescent="0.2">
      <c r="A823" s="10">
        <v>41938</v>
      </c>
      <c r="B823" s="11" t="s">
        <v>1793</v>
      </c>
      <c r="C823" s="12" t="s">
        <v>1860</v>
      </c>
      <c r="D823" s="11" t="s">
        <v>53</v>
      </c>
      <c r="E823" s="11" t="s">
        <v>19</v>
      </c>
      <c r="F823" s="12" t="s">
        <v>66</v>
      </c>
      <c r="G823" s="13">
        <v>3975</v>
      </c>
      <c r="H823" s="12" t="s">
        <v>1926</v>
      </c>
      <c r="I823" s="12" t="s">
        <v>1861</v>
      </c>
      <c r="J823" s="50" t="b">
        <v>0</v>
      </c>
      <c r="K823" s="12" t="s">
        <v>1166</v>
      </c>
      <c r="L823" s="12" t="s">
        <v>1167</v>
      </c>
    </row>
    <row r="824" spans="1:12" x14ac:dyDescent="0.2">
      <c r="A824" s="10">
        <v>41938</v>
      </c>
      <c r="B824" s="11" t="s">
        <v>2201</v>
      </c>
      <c r="C824" s="12" t="s">
        <v>1220</v>
      </c>
      <c r="D824" s="11" t="s">
        <v>53</v>
      </c>
      <c r="E824" s="11" t="s">
        <v>19</v>
      </c>
      <c r="F824" s="12" t="s">
        <v>1563</v>
      </c>
      <c r="G824" s="13">
        <v>15000</v>
      </c>
      <c r="H824" s="12" t="s">
        <v>1928</v>
      </c>
      <c r="I824" s="12" t="s">
        <v>1927</v>
      </c>
      <c r="J824" s="50" t="b">
        <v>0</v>
      </c>
      <c r="K824" s="12" t="s">
        <v>1166</v>
      </c>
      <c r="L824" s="12" t="s">
        <v>1167</v>
      </c>
    </row>
    <row r="825" spans="1:12" x14ac:dyDescent="0.2">
      <c r="A825" s="10">
        <v>41937</v>
      </c>
      <c r="B825" s="11" t="s">
        <v>6</v>
      </c>
      <c r="C825" s="12" t="s">
        <v>1085</v>
      </c>
      <c r="D825" s="11" t="s">
        <v>53</v>
      </c>
      <c r="E825" s="11" t="s">
        <v>19</v>
      </c>
      <c r="F825" s="12" t="s">
        <v>1086</v>
      </c>
      <c r="G825" s="13">
        <v>0</v>
      </c>
      <c r="H825" s="12" t="s">
        <v>1960</v>
      </c>
      <c r="I825" s="12"/>
      <c r="J825" s="50" t="b">
        <v>0</v>
      </c>
      <c r="K825" s="12" t="s">
        <v>1166</v>
      </c>
      <c r="L825" s="12" t="s">
        <v>1167</v>
      </c>
    </row>
    <row r="826" spans="1:12" x14ac:dyDescent="0.2">
      <c r="A826" s="10">
        <v>41936</v>
      </c>
      <c r="B826" s="11" t="s">
        <v>36</v>
      </c>
      <c r="C826" s="12" t="s">
        <v>1113</v>
      </c>
      <c r="D826" s="11" t="s">
        <v>53</v>
      </c>
      <c r="E826" s="11" t="s">
        <v>1730</v>
      </c>
      <c r="F826" s="12" t="s">
        <v>56</v>
      </c>
      <c r="G826" s="13">
        <v>2588.87</v>
      </c>
      <c r="H826" s="12" t="s">
        <v>1929</v>
      </c>
      <c r="I826" s="12" t="s">
        <v>1487</v>
      </c>
      <c r="J826" s="50" t="b">
        <v>0</v>
      </c>
      <c r="K826" s="12" t="s">
        <v>1166</v>
      </c>
      <c r="L826" s="12" t="s">
        <v>1167</v>
      </c>
    </row>
    <row r="827" spans="1:12" x14ac:dyDescent="0.2">
      <c r="A827" s="10">
        <v>41934</v>
      </c>
      <c r="B827" s="11" t="s">
        <v>1770</v>
      </c>
      <c r="C827" s="12" t="s">
        <v>1191</v>
      </c>
      <c r="D827" s="11" t="s">
        <v>1252</v>
      </c>
      <c r="E827" s="11" t="s">
        <v>18</v>
      </c>
      <c r="F827" s="12" t="s">
        <v>227</v>
      </c>
      <c r="G827" s="13">
        <v>0</v>
      </c>
      <c r="H827" s="12" t="s">
        <v>1913</v>
      </c>
      <c r="I827" s="12" t="s">
        <v>1649</v>
      </c>
      <c r="J827" s="50" t="b">
        <v>0</v>
      </c>
      <c r="K827" s="12" t="s">
        <v>1166</v>
      </c>
      <c r="L827" s="12" t="s">
        <v>1167</v>
      </c>
    </row>
    <row r="828" spans="1:12" x14ac:dyDescent="0.2">
      <c r="A828" s="10">
        <v>41932</v>
      </c>
      <c r="B828" s="11" t="s">
        <v>36</v>
      </c>
      <c r="C828" s="12" t="s">
        <v>1019</v>
      </c>
      <c r="D828" s="11" t="s">
        <v>1252</v>
      </c>
      <c r="E828" s="11" t="s">
        <v>17</v>
      </c>
      <c r="F828" s="12" t="s">
        <v>1908</v>
      </c>
      <c r="G828" s="13">
        <v>26188.81</v>
      </c>
      <c r="H828" s="12" t="s">
        <v>1910</v>
      </c>
      <c r="I828" s="12" t="s">
        <v>1909</v>
      </c>
      <c r="J828" s="50" t="b">
        <v>0</v>
      </c>
      <c r="K828" s="12" t="s">
        <v>1166</v>
      </c>
      <c r="L828" s="12" t="s">
        <v>1167</v>
      </c>
    </row>
    <row r="829" spans="1:12" x14ac:dyDescent="0.2">
      <c r="A829" s="10">
        <v>41928</v>
      </c>
      <c r="B829" s="11" t="s">
        <v>36</v>
      </c>
      <c r="C829" s="12" t="s">
        <v>1100</v>
      </c>
      <c r="D829" s="11" t="s">
        <v>1252</v>
      </c>
      <c r="E829" s="11" t="s">
        <v>17</v>
      </c>
      <c r="F829" s="12" t="s">
        <v>72</v>
      </c>
      <c r="G829" s="13">
        <v>8050.61</v>
      </c>
      <c r="H829" s="12" t="s">
        <v>1911</v>
      </c>
      <c r="I829" s="12" t="s">
        <v>1182</v>
      </c>
      <c r="J829" s="50" t="b">
        <v>0</v>
      </c>
      <c r="K829" s="12" t="s">
        <v>1166</v>
      </c>
      <c r="L829" s="12" t="s">
        <v>1167</v>
      </c>
    </row>
    <row r="830" spans="1:12" x14ac:dyDescent="0.2">
      <c r="A830" s="10">
        <v>41928</v>
      </c>
      <c r="B830" s="11" t="s">
        <v>6</v>
      </c>
      <c r="C830" s="12" t="s">
        <v>1135</v>
      </c>
      <c r="D830" s="11" t="s">
        <v>1252</v>
      </c>
      <c r="E830" s="11" t="s">
        <v>17</v>
      </c>
      <c r="F830" s="12" t="s">
        <v>1930</v>
      </c>
      <c r="G830" s="13">
        <v>0</v>
      </c>
      <c r="H830" s="12" t="s">
        <v>1932</v>
      </c>
      <c r="I830" s="12" t="s">
        <v>1931</v>
      </c>
      <c r="J830" s="50" t="b">
        <v>0</v>
      </c>
      <c r="K830" s="12" t="s">
        <v>1166</v>
      </c>
      <c r="L830" s="12" t="s">
        <v>1167</v>
      </c>
    </row>
    <row r="831" spans="1:12" x14ac:dyDescent="0.2">
      <c r="A831" s="10">
        <v>41924</v>
      </c>
      <c r="B831" s="11" t="s">
        <v>1793</v>
      </c>
      <c r="C831" s="12" t="s">
        <v>1912</v>
      </c>
      <c r="D831" s="11" t="s">
        <v>53</v>
      </c>
      <c r="E831" s="11" t="s">
        <v>19</v>
      </c>
      <c r="F831" s="12" t="s">
        <v>66</v>
      </c>
      <c r="G831" s="13">
        <v>5939.87</v>
      </c>
      <c r="H831" s="12" t="s">
        <v>2016</v>
      </c>
      <c r="I831" s="12" t="s">
        <v>1177</v>
      </c>
      <c r="J831" s="50" t="b">
        <v>0</v>
      </c>
      <c r="K831" s="12" t="s">
        <v>1166</v>
      </c>
      <c r="L831" s="12" t="s">
        <v>1167</v>
      </c>
    </row>
    <row r="832" spans="1:12" x14ac:dyDescent="0.2">
      <c r="A832" s="10">
        <v>41923</v>
      </c>
      <c r="B832" s="11" t="s">
        <v>2132</v>
      </c>
      <c r="C832" s="12"/>
      <c r="D832" s="11" t="s">
        <v>53</v>
      </c>
      <c r="E832" s="11" t="s">
        <v>19</v>
      </c>
      <c r="F832" s="12" t="s">
        <v>66</v>
      </c>
      <c r="G832" s="13">
        <v>10021</v>
      </c>
      <c r="H832" s="12" t="s">
        <v>1973</v>
      </c>
      <c r="I832" s="12"/>
      <c r="J832" s="50" t="b">
        <v>0</v>
      </c>
      <c r="K832" s="12" t="s">
        <v>1166</v>
      </c>
      <c r="L832" s="12" t="s">
        <v>1167</v>
      </c>
    </row>
    <row r="833" spans="1:12" x14ac:dyDescent="0.2">
      <c r="A833" s="10">
        <v>41922</v>
      </c>
      <c r="B833" s="11" t="s">
        <v>36</v>
      </c>
      <c r="C833" s="12" t="s">
        <v>817</v>
      </c>
      <c r="D833" s="11" t="s">
        <v>1252</v>
      </c>
      <c r="E833" s="11" t="s">
        <v>17</v>
      </c>
      <c r="F833" s="12" t="s">
        <v>56</v>
      </c>
      <c r="G833" s="13"/>
      <c r="H833" s="12" t="s">
        <v>1961</v>
      </c>
      <c r="I833" s="12" t="s">
        <v>1487</v>
      </c>
      <c r="J833" s="50" t="b">
        <v>0</v>
      </c>
      <c r="K833" s="12" t="s">
        <v>1166</v>
      </c>
      <c r="L833" s="12" t="s">
        <v>1167</v>
      </c>
    </row>
    <row r="834" spans="1:12" x14ac:dyDescent="0.2">
      <c r="A834" s="10">
        <v>41922</v>
      </c>
      <c r="B834" s="11" t="s">
        <v>2193</v>
      </c>
      <c r="C834" s="12" t="s">
        <v>771</v>
      </c>
      <c r="D834" s="11" t="s">
        <v>1252</v>
      </c>
      <c r="E834" s="11" t="s">
        <v>1730</v>
      </c>
      <c r="F834" s="12" t="s">
        <v>72</v>
      </c>
      <c r="G834" s="13">
        <v>0</v>
      </c>
      <c r="H834" s="12" t="s">
        <v>2350</v>
      </c>
      <c r="I834" s="12" t="s">
        <v>1182</v>
      </c>
      <c r="J834" s="50" t="b">
        <v>0</v>
      </c>
      <c r="K834" s="12" t="s">
        <v>1166</v>
      </c>
      <c r="L834" s="12" t="s">
        <v>1167</v>
      </c>
    </row>
    <row r="835" spans="1:12" x14ac:dyDescent="0.2">
      <c r="A835" s="10">
        <v>41921</v>
      </c>
      <c r="B835" s="11" t="s">
        <v>5</v>
      </c>
      <c r="C835" s="12" t="s">
        <v>1200</v>
      </c>
      <c r="D835" s="11" t="s">
        <v>761</v>
      </c>
      <c r="E835" s="11" t="s">
        <v>1730</v>
      </c>
      <c r="F835" s="12" t="s">
        <v>203</v>
      </c>
      <c r="G835" s="13">
        <v>0</v>
      </c>
      <c r="H835" s="12" t="s">
        <v>1899</v>
      </c>
      <c r="I835" s="12" t="s">
        <v>1223</v>
      </c>
      <c r="J835" s="50" t="b">
        <v>0</v>
      </c>
      <c r="K835" s="12" t="s">
        <v>1166</v>
      </c>
      <c r="L835" s="12" t="s">
        <v>1167</v>
      </c>
    </row>
    <row r="836" spans="1:12" x14ac:dyDescent="0.2">
      <c r="A836" s="10">
        <v>41921</v>
      </c>
      <c r="B836" s="11" t="s">
        <v>1793</v>
      </c>
      <c r="C836" s="12" t="s">
        <v>1794</v>
      </c>
      <c r="D836" s="11" t="s">
        <v>1252</v>
      </c>
      <c r="E836" s="11" t="s">
        <v>18</v>
      </c>
      <c r="F836" s="12" t="s">
        <v>28</v>
      </c>
      <c r="G836" s="13">
        <v>0</v>
      </c>
      <c r="H836" s="12" t="s">
        <v>1900</v>
      </c>
      <c r="I836" s="12" t="s">
        <v>1180</v>
      </c>
      <c r="J836" s="50" t="b">
        <v>0</v>
      </c>
      <c r="K836" s="12" t="s">
        <v>1166</v>
      </c>
      <c r="L836" s="12" t="s">
        <v>1167</v>
      </c>
    </row>
    <row r="837" spans="1:12" x14ac:dyDescent="0.2">
      <c r="A837" s="10">
        <v>41919</v>
      </c>
      <c r="B837" s="11" t="s">
        <v>5</v>
      </c>
      <c r="C837" s="12" t="s">
        <v>1226</v>
      </c>
      <c r="D837" s="11" t="s">
        <v>1252</v>
      </c>
      <c r="E837" s="11" t="s">
        <v>17</v>
      </c>
      <c r="F837" s="12" t="s">
        <v>373</v>
      </c>
      <c r="G837" s="13">
        <v>0</v>
      </c>
      <c r="H837" s="12" t="s">
        <v>1933</v>
      </c>
      <c r="I837" s="12" t="s">
        <v>1170</v>
      </c>
      <c r="J837" s="50" t="b">
        <v>0</v>
      </c>
      <c r="K837" s="12" t="s">
        <v>1166</v>
      </c>
      <c r="L837" s="12" t="s">
        <v>1167</v>
      </c>
    </row>
    <row r="838" spans="1:12" x14ac:dyDescent="0.2">
      <c r="A838" s="10">
        <v>41913</v>
      </c>
      <c r="B838" s="11" t="s">
        <v>5</v>
      </c>
      <c r="C838" s="12" t="s">
        <v>891</v>
      </c>
      <c r="D838" s="11" t="s">
        <v>761</v>
      </c>
      <c r="E838" s="11" t="s">
        <v>1730</v>
      </c>
      <c r="F838" s="12" t="s">
        <v>260</v>
      </c>
      <c r="G838" s="13">
        <v>892.98</v>
      </c>
      <c r="H838" s="12" t="s">
        <v>1901</v>
      </c>
      <c r="I838" s="12" t="s">
        <v>1665</v>
      </c>
      <c r="J838" s="50" t="b">
        <v>0</v>
      </c>
      <c r="K838" s="12" t="s">
        <v>1166</v>
      </c>
      <c r="L838" s="12" t="s">
        <v>1167</v>
      </c>
    </row>
    <row r="839" spans="1:12" x14ac:dyDescent="0.2">
      <c r="A839" s="10">
        <v>41913</v>
      </c>
      <c r="B839" s="11" t="s">
        <v>5</v>
      </c>
      <c r="C839" s="12" t="s">
        <v>928</v>
      </c>
      <c r="D839" s="11" t="s">
        <v>761</v>
      </c>
      <c r="E839" s="11" t="s">
        <v>1730</v>
      </c>
      <c r="F839" s="12" t="s">
        <v>260</v>
      </c>
      <c r="G839" s="13">
        <v>1772.14</v>
      </c>
      <c r="H839" s="12" t="s">
        <v>1902</v>
      </c>
      <c r="I839" s="12" t="s">
        <v>1665</v>
      </c>
      <c r="J839" s="50" t="b">
        <v>0</v>
      </c>
      <c r="K839" s="12" t="s">
        <v>1166</v>
      </c>
      <c r="L839" s="12" t="s">
        <v>1167</v>
      </c>
    </row>
    <row r="840" spans="1:12" x14ac:dyDescent="0.2">
      <c r="A840" s="10">
        <v>41911</v>
      </c>
      <c r="B840" s="11" t="s">
        <v>36</v>
      </c>
      <c r="C840" s="12" t="s">
        <v>1099</v>
      </c>
      <c r="D840" s="11" t="s">
        <v>53</v>
      </c>
      <c r="E840" s="11" t="s">
        <v>17</v>
      </c>
      <c r="F840" s="12" t="s">
        <v>28</v>
      </c>
      <c r="G840" s="13">
        <v>14355.32</v>
      </c>
      <c r="H840" s="12" t="s">
        <v>1879</v>
      </c>
      <c r="I840" s="12" t="s">
        <v>1180</v>
      </c>
      <c r="J840" s="50" t="b">
        <v>0</v>
      </c>
      <c r="K840" s="12" t="s">
        <v>1166</v>
      </c>
      <c r="L840" s="12" t="s">
        <v>1167</v>
      </c>
    </row>
    <row r="841" spans="1:12" x14ac:dyDescent="0.2">
      <c r="A841" s="10">
        <v>41911</v>
      </c>
      <c r="B841" s="11" t="s">
        <v>1770</v>
      </c>
      <c r="C841" s="12" t="s">
        <v>1320</v>
      </c>
      <c r="D841" s="11" t="s">
        <v>2</v>
      </c>
      <c r="E841" s="11" t="s">
        <v>17</v>
      </c>
      <c r="F841" s="12" t="s">
        <v>34</v>
      </c>
      <c r="G841" s="13">
        <v>85000</v>
      </c>
      <c r="H841" s="12" t="s">
        <v>1880</v>
      </c>
      <c r="I841" s="12" t="s">
        <v>1824</v>
      </c>
      <c r="J841" s="50" t="b">
        <v>0</v>
      </c>
      <c r="K841" s="12" t="s">
        <v>1166</v>
      </c>
      <c r="L841" s="12" t="s">
        <v>1167</v>
      </c>
    </row>
    <row r="842" spans="1:12" x14ac:dyDescent="0.2">
      <c r="A842" s="10">
        <v>41908</v>
      </c>
      <c r="B842" s="11" t="s">
        <v>36</v>
      </c>
      <c r="C842" s="12" t="s">
        <v>786</v>
      </c>
      <c r="D842" s="11" t="s">
        <v>761</v>
      </c>
      <c r="E842" s="11" t="s">
        <v>18</v>
      </c>
      <c r="F842" s="12" t="s">
        <v>203</v>
      </c>
      <c r="G842" s="13">
        <v>0</v>
      </c>
      <c r="H842" s="12" t="s">
        <v>1881</v>
      </c>
      <c r="I842" s="12" t="s">
        <v>1579</v>
      </c>
      <c r="J842" s="50" t="b">
        <v>0</v>
      </c>
      <c r="K842" s="12" t="s">
        <v>1166</v>
      </c>
      <c r="L842" s="12" t="s">
        <v>1167</v>
      </c>
    </row>
    <row r="843" spans="1:12" x14ac:dyDescent="0.2">
      <c r="A843" s="10">
        <v>41906</v>
      </c>
      <c r="B843" s="11" t="s">
        <v>36</v>
      </c>
      <c r="C843" s="12" t="s">
        <v>827</v>
      </c>
      <c r="D843" s="11" t="s">
        <v>37</v>
      </c>
      <c r="E843" s="11" t="s">
        <v>1730</v>
      </c>
      <c r="F843" s="12" t="s">
        <v>1882</v>
      </c>
      <c r="G843" s="13">
        <v>21836.94</v>
      </c>
      <c r="H843" s="12" t="s">
        <v>1883</v>
      </c>
      <c r="I843" s="12" t="s">
        <v>1590</v>
      </c>
      <c r="J843" s="50" t="b">
        <v>0</v>
      </c>
      <c r="K843" s="12" t="s">
        <v>1166</v>
      </c>
      <c r="L843" s="12" t="s">
        <v>1167</v>
      </c>
    </row>
    <row r="844" spans="1:12" x14ac:dyDescent="0.2">
      <c r="A844" s="10">
        <v>41906</v>
      </c>
      <c r="B844" s="11" t="s">
        <v>36</v>
      </c>
      <c r="C844" s="12" t="s">
        <v>1309</v>
      </c>
      <c r="D844" s="11" t="s">
        <v>53</v>
      </c>
      <c r="E844" s="11" t="s">
        <v>17</v>
      </c>
      <c r="F844" s="12" t="s">
        <v>28</v>
      </c>
      <c r="G844" s="13">
        <v>16319.85</v>
      </c>
      <c r="H844" s="12" t="s">
        <v>1879</v>
      </c>
      <c r="I844" s="12" t="s">
        <v>1180</v>
      </c>
      <c r="J844" s="50" t="b">
        <v>0</v>
      </c>
      <c r="K844" s="12" t="s">
        <v>1166</v>
      </c>
      <c r="L844" s="12" t="s">
        <v>1167</v>
      </c>
    </row>
    <row r="845" spans="1:12" x14ac:dyDescent="0.2">
      <c r="A845" s="10">
        <v>41905</v>
      </c>
      <c r="B845" s="11" t="s">
        <v>2201</v>
      </c>
      <c r="C845" s="12" t="s">
        <v>1044</v>
      </c>
      <c r="D845" s="11" t="s">
        <v>37</v>
      </c>
      <c r="E845" s="11" t="s">
        <v>1730</v>
      </c>
      <c r="F845" s="12" t="s">
        <v>948</v>
      </c>
      <c r="G845" s="13">
        <v>1983.9</v>
      </c>
      <c r="H845" s="12" t="s">
        <v>1885</v>
      </c>
      <c r="I845" s="12" t="s">
        <v>1884</v>
      </c>
      <c r="J845" s="50" t="b">
        <v>0</v>
      </c>
      <c r="K845" s="12" t="s">
        <v>1166</v>
      </c>
      <c r="L845" s="12" t="s">
        <v>1167</v>
      </c>
    </row>
    <row r="846" spans="1:12" x14ac:dyDescent="0.2">
      <c r="A846" s="10">
        <v>41904</v>
      </c>
      <c r="B846" s="11" t="s">
        <v>2234</v>
      </c>
      <c r="C846" s="12" t="s">
        <v>1198</v>
      </c>
      <c r="D846" s="11" t="s">
        <v>53</v>
      </c>
      <c r="E846" s="11" t="s">
        <v>17</v>
      </c>
      <c r="F846" s="12" t="s">
        <v>288</v>
      </c>
      <c r="G846" s="13">
        <v>12347.34</v>
      </c>
      <c r="H846" s="12" t="s">
        <v>1886</v>
      </c>
      <c r="I846" s="12" t="s">
        <v>1601</v>
      </c>
      <c r="J846" s="50" t="b">
        <v>0</v>
      </c>
      <c r="K846" s="12" t="s">
        <v>1166</v>
      </c>
      <c r="L846" s="12" t="s">
        <v>1167</v>
      </c>
    </row>
    <row r="847" spans="1:12" x14ac:dyDescent="0.2">
      <c r="A847" s="10">
        <v>41904</v>
      </c>
      <c r="B847" s="11" t="s">
        <v>2194</v>
      </c>
      <c r="C847" s="12" t="s">
        <v>1887</v>
      </c>
      <c r="D847" s="11" t="s">
        <v>761</v>
      </c>
      <c r="E847" s="11" t="s">
        <v>20</v>
      </c>
      <c r="F847" s="12" t="s">
        <v>1888</v>
      </c>
      <c r="G847" s="13">
        <v>1234.17</v>
      </c>
      <c r="H847" s="12" t="s">
        <v>1903</v>
      </c>
      <c r="I847" s="12" t="s">
        <v>1889</v>
      </c>
      <c r="J847" s="50" t="b">
        <v>0</v>
      </c>
      <c r="K847" s="12" t="s">
        <v>1166</v>
      </c>
      <c r="L847" s="12" t="s">
        <v>1167</v>
      </c>
    </row>
    <row r="848" spans="1:12" x14ac:dyDescent="0.2">
      <c r="A848" s="10">
        <v>41904</v>
      </c>
      <c r="B848" s="11" t="s">
        <v>2194</v>
      </c>
      <c r="C848" s="12" t="s">
        <v>1887</v>
      </c>
      <c r="D848" s="11" t="s">
        <v>761</v>
      </c>
      <c r="E848" s="11" t="s">
        <v>20</v>
      </c>
      <c r="F848" s="12" t="s">
        <v>1888</v>
      </c>
      <c r="G848" s="13">
        <v>195.9</v>
      </c>
      <c r="H848" s="12" t="s">
        <v>1904</v>
      </c>
      <c r="I848" s="12" t="s">
        <v>1889</v>
      </c>
      <c r="J848" s="50" t="b">
        <v>0</v>
      </c>
      <c r="K848" s="12" t="s">
        <v>1166</v>
      </c>
      <c r="L848" s="12" t="s">
        <v>1167</v>
      </c>
    </row>
    <row r="849" spans="1:12" x14ac:dyDescent="0.2">
      <c r="A849" s="10">
        <v>41900</v>
      </c>
      <c r="B849" s="11" t="s">
        <v>2234</v>
      </c>
      <c r="C849" s="12" t="s">
        <v>1051</v>
      </c>
      <c r="D849" s="11" t="s">
        <v>53</v>
      </c>
      <c r="E849" s="11" t="s">
        <v>17</v>
      </c>
      <c r="F849" s="12" t="s">
        <v>1163</v>
      </c>
      <c r="G849" s="13">
        <v>0</v>
      </c>
      <c r="H849" s="12" t="s">
        <v>1890</v>
      </c>
      <c r="I849" s="12" t="s">
        <v>1165</v>
      </c>
      <c r="J849" s="50" t="b">
        <v>0</v>
      </c>
      <c r="K849" s="12" t="s">
        <v>1166</v>
      </c>
      <c r="L849" s="12" t="s">
        <v>1167</v>
      </c>
    </row>
    <row r="850" spans="1:12" x14ac:dyDescent="0.2">
      <c r="A850" s="10">
        <v>41898</v>
      </c>
      <c r="B850" s="11" t="s">
        <v>2234</v>
      </c>
      <c r="C850" s="12" t="s">
        <v>855</v>
      </c>
      <c r="D850" s="11" t="s">
        <v>53</v>
      </c>
      <c r="E850" s="11" t="s">
        <v>17</v>
      </c>
      <c r="F850" s="12" t="s">
        <v>221</v>
      </c>
      <c r="G850" s="13">
        <v>0</v>
      </c>
      <c r="H850" s="12" t="s">
        <v>1873</v>
      </c>
      <c r="I850" s="12" t="s">
        <v>1699</v>
      </c>
      <c r="J850" s="50" t="b">
        <v>0</v>
      </c>
      <c r="K850" s="12" t="s">
        <v>1166</v>
      </c>
      <c r="L850" s="12" t="s">
        <v>1167</v>
      </c>
    </row>
    <row r="851" spans="1:12" x14ac:dyDescent="0.2">
      <c r="A851" s="10">
        <v>41897</v>
      </c>
      <c r="B851" s="11" t="s">
        <v>2201</v>
      </c>
      <c r="C851" s="12" t="s">
        <v>880</v>
      </c>
      <c r="D851" s="11" t="s">
        <v>2</v>
      </c>
      <c r="E851" s="11" t="s">
        <v>17</v>
      </c>
      <c r="F851" s="12" t="s">
        <v>717</v>
      </c>
      <c r="G851" s="13">
        <v>304414.01</v>
      </c>
      <c r="H851" s="12" t="s">
        <v>1874</v>
      </c>
      <c r="I851" s="12" t="s">
        <v>1640</v>
      </c>
      <c r="J851" s="50" t="b">
        <v>0</v>
      </c>
      <c r="K851" s="12" t="s">
        <v>1166</v>
      </c>
      <c r="L851" s="12" t="s">
        <v>1167</v>
      </c>
    </row>
    <row r="852" spans="1:12" x14ac:dyDescent="0.2">
      <c r="A852" s="10">
        <v>41897</v>
      </c>
      <c r="B852" s="11" t="s">
        <v>36</v>
      </c>
      <c r="C852" s="12" t="s">
        <v>1566</v>
      </c>
      <c r="D852" s="11" t="s">
        <v>1252</v>
      </c>
      <c r="E852" s="11" t="s">
        <v>17</v>
      </c>
      <c r="F852" s="12" t="s">
        <v>28</v>
      </c>
      <c r="G852" s="13">
        <v>17033.13</v>
      </c>
      <c r="H852" s="12" t="s">
        <v>1875</v>
      </c>
      <c r="I852" s="12" t="s">
        <v>1180</v>
      </c>
      <c r="J852" s="50" t="b">
        <v>0</v>
      </c>
      <c r="K852" s="12" t="s">
        <v>1166</v>
      </c>
      <c r="L852" s="12" t="s">
        <v>1167</v>
      </c>
    </row>
    <row r="853" spans="1:12" x14ac:dyDescent="0.2">
      <c r="A853" s="10">
        <v>41893</v>
      </c>
      <c r="B853" s="11" t="s">
        <v>2194</v>
      </c>
      <c r="C853" s="12" t="s">
        <v>1155</v>
      </c>
      <c r="D853" s="11" t="s">
        <v>1252</v>
      </c>
      <c r="E853" s="11" t="s">
        <v>17</v>
      </c>
      <c r="F853" s="12" t="s">
        <v>1297</v>
      </c>
      <c r="G853" s="13">
        <v>20285.2</v>
      </c>
      <c r="H853" s="12" t="s">
        <v>1970</v>
      </c>
      <c r="I853" s="12" t="s">
        <v>1541</v>
      </c>
      <c r="J853" s="50" t="b">
        <v>0</v>
      </c>
      <c r="K853" s="12" t="s">
        <v>1166</v>
      </c>
      <c r="L853" s="12" t="s">
        <v>1167</v>
      </c>
    </row>
    <row r="854" spans="1:12" x14ac:dyDescent="0.2">
      <c r="A854" s="10">
        <v>41890</v>
      </c>
      <c r="B854" s="11" t="s">
        <v>5</v>
      </c>
      <c r="C854" s="12" t="s">
        <v>924</v>
      </c>
      <c r="D854" s="11" t="s">
        <v>761</v>
      </c>
      <c r="E854" s="11" t="s">
        <v>20</v>
      </c>
      <c r="F854" s="12" t="s">
        <v>1436</v>
      </c>
      <c r="G854" s="13">
        <v>0</v>
      </c>
      <c r="H854" s="12" t="s">
        <v>1876</v>
      </c>
      <c r="I854" s="12" t="s">
        <v>1170</v>
      </c>
      <c r="J854" s="50" t="b">
        <v>0</v>
      </c>
      <c r="K854" s="12" t="s">
        <v>1166</v>
      </c>
      <c r="L854" s="12" t="s">
        <v>1167</v>
      </c>
    </row>
    <row r="855" spans="1:12" x14ac:dyDescent="0.2">
      <c r="A855" s="10">
        <v>41886</v>
      </c>
      <c r="B855" s="11" t="s">
        <v>36</v>
      </c>
      <c r="C855" s="12" t="s">
        <v>1113</v>
      </c>
      <c r="D855" s="11" t="s">
        <v>761</v>
      </c>
      <c r="E855" s="11" t="s">
        <v>17</v>
      </c>
      <c r="F855" s="12" t="s">
        <v>1391</v>
      </c>
      <c r="G855" s="13">
        <v>0</v>
      </c>
      <c r="H855" s="12" t="s">
        <v>1836</v>
      </c>
      <c r="I855" s="12" t="s">
        <v>1487</v>
      </c>
      <c r="J855" s="50" t="b">
        <v>0</v>
      </c>
      <c r="K855" s="12" t="s">
        <v>1166</v>
      </c>
      <c r="L855" s="12" t="s">
        <v>1167</v>
      </c>
    </row>
    <row r="856" spans="1:12" x14ac:dyDescent="0.2">
      <c r="A856" s="10">
        <v>41886</v>
      </c>
      <c r="B856" s="11" t="s">
        <v>5</v>
      </c>
      <c r="C856" s="12" t="s">
        <v>1110</v>
      </c>
      <c r="D856" s="11" t="s">
        <v>2</v>
      </c>
      <c r="E856" s="11" t="s">
        <v>17</v>
      </c>
      <c r="F856" s="12" t="s">
        <v>233</v>
      </c>
      <c r="G856" s="13">
        <v>86365</v>
      </c>
      <c r="H856" s="12" t="s">
        <v>1837</v>
      </c>
      <c r="I856" s="12" t="s">
        <v>1554</v>
      </c>
      <c r="J856" s="50" t="b">
        <v>0</v>
      </c>
      <c r="K856" s="12" t="s">
        <v>1166</v>
      </c>
      <c r="L856" s="12" t="s">
        <v>1167</v>
      </c>
    </row>
    <row r="857" spans="1:12" x14ac:dyDescent="0.2">
      <c r="A857" s="10">
        <v>41884</v>
      </c>
      <c r="B857" s="11" t="s">
        <v>5</v>
      </c>
      <c r="C857" s="12" t="s">
        <v>1302</v>
      </c>
      <c r="D857" s="11" t="s">
        <v>761</v>
      </c>
      <c r="E857" s="11" t="s">
        <v>18</v>
      </c>
      <c r="F857" s="12" t="s">
        <v>1838</v>
      </c>
      <c r="G857" s="13">
        <v>0</v>
      </c>
      <c r="H857" s="12" t="s">
        <v>1839</v>
      </c>
      <c r="I857" s="12" t="s">
        <v>1554</v>
      </c>
      <c r="J857" s="50" t="b">
        <v>0</v>
      </c>
      <c r="K857" s="12" t="s">
        <v>1166</v>
      </c>
      <c r="L857" s="12" t="s">
        <v>1167</v>
      </c>
    </row>
    <row r="858" spans="1:12" x14ac:dyDescent="0.2">
      <c r="A858" s="10">
        <v>41884</v>
      </c>
      <c r="B858" s="11" t="s">
        <v>36</v>
      </c>
      <c r="C858" s="12" t="s">
        <v>1007</v>
      </c>
      <c r="D858" s="11" t="s">
        <v>53</v>
      </c>
      <c r="E858" s="11" t="s">
        <v>19</v>
      </c>
      <c r="F858" s="12" t="s">
        <v>1840</v>
      </c>
      <c r="G858" s="13">
        <v>28000</v>
      </c>
      <c r="H858" s="12" t="s">
        <v>22</v>
      </c>
      <c r="I858" s="12" t="s">
        <v>1637</v>
      </c>
      <c r="J858" s="50" t="b">
        <v>0</v>
      </c>
      <c r="K858" s="12" t="s">
        <v>1166</v>
      </c>
      <c r="L858" s="12" t="s">
        <v>1167</v>
      </c>
    </row>
    <row r="859" spans="1:12" x14ac:dyDescent="0.2">
      <c r="A859" s="10">
        <v>41884</v>
      </c>
      <c r="B859" s="11" t="s">
        <v>1793</v>
      </c>
      <c r="C859" s="12" t="s">
        <v>1794</v>
      </c>
      <c r="D859" s="11" t="s">
        <v>1252</v>
      </c>
      <c r="E859" s="11" t="s">
        <v>17</v>
      </c>
      <c r="F859" s="12" t="s">
        <v>28</v>
      </c>
      <c r="G859" s="13"/>
      <c r="H859" s="12" t="s">
        <v>1891</v>
      </c>
      <c r="I859" s="12" t="s">
        <v>1180</v>
      </c>
      <c r="J859" s="50" t="b">
        <v>0</v>
      </c>
      <c r="K859" s="12" t="s">
        <v>1166</v>
      </c>
      <c r="L859" s="12" t="s">
        <v>1167</v>
      </c>
    </row>
    <row r="860" spans="1:12" x14ac:dyDescent="0.2">
      <c r="A860" s="10">
        <v>41883</v>
      </c>
      <c r="B860" s="11" t="s">
        <v>1939</v>
      </c>
      <c r="C860" s="12" t="s">
        <v>1905</v>
      </c>
      <c r="D860" s="11" t="s">
        <v>53</v>
      </c>
      <c r="E860" s="11" t="s">
        <v>19</v>
      </c>
      <c r="F860" s="12" t="s">
        <v>83</v>
      </c>
      <c r="G860" s="13">
        <v>5800</v>
      </c>
      <c r="H860" s="12" t="s">
        <v>1907</v>
      </c>
      <c r="I860" s="12" t="s">
        <v>1906</v>
      </c>
      <c r="J860" s="50" t="b">
        <v>0</v>
      </c>
      <c r="K860" s="12" t="s">
        <v>1166</v>
      </c>
      <c r="L860" s="12" t="s">
        <v>1167</v>
      </c>
    </row>
    <row r="861" spans="1:12" x14ac:dyDescent="0.2">
      <c r="A861" s="10">
        <v>41879</v>
      </c>
      <c r="B861" s="11" t="s">
        <v>40</v>
      </c>
      <c r="C861" s="12" t="s">
        <v>913</v>
      </c>
      <c r="D861" s="11" t="s">
        <v>53</v>
      </c>
      <c r="E861" s="11" t="s">
        <v>17</v>
      </c>
      <c r="F861" s="12" t="s">
        <v>150</v>
      </c>
      <c r="G861" s="13">
        <v>0</v>
      </c>
      <c r="H861" s="12" t="s">
        <v>1841</v>
      </c>
      <c r="I861" s="12" t="s">
        <v>1645</v>
      </c>
      <c r="J861" s="50" t="b">
        <v>0</v>
      </c>
      <c r="K861" s="12" t="s">
        <v>1166</v>
      </c>
      <c r="L861" s="12" t="s">
        <v>1167</v>
      </c>
    </row>
    <row r="862" spans="1:12" x14ac:dyDescent="0.2">
      <c r="A862" s="10">
        <v>41878</v>
      </c>
      <c r="B862" s="11" t="s">
        <v>5</v>
      </c>
      <c r="C862" s="12" t="s">
        <v>935</v>
      </c>
      <c r="D862" s="11" t="s">
        <v>1252</v>
      </c>
      <c r="E862" s="11" t="s">
        <v>17</v>
      </c>
      <c r="F862" s="12" t="s">
        <v>85</v>
      </c>
      <c r="G862" s="13">
        <v>0</v>
      </c>
      <c r="H862" s="12" t="s">
        <v>2870</v>
      </c>
      <c r="I862" s="12" t="s">
        <v>1182</v>
      </c>
      <c r="J862" s="50" t="b">
        <v>0</v>
      </c>
      <c r="K862" s="12" t="s">
        <v>1166</v>
      </c>
      <c r="L862" s="12" t="s">
        <v>1167</v>
      </c>
    </row>
    <row r="863" spans="1:12" x14ac:dyDescent="0.2">
      <c r="A863" s="10">
        <v>41877</v>
      </c>
      <c r="B863" s="11" t="s">
        <v>5</v>
      </c>
      <c r="C863" s="12" t="s">
        <v>891</v>
      </c>
      <c r="D863" s="11" t="s">
        <v>53</v>
      </c>
      <c r="E863" s="11" t="s">
        <v>17</v>
      </c>
      <c r="F863" s="12" t="s">
        <v>802</v>
      </c>
      <c r="G863" s="13">
        <v>0</v>
      </c>
      <c r="H863" s="12" t="s">
        <v>1843</v>
      </c>
      <c r="I863" s="12" t="s">
        <v>1665</v>
      </c>
      <c r="J863" s="50" t="b">
        <v>0</v>
      </c>
      <c r="K863" s="12" t="s">
        <v>1166</v>
      </c>
      <c r="L863" s="12" t="s">
        <v>1167</v>
      </c>
    </row>
    <row r="864" spans="1:12" x14ac:dyDescent="0.2">
      <c r="A864" s="10">
        <v>41876</v>
      </c>
      <c r="B864" s="11" t="s">
        <v>2194</v>
      </c>
      <c r="C864" s="12" t="s">
        <v>1713</v>
      </c>
      <c r="D864" s="11" t="s">
        <v>2</v>
      </c>
      <c r="E864" s="11" t="s">
        <v>17</v>
      </c>
      <c r="F864" s="12" t="s">
        <v>769</v>
      </c>
      <c r="G864" s="13">
        <v>105260.97</v>
      </c>
      <c r="H864" s="12" t="s">
        <v>1715</v>
      </c>
      <c r="I864" s="12" t="s">
        <v>1541</v>
      </c>
      <c r="J864" s="50" t="b">
        <v>0</v>
      </c>
      <c r="K864" s="12" t="s">
        <v>1166</v>
      </c>
      <c r="L864" s="12" t="s">
        <v>1167</v>
      </c>
    </row>
    <row r="865" spans="1:12" x14ac:dyDescent="0.2">
      <c r="A865" s="10">
        <v>41875</v>
      </c>
      <c r="B865" s="11" t="s">
        <v>1793</v>
      </c>
      <c r="C865" s="12" t="s">
        <v>1962</v>
      </c>
      <c r="D865" s="11" t="s">
        <v>1252</v>
      </c>
      <c r="E865" s="11" t="s">
        <v>17</v>
      </c>
      <c r="F865" s="12" t="s">
        <v>83</v>
      </c>
      <c r="G865" s="13">
        <v>98378.82</v>
      </c>
      <c r="H865" s="12" t="s">
        <v>1963</v>
      </c>
      <c r="I865" s="12" t="s">
        <v>1861</v>
      </c>
      <c r="J865" s="50" t="b">
        <v>0</v>
      </c>
      <c r="K865" s="12" t="s">
        <v>1166</v>
      </c>
      <c r="L865" s="12" t="s">
        <v>1167</v>
      </c>
    </row>
    <row r="866" spans="1:12" x14ac:dyDescent="0.2">
      <c r="A866" s="10">
        <v>41872</v>
      </c>
      <c r="B866" s="11" t="s">
        <v>5</v>
      </c>
      <c r="C866" s="12" t="s">
        <v>1406</v>
      </c>
      <c r="D866" s="11" t="s">
        <v>1252</v>
      </c>
      <c r="E866" s="11" t="s">
        <v>17</v>
      </c>
      <c r="F866" s="12" t="s">
        <v>66</v>
      </c>
      <c r="G866" s="13">
        <v>8673.0300000000007</v>
      </c>
      <c r="H866" s="12" t="s">
        <v>1786</v>
      </c>
      <c r="I866" s="12" t="s">
        <v>1177</v>
      </c>
      <c r="J866" s="50" t="b">
        <v>0</v>
      </c>
      <c r="K866" s="12" t="s">
        <v>1166</v>
      </c>
      <c r="L866" s="12" t="s">
        <v>1167</v>
      </c>
    </row>
    <row r="867" spans="1:12" x14ac:dyDescent="0.2">
      <c r="A867" s="10">
        <v>41869</v>
      </c>
      <c r="B867" s="11" t="s">
        <v>2234</v>
      </c>
      <c r="C867" s="12" t="s">
        <v>1332</v>
      </c>
      <c r="D867" s="11" t="s">
        <v>53</v>
      </c>
      <c r="E867" s="11" t="s">
        <v>17</v>
      </c>
      <c r="F867" s="12" t="s">
        <v>288</v>
      </c>
      <c r="G867" s="13">
        <v>0</v>
      </c>
      <c r="H867" s="12" t="s">
        <v>1844</v>
      </c>
      <c r="I867" s="12" t="s">
        <v>1601</v>
      </c>
      <c r="J867" s="50" t="b">
        <v>0</v>
      </c>
      <c r="K867" s="12" t="s">
        <v>1166</v>
      </c>
      <c r="L867" s="12" t="s">
        <v>1167</v>
      </c>
    </row>
    <row r="868" spans="1:12" x14ac:dyDescent="0.2">
      <c r="A868" s="10">
        <v>41868</v>
      </c>
      <c r="B868" s="11" t="s">
        <v>36</v>
      </c>
      <c r="C868" s="12" t="s">
        <v>1007</v>
      </c>
      <c r="D868" s="11" t="s">
        <v>53</v>
      </c>
      <c r="E868" s="11" t="s">
        <v>17</v>
      </c>
      <c r="F868" s="12" t="s">
        <v>1341</v>
      </c>
      <c r="G868" s="13">
        <v>0</v>
      </c>
      <c r="H868" s="12" t="s">
        <v>1846</v>
      </c>
      <c r="I868" s="12" t="s">
        <v>1845</v>
      </c>
      <c r="J868" s="50" t="b">
        <v>0</v>
      </c>
      <c r="K868" s="12" t="s">
        <v>1166</v>
      </c>
      <c r="L868" s="12" t="s">
        <v>1167</v>
      </c>
    </row>
    <row r="869" spans="1:12" x14ac:dyDescent="0.2">
      <c r="A869" s="10">
        <v>41867</v>
      </c>
      <c r="B869" s="11" t="s">
        <v>1793</v>
      </c>
      <c r="C869" s="12" t="s">
        <v>1978</v>
      </c>
      <c r="D869" s="11" t="s">
        <v>118</v>
      </c>
      <c r="E869" s="11" t="s">
        <v>19</v>
      </c>
      <c r="F869" s="12" t="s">
        <v>288</v>
      </c>
      <c r="G869" s="13">
        <v>119573.6</v>
      </c>
      <c r="H869" s="12" t="s">
        <v>2046</v>
      </c>
      <c r="I869" s="12" t="s">
        <v>1979</v>
      </c>
      <c r="J869" s="50" t="b">
        <v>0</v>
      </c>
      <c r="K869" s="12" t="s">
        <v>1166</v>
      </c>
      <c r="L869" s="12" t="s">
        <v>1167</v>
      </c>
    </row>
    <row r="870" spans="1:12" x14ac:dyDescent="0.2">
      <c r="A870" s="10">
        <v>41866</v>
      </c>
      <c r="B870" s="11" t="s">
        <v>40</v>
      </c>
      <c r="C870" s="12" t="s">
        <v>987</v>
      </c>
      <c r="D870" s="11" t="s">
        <v>53</v>
      </c>
      <c r="E870" s="11" t="s">
        <v>17</v>
      </c>
      <c r="F870" s="12" t="s">
        <v>1847</v>
      </c>
      <c r="G870" s="13">
        <v>0</v>
      </c>
      <c r="H870" s="12" t="s">
        <v>1848</v>
      </c>
      <c r="I870" s="12" t="s">
        <v>1699</v>
      </c>
      <c r="J870" s="50" t="b">
        <v>0</v>
      </c>
      <c r="K870" s="12" t="s">
        <v>1166</v>
      </c>
      <c r="L870" s="12" t="s">
        <v>1167</v>
      </c>
    </row>
    <row r="871" spans="1:12" x14ac:dyDescent="0.2">
      <c r="A871" s="10">
        <v>41864</v>
      </c>
      <c r="B871" s="11" t="s">
        <v>2201</v>
      </c>
      <c r="C871" s="12" t="s">
        <v>760</v>
      </c>
      <c r="D871" s="11" t="s">
        <v>1252</v>
      </c>
      <c r="E871" s="11" t="s">
        <v>20</v>
      </c>
      <c r="F871" s="12" t="s">
        <v>80</v>
      </c>
      <c r="G871" s="13">
        <v>0</v>
      </c>
      <c r="H871" s="12" t="s">
        <v>2314</v>
      </c>
      <c r="I871" s="12" t="s">
        <v>1182</v>
      </c>
      <c r="J871" s="50" t="b">
        <v>0</v>
      </c>
      <c r="K871" s="12" t="s">
        <v>1166</v>
      </c>
      <c r="L871" s="12" t="s">
        <v>1167</v>
      </c>
    </row>
    <row r="872" spans="1:12" x14ac:dyDescent="0.2">
      <c r="A872" s="10">
        <v>41864</v>
      </c>
      <c r="B872" s="11" t="s">
        <v>2234</v>
      </c>
      <c r="C872" s="12" t="s">
        <v>1300</v>
      </c>
      <c r="D872" s="11" t="s">
        <v>53</v>
      </c>
      <c r="E872" s="11" t="s">
        <v>17</v>
      </c>
      <c r="F872" s="12" t="s">
        <v>288</v>
      </c>
      <c r="G872" s="13">
        <v>0</v>
      </c>
      <c r="H872" s="12" t="s">
        <v>1849</v>
      </c>
      <c r="I872" s="12" t="s">
        <v>1601</v>
      </c>
      <c r="J872" s="50" t="b">
        <v>0</v>
      </c>
      <c r="K872" s="12" t="s">
        <v>1166</v>
      </c>
      <c r="L872" s="12" t="s">
        <v>1167</v>
      </c>
    </row>
    <row r="873" spans="1:12" x14ac:dyDescent="0.2">
      <c r="A873" s="10">
        <v>41864</v>
      </c>
      <c r="B873" s="11" t="s">
        <v>5</v>
      </c>
      <c r="C873" s="12" t="s">
        <v>1334</v>
      </c>
      <c r="D873" s="11" t="s">
        <v>1252</v>
      </c>
      <c r="E873" s="11" t="s">
        <v>17</v>
      </c>
      <c r="F873" s="12" t="s">
        <v>717</v>
      </c>
      <c r="G873" s="13">
        <v>88003.6</v>
      </c>
      <c r="H873" s="12" t="s">
        <v>1786</v>
      </c>
      <c r="I873" s="12" t="s">
        <v>1640</v>
      </c>
      <c r="J873" s="50" t="b">
        <v>0</v>
      </c>
      <c r="K873" s="12" t="s">
        <v>1166</v>
      </c>
      <c r="L873" s="12" t="s">
        <v>1167</v>
      </c>
    </row>
    <row r="874" spans="1:12" x14ac:dyDescent="0.2">
      <c r="A874" s="10">
        <v>41863</v>
      </c>
      <c r="B874" s="11" t="s">
        <v>36</v>
      </c>
      <c r="C874" s="12" t="s">
        <v>1850</v>
      </c>
      <c r="D874" s="11" t="s">
        <v>53</v>
      </c>
      <c r="E874" s="11" t="s">
        <v>17</v>
      </c>
      <c r="F874" s="12" t="s">
        <v>1806</v>
      </c>
      <c r="G874" s="13">
        <v>17580.900000000001</v>
      </c>
      <c r="H874" s="12" t="s">
        <v>1851</v>
      </c>
      <c r="I874" s="12" t="s">
        <v>1807</v>
      </c>
      <c r="J874" s="50" t="b">
        <v>0</v>
      </c>
      <c r="K874" s="12" t="s">
        <v>1166</v>
      </c>
      <c r="L874" s="12" t="s">
        <v>1167</v>
      </c>
    </row>
    <row r="875" spans="1:12" x14ac:dyDescent="0.2">
      <c r="A875" s="10">
        <v>41862</v>
      </c>
      <c r="B875" s="11" t="s">
        <v>2234</v>
      </c>
      <c r="C875" s="12" t="s">
        <v>1300</v>
      </c>
      <c r="D875" s="11" t="s">
        <v>37</v>
      </c>
      <c r="E875" s="11" t="s">
        <v>1730</v>
      </c>
      <c r="F875" s="12" t="s">
        <v>1852</v>
      </c>
      <c r="G875" s="13">
        <v>0</v>
      </c>
      <c r="H875" s="12" t="s">
        <v>1853</v>
      </c>
      <c r="I875" s="12" t="s">
        <v>1601</v>
      </c>
      <c r="J875" s="50" t="b">
        <v>0</v>
      </c>
      <c r="K875" s="12" t="s">
        <v>1166</v>
      </c>
      <c r="L875" s="12" t="s">
        <v>1167</v>
      </c>
    </row>
    <row r="876" spans="1:12" x14ac:dyDescent="0.2">
      <c r="A876" s="10">
        <v>41859</v>
      </c>
      <c r="B876" s="11" t="s">
        <v>2193</v>
      </c>
      <c r="C876" s="12" t="s">
        <v>1133</v>
      </c>
      <c r="D876" s="11" t="s">
        <v>1252</v>
      </c>
      <c r="E876" s="11" t="s">
        <v>1730</v>
      </c>
      <c r="F876" s="12" t="s">
        <v>85</v>
      </c>
      <c r="G876" s="13">
        <v>0</v>
      </c>
      <c r="H876" s="12" t="s">
        <v>2863</v>
      </c>
      <c r="I876" s="12" t="s">
        <v>1182</v>
      </c>
      <c r="J876" s="50" t="b">
        <v>0</v>
      </c>
      <c r="K876" s="12" t="s">
        <v>1166</v>
      </c>
      <c r="L876" s="12" t="s">
        <v>1167</v>
      </c>
    </row>
    <row r="877" spans="1:12" x14ac:dyDescent="0.2">
      <c r="A877" s="10">
        <v>41858</v>
      </c>
      <c r="B877" s="11" t="s">
        <v>36</v>
      </c>
      <c r="C877" s="12" t="s">
        <v>1855</v>
      </c>
      <c r="D877" s="11" t="s">
        <v>118</v>
      </c>
      <c r="E877" s="11" t="s">
        <v>19</v>
      </c>
      <c r="F877" s="12" t="s">
        <v>691</v>
      </c>
      <c r="G877" s="13">
        <v>0</v>
      </c>
      <c r="H877" s="12" t="s">
        <v>1857</v>
      </c>
      <c r="I877" s="12" t="s">
        <v>1856</v>
      </c>
      <c r="J877" s="50" t="b">
        <v>0</v>
      </c>
      <c r="K877" s="12" t="s">
        <v>1166</v>
      </c>
      <c r="L877" s="12" t="s">
        <v>1167</v>
      </c>
    </row>
    <row r="878" spans="1:12" x14ac:dyDescent="0.2">
      <c r="A878" s="10">
        <v>41857</v>
      </c>
      <c r="B878" s="11" t="s">
        <v>2234</v>
      </c>
      <c r="C878" s="12" t="s">
        <v>1858</v>
      </c>
      <c r="D878" s="11" t="s">
        <v>53</v>
      </c>
      <c r="E878" s="11" t="s">
        <v>18</v>
      </c>
      <c r="F878" s="12" t="s">
        <v>1206</v>
      </c>
      <c r="G878" s="13">
        <v>0</v>
      </c>
      <c r="H878" s="12" t="s">
        <v>1859</v>
      </c>
      <c r="I878" s="12" t="s">
        <v>1699</v>
      </c>
      <c r="J878" s="50" t="b">
        <v>0</v>
      </c>
      <c r="K878" s="12" t="s">
        <v>1166</v>
      </c>
      <c r="L878" s="12" t="s">
        <v>1167</v>
      </c>
    </row>
    <row r="879" spans="1:12" x14ac:dyDescent="0.2">
      <c r="A879" s="10">
        <v>41857</v>
      </c>
      <c r="B879" s="11" t="s">
        <v>1793</v>
      </c>
      <c r="C879" s="12" t="s">
        <v>1860</v>
      </c>
      <c r="D879" s="11" t="s">
        <v>1252</v>
      </c>
      <c r="E879" s="11" t="s">
        <v>17</v>
      </c>
      <c r="F879" s="12" t="s">
        <v>66</v>
      </c>
      <c r="G879" s="13">
        <v>38355.4</v>
      </c>
      <c r="H879" s="12" t="s">
        <v>1862</v>
      </c>
      <c r="I879" s="12" t="s">
        <v>1861</v>
      </c>
      <c r="J879" s="50" t="b">
        <v>0</v>
      </c>
      <c r="K879" s="12" t="s">
        <v>1166</v>
      </c>
      <c r="L879" s="12" t="s">
        <v>1167</v>
      </c>
    </row>
    <row r="880" spans="1:12" x14ac:dyDescent="0.2">
      <c r="A880" s="10">
        <v>41854</v>
      </c>
      <c r="B880" s="11" t="s">
        <v>36</v>
      </c>
      <c r="C880" s="12" t="s">
        <v>1103</v>
      </c>
      <c r="D880" s="11" t="s">
        <v>2</v>
      </c>
      <c r="E880" s="11" t="s">
        <v>17</v>
      </c>
      <c r="F880" s="12" t="s">
        <v>1863</v>
      </c>
      <c r="G880" s="13">
        <v>6357.54</v>
      </c>
      <c r="H880" s="12" t="s">
        <v>1864</v>
      </c>
      <c r="I880" s="12" t="s">
        <v>1649</v>
      </c>
      <c r="J880" s="50" t="b">
        <v>0</v>
      </c>
      <c r="K880" s="12" t="s">
        <v>1166</v>
      </c>
      <c r="L880" s="12" t="s">
        <v>1167</v>
      </c>
    </row>
    <row r="881" spans="1:12" x14ac:dyDescent="0.2">
      <c r="A881" s="10">
        <v>41851</v>
      </c>
      <c r="B881" s="11" t="s">
        <v>36</v>
      </c>
      <c r="C881" s="12" t="s">
        <v>1111</v>
      </c>
      <c r="D881" s="11" t="s">
        <v>2</v>
      </c>
      <c r="E881" s="11" t="s">
        <v>17</v>
      </c>
      <c r="F881" s="12" t="s">
        <v>686</v>
      </c>
      <c r="G881" s="13">
        <v>65000</v>
      </c>
      <c r="H881" s="12" t="s">
        <v>1866</v>
      </c>
      <c r="I881" s="12" t="s">
        <v>1865</v>
      </c>
      <c r="J881" s="50" t="b">
        <v>0</v>
      </c>
      <c r="K881" s="12" t="s">
        <v>1166</v>
      </c>
      <c r="L881" s="12" t="s">
        <v>1167</v>
      </c>
    </row>
    <row r="882" spans="1:12" x14ac:dyDescent="0.2">
      <c r="A882" s="10">
        <v>41850</v>
      </c>
      <c r="B882" s="11" t="s">
        <v>1793</v>
      </c>
      <c r="C882" s="12" t="s">
        <v>1892</v>
      </c>
      <c r="D882" s="11" t="s">
        <v>1252</v>
      </c>
      <c r="E882" s="11" t="s">
        <v>17</v>
      </c>
      <c r="F882" s="12" t="s">
        <v>1893</v>
      </c>
      <c r="G882" s="13">
        <v>3274.5</v>
      </c>
      <c r="H882" s="12" t="s">
        <v>1894</v>
      </c>
      <c r="I882" s="12" t="s">
        <v>1630</v>
      </c>
      <c r="J882" s="50" t="b">
        <v>0</v>
      </c>
      <c r="K882" s="12" t="s">
        <v>1166</v>
      </c>
      <c r="L882" s="12" t="s">
        <v>1167</v>
      </c>
    </row>
    <row r="883" spans="1:12" x14ac:dyDescent="0.2">
      <c r="A883" s="10">
        <v>41849</v>
      </c>
      <c r="B883" s="11" t="s">
        <v>40</v>
      </c>
      <c r="C883" s="12" t="s">
        <v>1186</v>
      </c>
      <c r="D883" s="11" t="s">
        <v>53</v>
      </c>
      <c r="E883" s="11" t="s">
        <v>19</v>
      </c>
      <c r="F883" s="12" t="s">
        <v>1867</v>
      </c>
      <c r="G883" s="13">
        <v>0</v>
      </c>
      <c r="H883" s="12" t="s">
        <v>1868</v>
      </c>
      <c r="I883" s="12" t="s">
        <v>1188</v>
      </c>
      <c r="J883" s="50" t="b">
        <v>0</v>
      </c>
      <c r="K883" s="12" t="s">
        <v>1166</v>
      </c>
      <c r="L883" s="12" t="s">
        <v>1167</v>
      </c>
    </row>
    <row r="884" spans="1:12" x14ac:dyDescent="0.2">
      <c r="A884" s="10">
        <v>41849</v>
      </c>
      <c r="B884" s="11" t="s">
        <v>40</v>
      </c>
      <c r="C884" s="12" t="s">
        <v>963</v>
      </c>
      <c r="D884" s="11" t="s">
        <v>53</v>
      </c>
      <c r="E884" s="11" t="s">
        <v>19</v>
      </c>
      <c r="F884" s="12" t="s">
        <v>1847</v>
      </c>
      <c r="G884" s="13">
        <v>0</v>
      </c>
      <c r="H884" s="12" t="s">
        <v>1869</v>
      </c>
      <c r="I884" s="12" t="s">
        <v>1699</v>
      </c>
      <c r="J884" s="50" t="b">
        <v>0</v>
      </c>
      <c r="K884" s="12" t="s">
        <v>1166</v>
      </c>
      <c r="L884" s="12" t="s">
        <v>1167</v>
      </c>
    </row>
    <row r="885" spans="1:12" x14ac:dyDescent="0.2">
      <c r="A885" s="10">
        <v>41845</v>
      </c>
      <c r="B885" s="11" t="s">
        <v>36</v>
      </c>
      <c r="C885" s="12" t="s">
        <v>1850</v>
      </c>
      <c r="D885" s="11" t="s">
        <v>53</v>
      </c>
      <c r="E885" s="11" t="s">
        <v>1730</v>
      </c>
      <c r="F885" s="12" t="s">
        <v>1806</v>
      </c>
      <c r="G885" s="13">
        <v>0</v>
      </c>
      <c r="H885" s="12" t="s">
        <v>1870</v>
      </c>
      <c r="I885" s="12" t="s">
        <v>1807</v>
      </c>
      <c r="J885" s="50" t="b">
        <v>0</v>
      </c>
      <c r="K885" s="12" t="s">
        <v>1166</v>
      </c>
      <c r="L885" s="12" t="s">
        <v>1167</v>
      </c>
    </row>
    <row r="886" spans="1:12" x14ac:dyDescent="0.2">
      <c r="A886" s="10">
        <v>41844</v>
      </c>
      <c r="B886" s="11" t="s">
        <v>36</v>
      </c>
      <c r="C886" s="12" t="s">
        <v>1805</v>
      </c>
      <c r="D886" s="11" t="s">
        <v>761</v>
      </c>
      <c r="E886" s="11" t="s">
        <v>17</v>
      </c>
      <c r="F886" s="12" t="s">
        <v>1806</v>
      </c>
      <c r="G886" s="13">
        <v>0</v>
      </c>
      <c r="H886" s="12" t="s">
        <v>1808</v>
      </c>
      <c r="I886" s="12" t="s">
        <v>1807</v>
      </c>
      <c r="J886" s="50" t="b">
        <v>0</v>
      </c>
      <c r="K886" s="12" t="s">
        <v>1166</v>
      </c>
      <c r="L886" s="12" t="s">
        <v>1167</v>
      </c>
    </row>
    <row r="887" spans="1:12" x14ac:dyDescent="0.2">
      <c r="A887" s="10">
        <v>41844</v>
      </c>
      <c r="B887" s="11" t="s">
        <v>757</v>
      </c>
      <c r="C887" s="12"/>
      <c r="D887" s="11" t="s">
        <v>761</v>
      </c>
      <c r="E887" s="11" t="s">
        <v>17</v>
      </c>
      <c r="F887" s="12" t="s">
        <v>662</v>
      </c>
      <c r="G887" s="13">
        <v>0</v>
      </c>
      <c r="H887" s="12" t="s">
        <v>1871</v>
      </c>
      <c r="I887" s="12" t="s">
        <v>1177</v>
      </c>
      <c r="J887" s="50" t="b">
        <v>0</v>
      </c>
      <c r="K887" s="12" t="s">
        <v>1166</v>
      </c>
      <c r="L887" s="12" t="s">
        <v>1167</v>
      </c>
    </row>
    <row r="888" spans="1:12" x14ac:dyDescent="0.2">
      <c r="A888" s="10">
        <v>41842</v>
      </c>
      <c r="B888" s="11" t="s">
        <v>2201</v>
      </c>
      <c r="C888" s="12" t="s">
        <v>880</v>
      </c>
      <c r="D888" s="11" t="s">
        <v>53</v>
      </c>
      <c r="E888" s="11" t="s">
        <v>17</v>
      </c>
      <c r="F888" s="12" t="s">
        <v>208</v>
      </c>
      <c r="G888" s="13">
        <v>6147.6</v>
      </c>
      <c r="H888" s="12" t="s">
        <v>1809</v>
      </c>
      <c r="I888" s="12" t="s">
        <v>1640</v>
      </c>
      <c r="J888" s="50" t="b">
        <v>0</v>
      </c>
      <c r="K888" s="12" t="s">
        <v>1166</v>
      </c>
      <c r="L888" s="12" t="s">
        <v>1167</v>
      </c>
    </row>
    <row r="889" spans="1:12" x14ac:dyDescent="0.2">
      <c r="A889" s="10">
        <v>41842</v>
      </c>
      <c r="B889" s="11" t="s">
        <v>5</v>
      </c>
      <c r="C889" s="12" t="s">
        <v>1720</v>
      </c>
      <c r="D889" s="11" t="s">
        <v>53</v>
      </c>
      <c r="E889" s="11" t="s">
        <v>17</v>
      </c>
      <c r="F889" s="12" t="s">
        <v>784</v>
      </c>
      <c r="G889" s="13">
        <v>0</v>
      </c>
      <c r="H889" s="12" t="s">
        <v>1810</v>
      </c>
      <c r="I889" s="12" t="s">
        <v>1656</v>
      </c>
      <c r="J889" s="50" t="b">
        <v>0</v>
      </c>
      <c r="K889" s="12" t="s">
        <v>1166</v>
      </c>
      <c r="L889" s="12" t="s">
        <v>1167</v>
      </c>
    </row>
    <row r="890" spans="1:12" x14ac:dyDescent="0.2">
      <c r="A890" s="10">
        <v>41841</v>
      </c>
      <c r="B890" s="11" t="s">
        <v>36</v>
      </c>
      <c r="C890" s="12" t="s">
        <v>1120</v>
      </c>
      <c r="D890" s="11" t="s">
        <v>2</v>
      </c>
      <c r="E890" s="11" t="s">
        <v>1730</v>
      </c>
      <c r="F890" s="12" t="s">
        <v>664</v>
      </c>
      <c r="G890" s="13">
        <v>118765.42</v>
      </c>
      <c r="H890" s="12" t="s">
        <v>1812</v>
      </c>
      <c r="I890" s="12" t="s">
        <v>1811</v>
      </c>
      <c r="J890" s="50" t="b">
        <v>0</v>
      </c>
      <c r="K890" s="12" t="s">
        <v>1166</v>
      </c>
      <c r="L890" s="12" t="s">
        <v>1167</v>
      </c>
    </row>
    <row r="891" spans="1:12" x14ac:dyDescent="0.2">
      <c r="A891" s="10">
        <v>41841</v>
      </c>
      <c r="B891" s="11" t="s">
        <v>5</v>
      </c>
      <c r="C891" s="12" t="s">
        <v>846</v>
      </c>
      <c r="D891" s="11" t="s">
        <v>1252</v>
      </c>
      <c r="E891" s="11" t="s">
        <v>17</v>
      </c>
      <c r="F891" s="12" t="s">
        <v>72</v>
      </c>
      <c r="G891" s="13">
        <v>100774.67</v>
      </c>
      <c r="H891" s="12" t="s">
        <v>1786</v>
      </c>
      <c r="I891" s="12" t="s">
        <v>1494</v>
      </c>
      <c r="J891" s="50" t="b">
        <v>0</v>
      </c>
      <c r="K891" s="12" t="s">
        <v>1166</v>
      </c>
      <c r="L891" s="12" t="s">
        <v>1167</v>
      </c>
    </row>
    <row r="892" spans="1:12" x14ac:dyDescent="0.2">
      <c r="A892" s="10">
        <v>41838</v>
      </c>
      <c r="B892" s="11" t="s">
        <v>2234</v>
      </c>
      <c r="C892" s="12" t="s">
        <v>1216</v>
      </c>
      <c r="D892" s="11" t="s">
        <v>53</v>
      </c>
      <c r="E892" s="11" t="s">
        <v>19</v>
      </c>
      <c r="F892" s="12" t="s">
        <v>1813</v>
      </c>
      <c r="G892" s="13">
        <v>18424</v>
      </c>
      <c r="H892" s="12" t="s">
        <v>1814</v>
      </c>
      <c r="I892" s="12" t="s">
        <v>1165</v>
      </c>
      <c r="J892" s="50" t="b">
        <v>0</v>
      </c>
      <c r="K892" s="12" t="s">
        <v>1166</v>
      </c>
      <c r="L892" s="12" t="s">
        <v>1167</v>
      </c>
    </row>
    <row r="893" spans="1:12" x14ac:dyDescent="0.2">
      <c r="A893" s="10">
        <v>41838</v>
      </c>
      <c r="B893" s="11" t="s">
        <v>40</v>
      </c>
      <c r="C893" s="12" t="s">
        <v>1330</v>
      </c>
      <c r="D893" s="11" t="s">
        <v>53</v>
      </c>
      <c r="E893" s="11" t="s">
        <v>1730</v>
      </c>
      <c r="F893" s="12" t="s">
        <v>795</v>
      </c>
      <c r="G893" s="13">
        <v>0</v>
      </c>
      <c r="H893" s="12" t="s">
        <v>1815</v>
      </c>
      <c r="I893" s="12" t="s">
        <v>1218</v>
      </c>
      <c r="J893" s="50" t="b">
        <v>0</v>
      </c>
      <c r="K893" s="12" t="s">
        <v>1166</v>
      </c>
      <c r="L893" s="12" t="s">
        <v>1167</v>
      </c>
    </row>
    <row r="894" spans="1:12" x14ac:dyDescent="0.2">
      <c r="A894" s="10">
        <v>41836</v>
      </c>
      <c r="B894" s="11" t="s">
        <v>6</v>
      </c>
      <c r="C894" s="12" t="s">
        <v>1135</v>
      </c>
      <c r="D894" s="11" t="s">
        <v>53</v>
      </c>
      <c r="E894" s="11" t="s">
        <v>20</v>
      </c>
      <c r="F894" s="12" t="s">
        <v>1816</v>
      </c>
      <c r="G894" s="13">
        <v>22000</v>
      </c>
      <c r="H894" s="12" t="s">
        <v>1817</v>
      </c>
      <c r="I894" s="12"/>
      <c r="J894" s="50" t="b">
        <v>1</v>
      </c>
      <c r="K894" s="12" t="s">
        <v>1166</v>
      </c>
      <c r="L894" s="12" t="s">
        <v>1167</v>
      </c>
    </row>
    <row r="895" spans="1:12" x14ac:dyDescent="0.2">
      <c r="A895" s="10">
        <v>41835</v>
      </c>
      <c r="B895" s="11" t="s">
        <v>5</v>
      </c>
      <c r="C895" s="12" t="s">
        <v>891</v>
      </c>
      <c r="D895" s="11" t="s">
        <v>761</v>
      </c>
      <c r="E895" s="11" t="s">
        <v>17</v>
      </c>
      <c r="F895" s="12" t="s">
        <v>260</v>
      </c>
      <c r="G895" s="13">
        <v>1227</v>
      </c>
      <c r="H895" s="12" t="s">
        <v>1936</v>
      </c>
      <c r="I895" s="12" t="s">
        <v>1665</v>
      </c>
      <c r="J895" s="50" t="b">
        <v>0</v>
      </c>
      <c r="K895" s="12" t="s">
        <v>1166</v>
      </c>
      <c r="L895" s="12" t="s">
        <v>1167</v>
      </c>
    </row>
    <row r="896" spans="1:12" x14ac:dyDescent="0.2">
      <c r="A896" s="10">
        <v>41834</v>
      </c>
      <c r="B896" s="11" t="s">
        <v>40</v>
      </c>
      <c r="C896" s="12" t="s">
        <v>1330</v>
      </c>
      <c r="D896" s="11" t="s">
        <v>53</v>
      </c>
      <c r="E896" s="11" t="s">
        <v>17</v>
      </c>
      <c r="F896" s="12" t="s">
        <v>795</v>
      </c>
      <c r="G896" s="13">
        <v>0</v>
      </c>
      <c r="H896" s="12" t="s">
        <v>1818</v>
      </c>
      <c r="I896" s="12" t="s">
        <v>1218</v>
      </c>
      <c r="J896" s="50" t="b">
        <v>0</v>
      </c>
      <c r="K896" s="12" t="s">
        <v>1166</v>
      </c>
      <c r="L896" s="12" t="s">
        <v>1167</v>
      </c>
    </row>
    <row r="897" spans="1:12" x14ac:dyDescent="0.2">
      <c r="A897" s="10">
        <v>41834</v>
      </c>
      <c r="B897" s="11" t="s">
        <v>36</v>
      </c>
      <c r="C897" s="12" t="s">
        <v>863</v>
      </c>
      <c r="D897" s="11" t="s">
        <v>761</v>
      </c>
      <c r="E897" s="11" t="s">
        <v>17</v>
      </c>
      <c r="F897" s="12" t="s">
        <v>864</v>
      </c>
      <c r="G897" s="13">
        <v>0</v>
      </c>
      <c r="H897" s="12" t="s">
        <v>1819</v>
      </c>
      <c r="I897" s="12" t="s">
        <v>1493</v>
      </c>
      <c r="J897" s="50" t="b">
        <v>0</v>
      </c>
      <c r="K897" s="12" t="s">
        <v>1166</v>
      </c>
      <c r="L897" s="12" t="s">
        <v>1167</v>
      </c>
    </row>
    <row r="898" spans="1:12" x14ac:dyDescent="0.2">
      <c r="A898" s="10">
        <v>41832</v>
      </c>
      <c r="B898" s="11" t="s">
        <v>2194</v>
      </c>
      <c r="C898" s="12" t="s">
        <v>1820</v>
      </c>
      <c r="D898" s="11" t="s">
        <v>53</v>
      </c>
      <c r="E898" s="11" t="s">
        <v>1730</v>
      </c>
      <c r="F898" s="12" t="s">
        <v>203</v>
      </c>
      <c r="G898" s="13">
        <v>9041.65</v>
      </c>
      <c r="H898" s="12" t="s">
        <v>2255</v>
      </c>
      <c r="I898" s="12" t="s">
        <v>1579</v>
      </c>
      <c r="J898" s="50" t="b">
        <v>0</v>
      </c>
      <c r="K898" s="12" t="s">
        <v>1166</v>
      </c>
      <c r="L898" s="12" t="s">
        <v>1167</v>
      </c>
    </row>
    <row r="899" spans="1:12" x14ac:dyDescent="0.2">
      <c r="A899" s="10">
        <v>41831</v>
      </c>
      <c r="B899" s="11" t="s">
        <v>5</v>
      </c>
      <c r="C899" s="12" t="s">
        <v>1796</v>
      </c>
      <c r="D899" s="11" t="s">
        <v>1252</v>
      </c>
      <c r="E899" s="11" t="s">
        <v>17</v>
      </c>
      <c r="F899" s="12" t="s">
        <v>1821</v>
      </c>
      <c r="G899" s="13">
        <v>96690</v>
      </c>
      <c r="H899" s="12" t="s">
        <v>1786</v>
      </c>
      <c r="I899" s="12" t="s">
        <v>1640</v>
      </c>
      <c r="J899" s="50" t="b">
        <v>0</v>
      </c>
      <c r="K899" s="12" t="s">
        <v>1166</v>
      </c>
      <c r="L899" s="12" t="s">
        <v>1167</v>
      </c>
    </row>
    <row r="900" spans="1:12" x14ac:dyDescent="0.2">
      <c r="A900" s="10">
        <v>41830</v>
      </c>
      <c r="B900" s="11" t="s">
        <v>36</v>
      </c>
      <c r="C900" s="12" t="s">
        <v>760</v>
      </c>
      <c r="D900" s="11" t="s">
        <v>761</v>
      </c>
      <c r="E900" s="11" t="s">
        <v>17</v>
      </c>
      <c r="F900" s="12" t="s">
        <v>72</v>
      </c>
      <c r="G900" s="13">
        <v>0</v>
      </c>
      <c r="H900" s="12" t="s">
        <v>1822</v>
      </c>
      <c r="I900" s="12" t="s">
        <v>1182</v>
      </c>
      <c r="J900" s="50" t="b">
        <v>0</v>
      </c>
      <c r="K900" s="12" t="s">
        <v>1166</v>
      </c>
      <c r="L900" s="12" t="s">
        <v>1167</v>
      </c>
    </row>
    <row r="901" spans="1:12" x14ac:dyDescent="0.2">
      <c r="A901" s="10">
        <v>41829</v>
      </c>
      <c r="B901" s="11" t="s">
        <v>40</v>
      </c>
      <c r="C901" s="12" t="s">
        <v>970</v>
      </c>
      <c r="D901" s="11" t="s">
        <v>761</v>
      </c>
      <c r="E901" s="11" t="s">
        <v>1730</v>
      </c>
      <c r="F901" s="12" t="s">
        <v>1163</v>
      </c>
      <c r="G901" s="13">
        <v>0</v>
      </c>
      <c r="H901" s="12" t="s">
        <v>1823</v>
      </c>
      <c r="I901" s="12" t="s">
        <v>1165</v>
      </c>
      <c r="J901" s="50" t="b">
        <v>0</v>
      </c>
      <c r="K901" s="12" t="s">
        <v>1166</v>
      </c>
      <c r="L901" s="12" t="s">
        <v>1167</v>
      </c>
    </row>
    <row r="902" spans="1:12" x14ac:dyDescent="0.2">
      <c r="A902" s="10">
        <v>41829</v>
      </c>
      <c r="B902" s="11" t="s">
        <v>36</v>
      </c>
      <c r="C902" s="12" t="s">
        <v>950</v>
      </c>
      <c r="D902" s="11" t="s">
        <v>53</v>
      </c>
      <c r="E902" s="11" t="s">
        <v>17</v>
      </c>
      <c r="F902" s="12" t="s">
        <v>787</v>
      </c>
      <c r="G902" s="13">
        <v>30853.54</v>
      </c>
      <c r="H902" s="12" t="s">
        <v>1877</v>
      </c>
      <c r="I902" s="12" t="s">
        <v>1579</v>
      </c>
      <c r="J902" s="50" t="b">
        <v>0</v>
      </c>
      <c r="K902" s="12" t="s">
        <v>1166</v>
      </c>
      <c r="L902" s="12" t="s">
        <v>1167</v>
      </c>
    </row>
    <row r="903" spans="1:12" x14ac:dyDescent="0.2">
      <c r="A903" s="10">
        <v>41829</v>
      </c>
      <c r="B903" s="11" t="s">
        <v>2194</v>
      </c>
      <c r="C903" s="12" t="s">
        <v>947</v>
      </c>
      <c r="D903" s="11" t="s">
        <v>53</v>
      </c>
      <c r="E903" s="11" t="s">
        <v>18</v>
      </c>
      <c r="F903" s="12" t="s">
        <v>1895</v>
      </c>
      <c r="G903" s="13">
        <v>29764.85</v>
      </c>
      <c r="H903" s="12" t="s">
        <v>1896</v>
      </c>
      <c r="I903" s="12" t="s">
        <v>1579</v>
      </c>
      <c r="J903" s="50" t="b">
        <v>0</v>
      </c>
      <c r="K903" s="12" t="s">
        <v>1166</v>
      </c>
      <c r="L903" s="12" t="s">
        <v>1167</v>
      </c>
    </row>
    <row r="904" spans="1:12" x14ac:dyDescent="0.2">
      <c r="A904" s="10">
        <v>41827</v>
      </c>
      <c r="B904" s="11" t="s">
        <v>2201</v>
      </c>
      <c r="C904" s="12" t="s">
        <v>789</v>
      </c>
      <c r="D904" s="11" t="s">
        <v>761</v>
      </c>
      <c r="E904" s="11" t="s">
        <v>17</v>
      </c>
      <c r="F904" s="12" t="s">
        <v>34</v>
      </c>
      <c r="G904" s="13">
        <v>0</v>
      </c>
      <c r="H904" s="12" t="s">
        <v>1825</v>
      </c>
      <c r="I904" s="12" t="s">
        <v>1824</v>
      </c>
      <c r="J904" s="50" t="b">
        <v>0</v>
      </c>
      <c r="K904" s="12" t="s">
        <v>1166</v>
      </c>
      <c r="L904" s="12" t="s">
        <v>1167</v>
      </c>
    </row>
    <row r="905" spans="1:12" x14ac:dyDescent="0.2">
      <c r="A905" s="10">
        <v>41825</v>
      </c>
      <c r="B905" s="11" t="s">
        <v>40</v>
      </c>
      <c r="C905" s="12" t="s">
        <v>982</v>
      </c>
      <c r="D905" s="11" t="s">
        <v>53</v>
      </c>
      <c r="E905" s="11" t="s">
        <v>20</v>
      </c>
      <c r="F905" s="12" t="s">
        <v>66</v>
      </c>
      <c r="G905" s="13">
        <v>3270.42</v>
      </c>
      <c r="H905" s="12" t="s">
        <v>1826</v>
      </c>
      <c r="I905" s="12" t="s">
        <v>1491</v>
      </c>
      <c r="J905" s="50" t="b">
        <v>0</v>
      </c>
      <c r="K905" s="12" t="s">
        <v>1166</v>
      </c>
      <c r="L905" s="12" t="s">
        <v>1167</v>
      </c>
    </row>
    <row r="906" spans="1:12" x14ac:dyDescent="0.2">
      <c r="A906" s="10">
        <v>41823</v>
      </c>
      <c r="B906" s="11" t="s">
        <v>2194</v>
      </c>
      <c r="C906" s="12" t="s">
        <v>947</v>
      </c>
      <c r="D906" s="11" t="s">
        <v>37</v>
      </c>
      <c r="E906" s="11" t="s">
        <v>1730</v>
      </c>
      <c r="F906" s="12" t="s">
        <v>787</v>
      </c>
      <c r="G906" s="13">
        <v>0</v>
      </c>
      <c r="H906" s="12" t="s">
        <v>1827</v>
      </c>
      <c r="I906" s="12" t="s">
        <v>1579</v>
      </c>
      <c r="J906" s="50" t="b">
        <v>0</v>
      </c>
      <c r="K906" s="12" t="s">
        <v>1166</v>
      </c>
      <c r="L906" s="12" t="s">
        <v>1167</v>
      </c>
    </row>
    <row r="907" spans="1:12" x14ac:dyDescent="0.2">
      <c r="A907" s="10">
        <v>41822</v>
      </c>
      <c r="B907" s="11" t="s">
        <v>5</v>
      </c>
      <c r="C907" s="12" t="s">
        <v>1074</v>
      </c>
      <c r="D907" s="11" t="s">
        <v>53</v>
      </c>
      <c r="E907" s="11" t="s">
        <v>17</v>
      </c>
      <c r="F907" s="12" t="s">
        <v>233</v>
      </c>
      <c r="G907" s="13">
        <v>38684.25</v>
      </c>
      <c r="H907" s="12" t="s">
        <v>1828</v>
      </c>
      <c r="I907" s="12" t="s">
        <v>1554</v>
      </c>
      <c r="J907" s="50" t="b">
        <v>0</v>
      </c>
      <c r="K907" s="12" t="s">
        <v>1166</v>
      </c>
      <c r="L907" s="12" t="s">
        <v>1167</v>
      </c>
    </row>
    <row r="908" spans="1:12" x14ac:dyDescent="0.2">
      <c r="A908" s="10">
        <v>41820</v>
      </c>
      <c r="B908" s="11" t="s">
        <v>6</v>
      </c>
      <c r="C908" s="12" t="s">
        <v>1173</v>
      </c>
      <c r="D908" s="11" t="s">
        <v>761</v>
      </c>
      <c r="E908" s="11" t="s">
        <v>20</v>
      </c>
      <c r="F908" s="12" t="s">
        <v>1829</v>
      </c>
      <c r="G908" s="13">
        <v>555</v>
      </c>
      <c r="H908" s="12" t="s">
        <v>1830</v>
      </c>
      <c r="I908" s="12" t="s">
        <v>1630</v>
      </c>
      <c r="J908" s="50" t="b">
        <v>0</v>
      </c>
      <c r="K908" s="12" t="s">
        <v>1166</v>
      </c>
      <c r="L908" s="12" t="s">
        <v>1167</v>
      </c>
    </row>
    <row r="909" spans="1:12" x14ac:dyDescent="0.2">
      <c r="A909" s="10">
        <v>41816</v>
      </c>
      <c r="B909" s="11" t="s">
        <v>5</v>
      </c>
      <c r="C909" s="12" t="s">
        <v>924</v>
      </c>
      <c r="D909" s="11" t="s">
        <v>53</v>
      </c>
      <c r="E909" s="11" t="s">
        <v>17</v>
      </c>
      <c r="F909" s="12" t="s">
        <v>373</v>
      </c>
      <c r="G909" s="13">
        <v>6684.92</v>
      </c>
      <c r="H909" s="12" t="s">
        <v>1934</v>
      </c>
      <c r="I909" s="12" t="s">
        <v>1170</v>
      </c>
      <c r="J909" s="50" t="b">
        <v>0</v>
      </c>
      <c r="K909" s="12" t="s">
        <v>1166</v>
      </c>
      <c r="L909" s="12" t="s">
        <v>1167</v>
      </c>
    </row>
    <row r="910" spans="1:12" x14ac:dyDescent="0.2">
      <c r="A910" s="10">
        <v>41816</v>
      </c>
      <c r="B910" s="11" t="s">
        <v>6</v>
      </c>
      <c r="C910" s="12" t="s">
        <v>809</v>
      </c>
      <c r="D910" s="11" t="s">
        <v>761</v>
      </c>
      <c r="E910" s="11" t="s">
        <v>19</v>
      </c>
      <c r="F910" s="12" t="s">
        <v>152</v>
      </c>
      <c r="G910" s="13">
        <v>0</v>
      </c>
      <c r="H910" s="12" t="s">
        <v>3063</v>
      </c>
      <c r="I910" s="12" t="s">
        <v>1630</v>
      </c>
      <c r="J910" s="50" t="b">
        <v>0</v>
      </c>
      <c r="K910" s="12" t="s">
        <v>1166</v>
      </c>
      <c r="L910" s="12" t="s">
        <v>1167</v>
      </c>
    </row>
    <row r="911" spans="1:12" x14ac:dyDescent="0.2">
      <c r="A911" s="10">
        <v>41815</v>
      </c>
      <c r="B911" s="11" t="s">
        <v>5</v>
      </c>
      <c r="C911" s="12" t="s">
        <v>924</v>
      </c>
      <c r="D911" s="11" t="s">
        <v>1252</v>
      </c>
      <c r="E911" s="11" t="s">
        <v>17</v>
      </c>
      <c r="F911" s="12" t="s">
        <v>373</v>
      </c>
      <c r="G911" s="13">
        <v>115896.5</v>
      </c>
      <c r="H911" s="12" t="s">
        <v>1786</v>
      </c>
      <c r="I911" s="12" t="s">
        <v>1170</v>
      </c>
      <c r="J911" s="50" t="b">
        <v>0</v>
      </c>
      <c r="K911" s="12" t="s">
        <v>1166</v>
      </c>
      <c r="L911" s="12" t="s">
        <v>1167</v>
      </c>
    </row>
    <row r="912" spans="1:12" x14ac:dyDescent="0.2">
      <c r="A912" s="10">
        <v>41815</v>
      </c>
      <c r="B912" s="11" t="s">
        <v>36</v>
      </c>
      <c r="C912" s="12" t="s">
        <v>760</v>
      </c>
      <c r="D912" s="11" t="s">
        <v>761</v>
      </c>
      <c r="E912" s="11" t="s">
        <v>17</v>
      </c>
      <c r="F912" s="12" t="s">
        <v>85</v>
      </c>
      <c r="G912" s="13">
        <v>0</v>
      </c>
      <c r="H912" s="12" t="s">
        <v>1831</v>
      </c>
      <c r="I912" s="12" t="s">
        <v>1182</v>
      </c>
      <c r="J912" s="50" t="b">
        <v>0</v>
      </c>
      <c r="K912" s="12" t="s">
        <v>1166</v>
      </c>
      <c r="L912" s="12" t="s">
        <v>1167</v>
      </c>
    </row>
    <row r="913" spans="1:12" x14ac:dyDescent="0.2">
      <c r="A913" s="10">
        <v>41813</v>
      </c>
      <c r="B913" s="11" t="s">
        <v>2193</v>
      </c>
      <c r="C913" s="12" t="s">
        <v>1133</v>
      </c>
      <c r="D913" s="11" t="s">
        <v>1252</v>
      </c>
      <c r="E913" s="11" t="s">
        <v>17</v>
      </c>
      <c r="F913" s="12" t="s">
        <v>85</v>
      </c>
      <c r="G913" s="13">
        <v>111698</v>
      </c>
      <c r="H913" s="12" t="s">
        <v>1786</v>
      </c>
      <c r="I913" s="12" t="s">
        <v>1182</v>
      </c>
      <c r="J913" s="50" t="b">
        <v>0</v>
      </c>
      <c r="K913" s="12" t="s">
        <v>1166</v>
      </c>
      <c r="L913" s="12" t="s">
        <v>1167</v>
      </c>
    </row>
    <row r="914" spans="1:12" x14ac:dyDescent="0.2">
      <c r="A914" s="10">
        <v>41813</v>
      </c>
      <c r="B914" s="11" t="s">
        <v>36</v>
      </c>
      <c r="C914" s="12" t="s">
        <v>1113</v>
      </c>
      <c r="D914" s="11" t="s">
        <v>53</v>
      </c>
      <c r="E914" s="11" t="s">
        <v>20</v>
      </c>
      <c r="F914" s="12" t="s">
        <v>56</v>
      </c>
      <c r="G914" s="13">
        <v>4069.92</v>
      </c>
      <c r="H914" s="12" t="s">
        <v>1787</v>
      </c>
      <c r="I914" s="12" t="s">
        <v>1487</v>
      </c>
      <c r="J914" s="50" t="b">
        <v>0</v>
      </c>
      <c r="K914" s="12" t="s">
        <v>1166</v>
      </c>
      <c r="L914" s="12" t="s">
        <v>1167</v>
      </c>
    </row>
    <row r="915" spans="1:12" x14ac:dyDescent="0.2">
      <c r="A915" s="10">
        <v>41812</v>
      </c>
      <c r="B915" s="11" t="s">
        <v>1939</v>
      </c>
      <c r="C915" s="12" t="s">
        <v>1788</v>
      </c>
      <c r="D915" s="11" t="s">
        <v>1252</v>
      </c>
      <c r="E915" s="11" t="s">
        <v>17</v>
      </c>
      <c r="F915" s="12" t="s">
        <v>66</v>
      </c>
      <c r="G915" s="13"/>
      <c r="H915" s="12" t="s">
        <v>1789</v>
      </c>
      <c r="I915" s="12" t="s">
        <v>1491</v>
      </c>
      <c r="J915" s="50" t="b">
        <v>0</v>
      </c>
      <c r="K915" s="12" t="s">
        <v>1166</v>
      </c>
      <c r="L915" s="12" t="s">
        <v>1167</v>
      </c>
    </row>
    <row r="916" spans="1:12" x14ac:dyDescent="0.2">
      <c r="A916" s="10">
        <v>41812</v>
      </c>
      <c r="B916" s="11" t="s">
        <v>36</v>
      </c>
      <c r="C916" s="12" t="s">
        <v>1648</v>
      </c>
      <c r="D916" s="11" t="s">
        <v>761</v>
      </c>
      <c r="E916" s="11" t="s">
        <v>17</v>
      </c>
      <c r="F916" s="12" t="s">
        <v>1790</v>
      </c>
      <c r="G916" s="13">
        <v>0</v>
      </c>
      <c r="H916" s="12" t="s">
        <v>1791</v>
      </c>
      <c r="I916" s="12" t="s">
        <v>1649</v>
      </c>
      <c r="J916" s="50" t="b">
        <v>0</v>
      </c>
      <c r="K916" s="12" t="s">
        <v>1166</v>
      </c>
      <c r="L916" s="12" t="s">
        <v>1167</v>
      </c>
    </row>
    <row r="917" spans="1:12" x14ac:dyDescent="0.2">
      <c r="A917" s="10">
        <v>41810</v>
      </c>
      <c r="B917" s="11" t="s">
        <v>2194</v>
      </c>
      <c r="C917" s="12" t="s">
        <v>780</v>
      </c>
      <c r="D917" s="11" t="s">
        <v>761</v>
      </c>
      <c r="E917" s="11" t="s">
        <v>20</v>
      </c>
      <c r="F917" s="12" t="s">
        <v>774</v>
      </c>
      <c r="G917" s="13">
        <v>0</v>
      </c>
      <c r="H917" s="12" t="s">
        <v>2256</v>
      </c>
      <c r="I917" s="12" t="s">
        <v>1537</v>
      </c>
      <c r="J917" s="50" t="b">
        <v>0</v>
      </c>
      <c r="K917" s="12" t="s">
        <v>1166</v>
      </c>
      <c r="L917" s="12" t="s">
        <v>1167</v>
      </c>
    </row>
    <row r="918" spans="1:12" x14ac:dyDescent="0.2">
      <c r="A918" s="10">
        <v>41809</v>
      </c>
      <c r="B918" s="11" t="s">
        <v>36</v>
      </c>
      <c r="C918" s="12" t="s">
        <v>817</v>
      </c>
      <c r="D918" s="11" t="s">
        <v>761</v>
      </c>
      <c r="E918" s="11" t="s">
        <v>1730</v>
      </c>
      <c r="F918" s="12" t="s">
        <v>56</v>
      </c>
      <c r="G918" s="13">
        <v>2595</v>
      </c>
      <c r="H918" s="12" t="s">
        <v>1792</v>
      </c>
      <c r="I918" s="12" t="s">
        <v>1487</v>
      </c>
      <c r="J918" s="50" t="b">
        <v>0</v>
      </c>
      <c r="K918" s="12" t="s">
        <v>1166</v>
      </c>
      <c r="L918" s="12" t="s">
        <v>1167</v>
      </c>
    </row>
    <row r="919" spans="1:12" x14ac:dyDescent="0.2">
      <c r="A919" s="10">
        <v>41808</v>
      </c>
      <c r="B919" s="11" t="s">
        <v>40</v>
      </c>
      <c r="C919" s="12" t="s">
        <v>987</v>
      </c>
      <c r="D919" s="11" t="s">
        <v>53</v>
      </c>
      <c r="E919" s="11" t="s">
        <v>17</v>
      </c>
      <c r="F919" s="12" t="s">
        <v>1780</v>
      </c>
      <c r="G919" s="13">
        <v>25000</v>
      </c>
      <c r="H919" s="12" t="s">
        <v>1781</v>
      </c>
      <c r="I919" s="12" t="s">
        <v>1699</v>
      </c>
      <c r="J919" s="50" t="b">
        <v>0</v>
      </c>
      <c r="K919" s="12" t="s">
        <v>1166</v>
      </c>
      <c r="L919" s="12" t="s">
        <v>1167</v>
      </c>
    </row>
    <row r="920" spans="1:12" x14ac:dyDescent="0.2">
      <c r="A920" s="10">
        <v>41808</v>
      </c>
      <c r="B920" s="11" t="s">
        <v>5</v>
      </c>
      <c r="C920" s="12" t="s">
        <v>1755</v>
      </c>
      <c r="D920" s="11" t="s">
        <v>1252</v>
      </c>
      <c r="E920" s="11" t="s">
        <v>17</v>
      </c>
      <c r="F920" s="12" t="s">
        <v>1782</v>
      </c>
      <c r="G920" s="13">
        <v>126861.55</v>
      </c>
      <c r="H920" s="12" t="s">
        <v>1786</v>
      </c>
      <c r="I920" s="12" t="s">
        <v>1170</v>
      </c>
      <c r="J920" s="50" t="b">
        <v>0</v>
      </c>
      <c r="K920" s="12" t="s">
        <v>1166</v>
      </c>
      <c r="L920" s="12" t="s">
        <v>1167</v>
      </c>
    </row>
    <row r="921" spans="1:12" x14ac:dyDescent="0.2">
      <c r="A921" s="10">
        <v>41808</v>
      </c>
      <c r="B921" s="11" t="s">
        <v>5</v>
      </c>
      <c r="C921" s="12" t="s">
        <v>1226</v>
      </c>
      <c r="D921" s="11" t="s">
        <v>1252</v>
      </c>
      <c r="E921" s="11" t="s">
        <v>17</v>
      </c>
      <c r="F921" s="12" t="s">
        <v>1782</v>
      </c>
      <c r="G921" s="13">
        <v>96127.01</v>
      </c>
      <c r="H921" s="12" t="s">
        <v>1786</v>
      </c>
      <c r="I921" s="12" t="s">
        <v>1783</v>
      </c>
      <c r="J921" s="50" t="b">
        <v>0</v>
      </c>
      <c r="K921" s="12" t="s">
        <v>1166</v>
      </c>
      <c r="L921" s="12" t="s">
        <v>1167</v>
      </c>
    </row>
    <row r="922" spans="1:12" x14ac:dyDescent="0.2">
      <c r="A922" s="10">
        <v>41808</v>
      </c>
      <c r="B922" s="11" t="s">
        <v>171</v>
      </c>
      <c r="C922" s="12" t="s">
        <v>1832</v>
      </c>
      <c r="D922" s="11" t="s">
        <v>2</v>
      </c>
      <c r="E922" s="11" t="s">
        <v>19</v>
      </c>
      <c r="F922" s="12" t="s">
        <v>1833</v>
      </c>
      <c r="G922" s="13">
        <v>256937.27</v>
      </c>
      <c r="H922" s="12" t="s">
        <v>1834</v>
      </c>
      <c r="I922" s="12"/>
      <c r="J922" s="50" t="b">
        <v>1</v>
      </c>
      <c r="K922" s="12" t="s">
        <v>1166</v>
      </c>
      <c r="L922" s="12" t="s">
        <v>1167</v>
      </c>
    </row>
    <row r="923" spans="1:12" x14ac:dyDescent="0.2">
      <c r="A923" s="10">
        <v>41806</v>
      </c>
      <c r="B923" s="11" t="s">
        <v>1793</v>
      </c>
      <c r="C923" s="12" t="s">
        <v>1794</v>
      </c>
      <c r="D923" s="11" t="s">
        <v>2</v>
      </c>
      <c r="E923" s="11" t="s">
        <v>18</v>
      </c>
      <c r="F923" s="12" t="s">
        <v>28</v>
      </c>
      <c r="G923" s="13">
        <v>105112.99</v>
      </c>
      <c r="H923" s="12" t="s">
        <v>1795</v>
      </c>
      <c r="I923" s="12" t="s">
        <v>1180</v>
      </c>
      <c r="J923" s="50" t="b">
        <v>0</v>
      </c>
      <c r="K923" s="12" t="s">
        <v>1166</v>
      </c>
      <c r="L923" s="12" t="s">
        <v>1167</v>
      </c>
    </row>
    <row r="924" spans="1:12" x14ac:dyDescent="0.2">
      <c r="A924" s="10">
        <v>41806</v>
      </c>
      <c r="B924" s="11" t="s">
        <v>88</v>
      </c>
      <c r="C924" s="12" t="s">
        <v>1025</v>
      </c>
      <c r="D924" s="11"/>
      <c r="E924" s="11" t="s">
        <v>17</v>
      </c>
      <c r="F924" s="12" t="s">
        <v>83</v>
      </c>
      <c r="G924" s="13">
        <v>0</v>
      </c>
      <c r="H924" s="12" t="s">
        <v>1801</v>
      </c>
      <c r="I924" s="12" t="s">
        <v>1601</v>
      </c>
      <c r="J924" s="50" t="b">
        <v>0</v>
      </c>
      <c r="K924" s="12" t="s">
        <v>1166</v>
      </c>
      <c r="L924" s="12" t="s">
        <v>1167</v>
      </c>
    </row>
    <row r="925" spans="1:12" x14ac:dyDescent="0.2">
      <c r="A925" s="10">
        <v>41806</v>
      </c>
      <c r="B925" s="11" t="s">
        <v>1793</v>
      </c>
      <c r="C925" s="12" t="s">
        <v>1794</v>
      </c>
      <c r="D925" s="11" t="s">
        <v>2</v>
      </c>
      <c r="E925" s="11" t="s">
        <v>19</v>
      </c>
      <c r="F925" s="12" t="s">
        <v>28</v>
      </c>
      <c r="G925" s="13">
        <v>94522.55</v>
      </c>
      <c r="H925" s="12" t="s">
        <v>2129</v>
      </c>
      <c r="I925" s="12" t="s">
        <v>1180</v>
      </c>
      <c r="J925" s="50" t="b">
        <v>0</v>
      </c>
      <c r="K925" s="12" t="s">
        <v>1166</v>
      </c>
      <c r="L925" s="12" t="s">
        <v>1167</v>
      </c>
    </row>
    <row r="926" spans="1:12" x14ac:dyDescent="0.2">
      <c r="A926" s="10">
        <v>41802</v>
      </c>
      <c r="B926" s="11" t="s">
        <v>2193</v>
      </c>
      <c r="C926" s="12" t="s">
        <v>1105</v>
      </c>
      <c r="D926" s="11" t="s">
        <v>1252</v>
      </c>
      <c r="E926" s="11" t="s">
        <v>17</v>
      </c>
      <c r="F926" s="12" t="s">
        <v>85</v>
      </c>
      <c r="G926" s="13">
        <v>84480</v>
      </c>
      <c r="H926" s="12" t="s">
        <v>1786</v>
      </c>
      <c r="I926" s="12" t="s">
        <v>1182</v>
      </c>
      <c r="J926" s="50" t="b">
        <v>0</v>
      </c>
      <c r="K926" s="12" t="s">
        <v>1166</v>
      </c>
      <c r="L926" s="12" t="s">
        <v>1167</v>
      </c>
    </row>
    <row r="927" spans="1:12" x14ac:dyDescent="0.2">
      <c r="A927" s="10">
        <v>41802</v>
      </c>
      <c r="B927" s="11" t="s">
        <v>40</v>
      </c>
      <c r="C927" s="12" t="s">
        <v>1569</v>
      </c>
      <c r="D927" s="11" t="s">
        <v>53</v>
      </c>
      <c r="E927" s="11" t="s">
        <v>17</v>
      </c>
      <c r="F927" s="12" t="s">
        <v>1725</v>
      </c>
      <c r="G927" s="13">
        <v>0</v>
      </c>
      <c r="H927" s="12" t="s">
        <v>1727</v>
      </c>
      <c r="I927" s="12" t="s">
        <v>1726</v>
      </c>
      <c r="J927" s="50" t="b">
        <v>0</v>
      </c>
      <c r="K927" s="12" t="s">
        <v>1166</v>
      </c>
      <c r="L927" s="12" t="s">
        <v>1167</v>
      </c>
    </row>
    <row r="928" spans="1:12" x14ac:dyDescent="0.2">
      <c r="A928" s="10">
        <v>41802</v>
      </c>
      <c r="B928" s="11" t="s">
        <v>5</v>
      </c>
      <c r="C928" s="12" t="s">
        <v>943</v>
      </c>
      <c r="D928" s="11" t="s">
        <v>1252</v>
      </c>
      <c r="E928" s="11" t="s">
        <v>17</v>
      </c>
      <c r="F928" s="12" t="s">
        <v>373</v>
      </c>
      <c r="G928" s="13">
        <v>92432.51</v>
      </c>
      <c r="H928" s="12" t="s">
        <v>1786</v>
      </c>
      <c r="I928" s="12" t="s">
        <v>1170</v>
      </c>
      <c r="J928" s="50" t="b">
        <v>0</v>
      </c>
      <c r="K928" s="12" t="s">
        <v>1166</v>
      </c>
      <c r="L928" s="12" t="s">
        <v>1167</v>
      </c>
    </row>
    <row r="929" spans="1:12" x14ac:dyDescent="0.2">
      <c r="A929" s="10">
        <v>41801</v>
      </c>
      <c r="B929" s="11" t="s">
        <v>36</v>
      </c>
      <c r="C929" s="12" t="s">
        <v>1129</v>
      </c>
      <c r="D929" s="11" t="s">
        <v>53</v>
      </c>
      <c r="E929" s="11" t="s">
        <v>17</v>
      </c>
      <c r="F929" s="12" t="s">
        <v>1328</v>
      </c>
      <c r="G929" s="13">
        <v>0</v>
      </c>
      <c r="H929" s="12" t="s">
        <v>1729</v>
      </c>
      <c r="I929" s="12" t="s">
        <v>1728</v>
      </c>
      <c r="J929" s="50" t="b">
        <v>0</v>
      </c>
      <c r="K929" s="12" t="s">
        <v>1166</v>
      </c>
      <c r="L929" s="12" t="s">
        <v>1167</v>
      </c>
    </row>
    <row r="930" spans="1:12" x14ac:dyDescent="0.2">
      <c r="A930" s="10">
        <v>41801</v>
      </c>
      <c r="B930" s="11" t="s">
        <v>2193</v>
      </c>
      <c r="C930" s="12" t="s">
        <v>771</v>
      </c>
      <c r="D930" s="11" t="s">
        <v>1252</v>
      </c>
      <c r="E930" s="11" t="s">
        <v>17</v>
      </c>
      <c r="F930" s="12" t="s">
        <v>85</v>
      </c>
      <c r="G930" s="13">
        <v>83200</v>
      </c>
      <c r="H930" s="12" t="s">
        <v>1878</v>
      </c>
      <c r="I930" s="12" t="s">
        <v>1182</v>
      </c>
      <c r="J930" s="50" t="b">
        <v>0</v>
      </c>
      <c r="K930" s="12" t="s">
        <v>1166</v>
      </c>
      <c r="L930" s="12" t="s">
        <v>1167</v>
      </c>
    </row>
    <row r="931" spans="1:12" x14ac:dyDescent="0.2">
      <c r="A931" s="10">
        <v>41800</v>
      </c>
      <c r="B931" s="11" t="s">
        <v>36</v>
      </c>
      <c r="C931" s="12" t="s">
        <v>1100</v>
      </c>
      <c r="D931" s="11" t="s">
        <v>53</v>
      </c>
      <c r="E931" s="11" t="s">
        <v>1730</v>
      </c>
      <c r="F931" s="12" t="s">
        <v>85</v>
      </c>
      <c r="G931" s="13">
        <v>25774.63</v>
      </c>
      <c r="H931" s="12" t="s">
        <v>1731</v>
      </c>
      <c r="I931" s="12" t="s">
        <v>1182</v>
      </c>
      <c r="J931" s="50" t="b">
        <v>0</v>
      </c>
      <c r="K931" s="12" t="s">
        <v>1166</v>
      </c>
      <c r="L931" s="12" t="s">
        <v>1167</v>
      </c>
    </row>
    <row r="932" spans="1:12" x14ac:dyDescent="0.2">
      <c r="A932" s="10">
        <v>41800</v>
      </c>
      <c r="B932" s="11" t="s">
        <v>5</v>
      </c>
      <c r="C932" s="12" t="s">
        <v>1720</v>
      </c>
      <c r="D932" s="11" t="s">
        <v>1252</v>
      </c>
      <c r="E932" s="11" t="s">
        <v>17</v>
      </c>
      <c r="F932" s="12" t="s">
        <v>873</v>
      </c>
      <c r="G932" s="13">
        <v>92247.5</v>
      </c>
      <c r="H932" s="12" t="s">
        <v>1878</v>
      </c>
      <c r="I932" s="12" t="s">
        <v>1656</v>
      </c>
      <c r="J932" s="50" t="b">
        <v>0</v>
      </c>
      <c r="K932" s="12" t="s">
        <v>1166</v>
      </c>
      <c r="L932" s="12" t="s">
        <v>1167</v>
      </c>
    </row>
    <row r="933" spans="1:12" x14ac:dyDescent="0.2">
      <c r="A933" s="10">
        <v>41799</v>
      </c>
      <c r="B933" s="11" t="s">
        <v>36</v>
      </c>
      <c r="C933" s="12" t="s">
        <v>849</v>
      </c>
      <c r="D933" s="11" t="s">
        <v>118</v>
      </c>
      <c r="E933" s="11" t="s">
        <v>19</v>
      </c>
      <c r="F933" s="12" t="s">
        <v>850</v>
      </c>
      <c r="G933" s="13">
        <v>18245.939999999999</v>
      </c>
      <c r="H933" s="12" t="s">
        <v>1733</v>
      </c>
      <c r="I933" s="12" t="s">
        <v>1732</v>
      </c>
      <c r="J933" s="50" t="b">
        <v>0</v>
      </c>
      <c r="K933" s="12" t="s">
        <v>1166</v>
      </c>
      <c r="L933" s="12" t="s">
        <v>1167</v>
      </c>
    </row>
    <row r="934" spans="1:12" x14ac:dyDescent="0.2">
      <c r="A934" s="10">
        <v>41799</v>
      </c>
      <c r="B934" s="11" t="s">
        <v>171</v>
      </c>
      <c r="C934" s="12" t="s">
        <v>1785</v>
      </c>
      <c r="D934" s="11" t="s">
        <v>2</v>
      </c>
      <c r="E934" s="11" t="s">
        <v>1730</v>
      </c>
      <c r="F934" s="12" t="s">
        <v>1734</v>
      </c>
      <c r="G934" s="13">
        <v>0</v>
      </c>
      <c r="H934" s="12" t="s">
        <v>1735</v>
      </c>
      <c r="I934" s="12"/>
      <c r="J934" s="50" t="b">
        <v>0</v>
      </c>
      <c r="K934" s="12" t="s">
        <v>1166</v>
      </c>
      <c r="L934" s="12" t="s">
        <v>1167</v>
      </c>
    </row>
    <row r="935" spans="1:12" x14ac:dyDescent="0.2">
      <c r="A935" s="10">
        <v>41798</v>
      </c>
      <c r="B935" s="11" t="s">
        <v>36</v>
      </c>
      <c r="C935" s="12" t="s">
        <v>1028</v>
      </c>
      <c r="D935" s="11" t="s">
        <v>761</v>
      </c>
      <c r="E935" s="11" t="s">
        <v>20</v>
      </c>
      <c r="F935" s="12" t="s">
        <v>56</v>
      </c>
      <c r="G935" s="13">
        <v>0</v>
      </c>
      <c r="H935" s="12" t="s">
        <v>1784</v>
      </c>
      <c r="I935" s="12" t="s">
        <v>1487</v>
      </c>
      <c r="J935" s="50" t="b">
        <v>0</v>
      </c>
      <c r="K935" s="12" t="s">
        <v>1166</v>
      </c>
      <c r="L935" s="12" t="s">
        <v>1167</v>
      </c>
    </row>
    <row r="936" spans="1:12" x14ac:dyDescent="0.2">
      <c r="A936" s="10">
        <v>41797</v>
      </c>
      <c r="B936" s="11" t="s">
        <v>2234</v>
      </c>
      <c r="C936" s="12" t="s">
        <v>1051</v>
      </c>
      <c r="D936" s="11" t="s">
        <v>53</v>
      </c>
      <c r="E936" s="11" t="s">
        <v>19</v>
      </c>
      <c r="F936" s="12" t="s">
        <v>1163</v>
      </c>
      <c r="G936" s="13">
        <v>17385.45</v>
      </c>
      <c r="H936" s="12" t="s">
        <v>1736</v>
      </c>
      <c r="I936" s="12" t="s">
        <v>1165</v>
      </c>
      <c r="J936" s="50" t="b">
        <v>0</v>
      </c>
      <c r="K936" s="12" t="s">
        <v>1166</v>
      </c>
      <c r="L936" s="12" t="s">
        <v>1167</v>
      </c>
    </row>
    <row r="937" spans="1:12" x14ac:dyDescent="0.2">
      <c r="A937" s="10">
        <v>41796</v>
      </c>
      <c r="B937" s="11" t="s">
        <v>36</v>
      </c>
      <c r="C937" s="12" t="s">
        <v>1077</v>
      </c>
      <c r="D937" s="11" t="s">
        <v>53</v>
      </c>
      <c r="E937" s="11" t="s">
        <v>17</v>
      </c>
      <c r="F937" s="12" t="s">
        <v>1737</v>
      </c>
      <c r="G937" s="13">
        <v>17853</v>
      </c>
      <c r="H937" s="12" t="s">
        <v>1739</v>
      </c>
      <c r="I937" s="12" t="s">
        <v>1738</v>
      </c>
      <c r="J937" s="50" t="b">
        <v>0</v>
      </c>
      <c r="K937" s="12" t="s">
        <v>1166</v>
      </c>
      <c r="L937" s="12" t="s">
        <v>1167</v>
      </c>
    </row>
    <row r="938" spans="1:12" x14ac:dyDescent="0.2">
      <c r="A938" s="10">
        <v>41796</v>
      </c>
      <c r="B938" s="11" t="s">
        <v>5</v>
      </c>
      <c r="C938" s="12" t="s">
        <v>1017</v>
      </c>
      <c r="D938" s="11" t="s">
        <v>2</v>
      </c>
      <c r="E938" s="11" t="s">
        <v>17</v>
      </c>
      <c r="F938" s="12" t="s">
        <v>1740</v>
      </c>
      <c r="G938" s="13">
        <v>141000</v>
      </c>
      <c r="H938" s="12" t="s">
        <v>1741</v>
      </c>
      <c r="I938" s="12" t="s">
        <v>1587</v>
      </c>
      <c r="J938" s="50" t="b">
        <v>0</v>
      </c>
      <c r="K938" s="12" t="s">
        <v>1166</v>
      </c>
      <c r="L938" s="12" t="s">
        <v>1167</v>
      </c>
    </row>
    <row r="939" spans="1:12" x14ac:dyDescent="0.2">
      <c r="A939" s="10">
        <v>41794</v>
      </c>
      <c r="B939" s="11" t="s">
        <v>5</v>
      </c>
      <c r="C939" s="12" t="s">
        <v>935</v>
      </c>
      <c r="D939" s="11" t="s">
        <v>761</v>
      </c>
      <c r="E939" s="11" t="s">
        <v>17</v>
      </c>
      <c r="F939" s="12" t="s">
        <v>85</v>
      </c>
      <c r="G939" s="13">
        <v>0</v>
      </c>
      <c r="H939" s="12" t="s">
        <v>1742</v>
      </c>
      <c r="I939" s="12" t="s">
        <v>1182</v>
      </c>
      <c r="J939" s="50" t="b">
        <v>0</v>
      </c>
      <c r="K939" s="12" t="s">
        <v>1166</v>
      </c>
      <c r="L939" s="12" t="s">
        <v>1167</v>
      </c>
    </row>
    <row r="940" spans="1:12" x14ac:dyDescent="0.2">
      <c r="A940" s="10">
        <v>41794</v>
      </c>
      <c r="B940" s="11" t="s">
        <v>36</v>
      </c>
      <c r="C940" s="12" t="s">
        <v>1473</v>
      </c>
      <c r="D940" s="11" t="s">
        <v>53</v>
      </c>
      <c r="E940" s="11" t="s">
        <v>17</v>
      </c>
      <c r="F940" s="12" t="s">
        <v>1743</v>
      </c>
      <c r="G940" s="13">
        <v>0</v>
      </c>
      <c r="H940" s="12" t="s">
        <v>1744</v>
      </c>
      <c r="I940" s="12" t="s">
        <v>1537</v>
      </c>
      <c r="J940" s="50" t="b">
        <v>0</v>
      </c>
      <c r="K940" s="12" t="s">
        <v>1166</v>
      </c>
      <c r="L940" s="12" t="s">
        <v>1167</v>
      </c>
    </row>
    <row r="941" spans="1:12" x14ac:dyDescent="0.2">
      <c r="A941" s="10">
        <v>41794</v>
      </c>
      <c r="B941" s="11" t="s">
        <v>36</v>
      </c>
      <c r="C941" s="12" t="s">
        <v>1130</v>
      </c>
      <c r="D941" s="11" t="s">
        <v>53</v>
      </c>
      <c r="E941" s="11" t="s">
        <v>17</v>
      </c>
      <c r="F941" s="12" t="s">
        <v>1743</v>
      </c>
      <c r="G941" s="13">
        <v>12000</v>
      </c>
      <c r="H941" s="12" t="s">
        <v>1745</v>
      </c>
      <c r="I941" s="12" t="s">
        <v>1537</v>
      </c>
      <c r="J941" s="50" t="b">
        <v>0</v>
      </c>
      <c r="K941" s="12" t="s">
        <v>1166</v>
      </c>
      <c r="L941" s="12" t="s">
        <v>1167</v>
      </c>
    </row>
    <row r="942" spans="1:12" x14ac:dyDescent="0.2">
      <c r="A942" s="10">
        <v>41791</v>
      </c>
      <c r="B942" s="11" t="s">
        <v>40</v>
      </c>
      <c r="C942" s="12" t="s">
        <v>987</v>
      </c>
      <c r="D942" s="11" t="s">
        <v>37</v>
      </c>
      <c r="E942" s="11" t="s">
        <v>17</v>
      </c>
      <c r="F942" s="12" t="s">
        <v>1746</v>
      </c>
      <c r="G942" s="13">
        <v>25000</v>
      </c>
      <c r="H942" s="12" t="s">
        <v>1747</v>
      </c>
      <c r="I942" s="12" t="s">
        <v>1699</v>
      </c>
      <c r="J942" s="50" t="b">
        <v>0</v>
      </c>
      <c r="K942" s="12" t="s">
        <v>1166</v>
      </c>
      <c r="L942" s="12" t="s">
        <v>1167</v>
      </c>
    </row>
    <row r="943" spans="1:12" x14ac:dyDescent="0.2">
      <c r="A943" s="10">
        <v>41789</v>
      </c>
      <c r="B943" s="11" t="s">
        <v>5</v>
      </c>
      <c r="C943" s="12" t="s">
        <v>1017</v>
      </c>
      <c r="D943" s="11" t="s">
        <v>1252</v>
      </c>
      <c r="E943" s="11" t="s">
        <v>17</v>
      </c>
      <c r="F943" s="12" t="s">
        <v>208</v>
      </c>
      <c r="G943" s="13">
        <v>101160.91</v>
      </c>
      <c r="H943" s="12" t="s">
        <v>1786</v>
      </c>
      <c r="I943" s="12" t="s">
        <v>1640</v>
      </c>
      <c r="J943" s="50" t="b">
        <v>0</v>
      </c>
      <c r="K943" s="12" t="s">
        <v>1166</v>
      </c>
      <c r="L943" s="12" t="s">
        <v>1167</v>
      </c>
    </row>
    <row r="944" spans="1:12" x14ac:dyDescent="0.2">
      <c r="A944" s="10">
        <v>41789</v>
      </c>
      <c r="B944" s="11" t="s">
        <v>5</v>
      </c>
      <c r="C944" s="12" t="s">
        <v>965</v>
      </c>
      <c r="D944" s="11" t="s">
        <v>1252</v>
      </c>
      <c r="E944" s="11" t="s">
        <v>17</v>
      </c>
      <c r="F944" s="12" t="s">
        <v>208</v>
      </c>
      <c r="G944" s="13">
        <v>135091.48000000001</v>
      </c>
      <c r="H944" s="12" t="s">
        <v>1786</v>
      </c>
      <c r="I944" s="12" t="s">
        <v>1640</v>
      </c>
      <c r="J944" s="50" t="b">
        <v>0</v>
      </c>
      <c r="K944" s="12" t="s">
        <v>1166</v>
      </c>
      <c r="L944" s="12" t="s">
        <v>1167</v>
      </c>
    </row>
    <row r="945" spans="1:12" x14ac:dyDescent="0.2">
      <c r="A945" s="10">
        <v>41786</v>
      </c>
      <c r="B945" s="11" t="s">
        <v>6</v>
      </c>
      <c r="C945" s="12" t="s">
        <v>1137</v>
      </c>
      <c r="D945" s="11" t="s">
        <v>761</v>
      </c>
      <c r="E945" s="11" t="s">
        <v>17</v>
      </c>
      <c r="F945" s="12" t="s">
        <v>1802</v>
      </c>
      <c r="G945" s="13">
        <v>0</v>
      </c>
      <c r="H945" s="12" t="s">
        <v>1804</v>
      </c>
      <c r="I945" s="12" t="s">
        <v>1803</v>
      </c>
      <c r="J945" s="50" t="b">
        <v>0</v>
      </c>
      <c r="K945" s="12" t="s">
        <v>1166</v>
      </c>
      <c r="L945" s="12" t="s">
        <v>1167</v>
      </c>
    </row>
    <row r="946" spans="1:12" x14ac:dyDescent="0.2">
      <c r="A946" s="10">
        <v>41779</v>
      </c>
      <c r="B946" s="11" t="s">
        <v>36</v>
      </c>
      <c r="C946" s="12" t="s">
        <v>1748</v>
      </c>
      <c r="D946" s="11" t="s">
        <v>53</v>
      </c>
      <c r="E946" s="11" t="s">
        <v>17</v>
      </c>
      <c r="F946" s="12" t="s">
        <v>1749</v>
      </c>
      <c r="G946" s="13">
        <v>17816.21</v>
      </c>
      <c r="H946" s="12" t="s">
        <v>2470</v>
      </c>
      <c r="I946" s="12" t="s">
        <v>1750</v>
      </c>
      <c r="J946" s="50" t="b">
        <v>0</v>
      </c>
      <c r="K946" s="12" t="s">
        <v>1166</v>
      </c>
      <c r="L946" s="12" t="s">
        <v>1167</v>
      </c>
    </row>
    <row r="947" spans="1:12" x14ac:dyDescent="0.2">
      <c r="A947" s="10">
        <v>41778</v>
      </c>
      <c r="B947" s="11" t="s">
        <v>2194</v>
      </c>
      <c r="C947" s="12" t="s">
        <v>947</v>
      </c>
      <c r="D947" s="11" t="s">
        <v>2</v>
      </c>
      <c r="E947" s="11" t="s">
        <v>20</v>
      </c>
      <c r="F947" s="12" t="s">
        <v>1358</v>
      </c>
      <c r="G947" s="13">
        <v>90000</v>
      </c>
      <c r="H947" s="12" t="s">
        <v>2254</v>
      </c>
      <c r="I947" s="12" t="s">
        <v>1660</v>
      </c>
      <c r="J947" s="50" t="b">
        <v>0</v>
      </c>
      <c r="K947" s="12" t="s">
        <v>1166</v>
      </c>
      <c r="L947" s="12" t="s">
        <v>1167</v>
      </c>
    </row>
    <row r="948" spans="1:12" x14ac:dyDescent="0.2">
      <c r="A948" s="10">
        <v>41776</v>
      </c>
      <c r="B948" s="11" t="s">
        <v>1939</v>
      </c>
      <c r="C948" s="12" t="s">
        <v>2167</v>
      </c>
      <c r="D948" s="11" t="s">
        <v>37</v>
      </c>
      <c r="E948" s="11" t="s">
        <v>18</v>
      </c>
      <c r="F948" s="12" t="s">
        <v>1752</v>
      </c>
      <c r="G948" s="13">
        <v>0</v>
      </c>
      <c r="H948" s="12" t="s">
        <v>1753</v>
      </c>
      <c r="I948" s="12"/>
      <c r="J948" s="50" t="b">
        <v>0</v>
      </c>
      <c r="K948" s="12" t="s">
        <v>1166</v>
      </c>
      <c r="L948" s="12" t="s">
        <v>1167</v>
      </c>
    </row>
    <row r="949" spans="1:12" x14ac:dyDescent="0.2">
      <c r="A949" s="10">
        <v>41775</v>
      </c>
      <c r="B949" s="11" t="s">
        <v>5</v>
      </c>
      <c r="C949" s="12" t="s">
        <v>1226</v>
      </c>
      <c r="D949" s="11" t="s">
        <v>53</v>
      </c>
      <c r="E949" s="11" t="s">
        <v>17</v>
      </c>
      <c r="F949" s="12" t="s">
        <v>1436</v>
      </c>
      <c r="G949" s="13">
        <v>32500</v>
      </c>
      <c r="H949" s="12" t="s">
        <v>1754</v>
      </c>
      <c r="I949" s="12" t="s">
        <v>1170</v>
      </c>
      <c r="J949" s="50" t="b">
        <v>0</v>
      </c>
      <c r="K949" s="12" t="s">
        <v>1166</v>
      </c>
      <c r="L949" s="12" t="s">
        <v>1167</v>
      </c>
    </row>
    <row r="950" spans="1:12" x14ac:dyDescent="0.2">
      <c r="A950" s="10">
        <v>41775</v>
      </c>
      <c r="B950" s="11" t="s">
        <v>5</v>
      </c>
      <c r="C950" s="12" t="s">
        <v>1755</v>
      </c>
      <c r="D950" s="11" t="s">
        <v>2</v>
      </c>
      <c r="E950" s="11" t="s">
        <v>17</v>
      </c>
      <c r="F950" s="12" t="s">
        <v>1436</v>
      </c>
      <c r="G950" s="13">
        <v>214816</v>
      </c>
      <c r="H950" s="12" t="s">
        <v>1754</v>
      </c>
      <c r="I950" s="12" t="s">
        <v>1170</v>
      </c>
      <c r="J950" s="50" t="b">
        <v>0</v>
      </c>
      <c r="K950" s="12" t="s">
        <v>1166</v>
      </c>
      <c r="L950" s="12" t="s">
        <v>1167</v>
      </c>
    </row>
    <row r="951" spans="1:12" x14ac:dyDescent="0.2">
      <c r="A951" s="10">
        <v>41774</v>
      </c>
      <c r="B951" s="11" t="s">
        <v>2234</v>
      </c>
      <c r="C951" s="12" t="s">
        <v>1300</v>
      </c>
      <c r="D951" s="11" t="s">
        <v>1252</v>
      </c>
      <c r="E951" s="11" t="s">
        <v>17</v>
      </c>
      <c r="F951" s="12" t="s">
        <v>83</v>
      </c>
      <c r="G951" s="13">
        <v>82280.97</v>
      </c>
      <c r="H951" s="12" t="s">
        <v>1756</v>
      </c>
      <c r="I951" s="12" t="s">
        <v>1601</v>
      </c>
      <c r="J951" s="50" t="b">
        <v>0</v>
      </c>
      <c r="K951" s="12" t="s">
        <v>1166</v>
      </c>
      <c r="L951" s="12" t="s">
        <v>1167</v>
      </c>
    </row>
    <row r="952" spans="1:12" x14ac:dyDescent="0.2">
      <c r="A952" s="10">
        <v>41772</v>
      </c>
      <c r="B952" s="11" t="s">
        <v>2201</v>
      </c>
      <c r="C952" s="12" t="s">
        <v>1757</v>
      </c>
      <c r="D952" s="11" t="s">
        <v>761</v>
      </c>
      <c r="E952" s="11" t="s">
        <v>17</v>
      </c>
      <c r="F952" s="12" t="s">
        <v>152</v>
      </c>
      <c r="G952" s="13">
        <v>0</v>
      </c>
      <c r="H952" s="12" t="s">
        <v>1758</v>
      </c>
      <c r="I952" s="12" t="s">
        <v>1630</v>
      </c>
      <c r="J952" s="50" t="b">
        <v>0</v>
      </c>
      <c r="K952" s="12" t="s">
        <v>1166</v>
      </c>
      <c r="L952" s="12" t="s">
        <v>1167</v>
      </c>
    </row>
    <row r="953" spans="1:12" x14ac:dyDescent="0.2">
      <c r="A953" s="10">
        <v>41771</v>
      </c>
      <c r="B953" s="11" t="s">
        <v>40</v>
      </c>
      <c r="C953" s="12" t="s">
        <v>1124</v>
      </c>
      <c r="D953" s="11" t="s">
        <v>761</v>
      </c>
      <c r="E953" s="11" t="s">
        <v>17</v>
      </c>
      <c r="F953" s="12" t="s">
        <v>1759</v>
      </c>
      <c r="G953" s="13">
        <v>0</v>
      </c>
      <c r="H953" s="12" t="s">
        <v>1760</v>
      </c>
      <c r="I953" s="12" t="s">
        <v>1188</v>
      </c>
      <c r="J953" s="50" t="b">
        <v>0</v>
      </c>
      <c r="K953" s="12" t="s">
        <v>1166</v>
      </c>
      <c r="L953" s="12" t="s">
        <v>1167</v>
      </c>
    </row>
    <row r="954" spans="1:12" x14ac:dyDescent="0.2">
      <c r="A954" s="10">
        <v>41766</v>
      </c>
      <c r="B954" s="11" t="s">
        <v>88</v>
      </c>
      <c r="C954" s="12" t="s">
        <v>1025</v>
      </c>
      <c r="D954" s="11" t="s">
        <v>53</v>
      </c>
      <c r="E954" s="11" t="s">
        <v>19</v>
      </c>
      <c r="F954" s="12" t="s">
        <v>83</v>
      </c>
      <c r="G954" s="13">
        <v>0</v>
      </c>
      <c r="H954" s="12" t="s">
        <v>1761</v>
      </c>
      <c r="I954" s="12" t="s">
        <v>1491</v>
      </c>
      <c r="J954" s="50" t="b">
        <v>0</v>
      </c>
      <c r="K954" s="12" t="s">
        <v>1166</v>
      </c>
      <c r="L954" s="12" t="s">
        <v>1167</v>
      </c>
    </row>
    <row r="955" spans="1:12" x14ac:dyDescent="0.2">
      <c r="A955" s="10">
        <v>41765</v>
      </c>
      <c r="B955" s="11" t="s">
        <v>40</v>
      </c>
      <c r="C955" s="12" t="s">
        <v>954</v>
      </c>
      <c r="D955" s="11" t="s">
        <v>761</v>
      </c>
      <c r="E955" s="11" t="s">
        <v>17</v>
      </c>
      <c r="F955" s="12" t="s">
        <v>1762</v>
      </c>
      <c r="G955" s="13">
        <v>0</v>
      </c>
      <c r="H955" s="12" t="s">
        <v>1763</v>
      </c>
      <c r="I955" s="12" t="s">
        <v>1494</v>
      </c>
      <c r="J955" s="50" t="b">
        <v>0</v>
      </c>
      <c r="K955" s="12" t="s">
        <v>1166</v>
      </c>
      <c r="L955" s="12" t="s">
        <v>1167</v>
      </c>
    </row>
    <row r="956" spans="1:12" x14ac:dyDescent="0.2">
      <c r="A956" s="10">
        <v>41759</v>
      </c>
      <c r="B956" s="11" t="s">
        <v>5</v>
      </c>
      <c r="C956" s="12" t="s">
        <v>763</v>
      </c>
      <c r="D956" s="11" t="s">
        <v>53</v>
      </c>
      <c r="E956" s="11" t="s">
        <v>17</v>
      </c>
      <c r="F956" s="12" t="s">
        <v>1740</v>
      </c>
      <c r="G956" s="13">
        <v>28524.240000000002</v>
      </c>
      <c r="H956" s="12" t="s">
        <v>1764</v>
      </c>
      <c r="I956" s="12" t="s">
        <v>1587</v>
      </c>
      <c r="J956" s="50" t="b">
        <v>0</v>
      </c>
      <c r="K956" s="12" t="s">
        <v>1166</v>
      </c>
      <c r="L956" s="12" t="s">
        <v>1167</v>
      </c>
    </row>
    <row r="957" spans="1:12" x14ac:dyDescent="0.2">
      <c r="A957" s="10">
        <v>41756</v>
      </c>
      <c r="B957" s="11" t="s">
        <v>40</v>
      </c>
      <c r="C957" s="12" t="s">
        <v>987</v>
      </c>
      <c r="D957" s="11" t="s">
        <v>53</v>
      </c>
      <c r="E957" s="11" t="s">
        <v>17</v>
      </c>
      <c r="F957" s="12" t="s">
        <v>221</v>
      </c>
      <c r="G957" s="13">
        <v>0</v>
      </c>
      <c r="H957" s="12" t="s">
        <v>1765</v>
      </c>
      <c r="I957" s="12" t="s">
        <v>1699</v>
      </c>
      <c r="J957" s="50" t="b">
        <v>0</v>
      </c>
      <c r="K957" s="12" t="s">
        <v>1166</v>
      </c>
      <c r="L957" s="12" t="s">
        <v>1167</v>
      </c>
    </row>
    <row r="958" spans="1:12" x14ac:dyDescent="0.2">
      <c r="A958" s="10">
        <v>41754</v>
      </c>
      <c r="B958" s="11" t="s">
        <v>2194</v>
      </c>
      <c r="C958" s="12" t="s">
        <v>947</v>
      </c>
      <c r="D958" s="11" t="s">
        <v>761</v>
      </c>
      <c r="E958" s="11" t="s">
        <v>20</v>
      </c>
      <c r="F958" s="12" t="s">
        <v>1358</v>
      </c>
      <c r="G958" s="13">
        <v>0</v>
      </c>
      <c r="H958" s="12" t="s">
        <v>2254</v>
      </c>
      <c r="I958" s="12" t="s">
        <v>1660</v>
      </c>
      <c r="J958" s="50" t="b">
        <v>0</v>
      </c>
      <c r="K958" s="12" t="s">
        <v>1166</v>
      </c>
      <c r="L958" s="12" t="s">
        <v>1167</v>
      </c>
    </row>
    <row r="959" spans="1:12" x14ac:dyDescent="0.2">
      <c r="A959" s="10">
        <v>41753</v>
      </c>
      <c r="B959" s="11" t="s">
        <v>757</v>
      </c>
      <c r="C959" s="12" t="s">
        <v>1766</v>
      </c>
      <c r="D959" s="11" t="s">
        <v>53</v>
      </c>
      <c r="E959" s="11" t="s">
        <v>20</v>
      </c>
      <c r="F959" s="12" t="s">
        <v>1767</v>
      </c>
      <c r="G959" s="13"/>
      <c r="H959" s="12" t="s">
        <v>1768</v>
      </c>
      <c r="I959" s="12"/>
      <c r="J959" s="50" t="b">
        <v>0</v>
      </c>
      <c r="K959" s="12" t="s">
        <v>1166</v>
      </c>
      <c r="L959" s="12" t="s">
        <v>1167</v>
      </c>
    </row>
    <row r="960" spans="1:12" x14ac:dyDescent="0.2">
      <c r="A960" s="10">
        <v>41751</v>
      </c>
      <c r="B960" s="11" t="s">
        <v>6</v>
      </c>
      <c r="C960" s="12" t="s">
        <v>1085</v>
      </c>
      <c r="D960" s="11" t="s">
        <v>53</v>
      </c>
      <c r="E960" s="11" t="s">
        <v>17</v>
      </c>
      <c r="F960" s="12" t="s">
        <v>1716</v>
      </c>
      <c r="G960" s="13">
        <v>11500</v>
      </c>
      <c r="H960" s="12" t="s">
        <v>1718</v>
      </c>
      <c r="I960" s="12" t="s">
        <v>1717</v>
      </c>
      <c r="J960" s="50" t="b">
        <v>0</v>
      </c>
      <c r="K960" s="12" t="s">
        <v>1166</v>
      </c>
      <c r="L960" s="12" t="s">
        <v>1167</v>
      </c>
    </row>
    <row r="961" spans="1:12" x14ac:dyDescent="0.2">
      <c r="A961" s="10">
        <v>41751</v>
      </c>
      <c r="B961" s="11" t="s">
        <v>2194</v>
      </c>
      <c r="C961" s="12" t="s">
        <v>947</v>
      </c>
      <c r="D961" s="11" t="s">
        <v>761</v>
      </c>
      <c r="E961" s="11" t="s">
        <v>20</v>
      </c>
      <c r="F961" s="12" t="s">
        <v>1358</v>
      </c>
      <c r="G961" s="13">
        <v>0</v>
      </c>
      <c r="H961" s="12" t="s">
        <v>2254</v>
      </c>
      <c r="I961" s="12" t="s">
        <v>1660</v>
      </c>
      <c r="J961" s="50" t="b">
        <v>0</v>
      </c>
      <c r="K961" s="12" t="s">
        <v>1166</v>
      </c>
      <c r="L961" s="12" t="s">
        <v>1167</v>
      </c>
    </row>
    <row r="962" spans="1:12" x14ac:dyDescent="0.2">
      <c r="A962" s="10">
        <v>41742</v>
      </c>
      <c r="B962" s="11" t="s">
        <v>2234</v>
      </c>
      <c r="C962" s="12" t="s">
        <v>1332</v>
      </c>
      <c r="D962" s="11" t="s">
        <v>53</v>
      </c>
      <c r="E962" s="11" t="s">
        <v>17</v>
      </c>
      <c r="F962" s="12" t="s">
        <v>288</v>
      </c>
      <c r="G962" s="13">
        <v>0</v>
      </c>
      <c r="H962" s="12" t="s">
        <v>1719</v>
      </c>
      <c r="I962" s="12" t="s">
        <v>1601</v>
      </c>
      <c r="J962" s="50" t="b">
        <v>0</v>
      </c>
      <c r="K962" s="12" t="s">
        <v>1166</v>
      </c>
      <c r="L962" s="12" t="s">
        <v>1167</v>
      </c>
    </row>
    <row r="963" spans="1:12" x14ac:dyDescent="0.2">
      <c r="A963" s="10">
        <v>41740</v>
      </c>
      <c r="B963" s="11" t="s">
        <v>2193</v>
      </c>
      <c r="C963" s="12" t="s">
        <v>1720</v>
      </c>
      <c r="D963" s="11" t="s">
        <v>1252</v>
      </c>
      <c r="E963" s="11" t="s">
        <v>17</v>
      </c>
      <c r="F963" s="12" t="s">
        <v>873</v>
      </c>
      <c r="G963" s="13">
        <v>0</v>
      </c>
      <c r="H963" s="12" t="s">
        <v>1914</v>
      </c>
      <c r="I963" s="12" t="s">
        <v>1656</v>
      </c>
      <c r="J963" s="50" t="b">
        <v>0</v>
      </c>
      <c r="K963" s="12" t="s">
        <v>1166</v>
      </c>
      <c r="L963" s="12" t="s">
        <v>1167</v>
      </c>
    </row>
    <row r="964" spans="1:12" x14ac:dyDescent="0.2">
      <c r="A964" s="10">
        <v>41740</v>
      </c>
      <c r="B964" s="11" t="s">
        <v>2193</v>
      </c>
      <c r="C964" s="12" t="s">
        <v>1720</v>
      </c>
      <c r="D964" s="11" t="s">
        <v>1252</v>
      </c>
      <c r="E964" s="11" t="s">
        <v>17</v>
      </c>
      <c r="F964" s="12" t="s">
        <v>873</v>
      </c>
      <c r="G964" s="13">
        <v>0</v>
      </c>
      <c r="H964" s="12" t="s">
        <v>1915</v>
      </c>
      <c r="I964" s="12" t="s">
        <v>1656</v>
      </c>
      <c r="J964" s="50" t="b">
        <v>0</v>
      </c>
      <c r="K964" s="12" t="s">
        <v>1166</v>
      </c>
      <c r="L964" s="12" t="s">
        <v>1167</v>
      </c>
    </row>
    <row r="965" spans="1:12" x14ac:dyDescent="0.2">
      <c r="A965" s="10">
        <v>41737</v>
      </c>
      <c r="B965" s="11" t="s">
        <v>2194</v>
      </c>
      <c r="C965" s="12" t="s">
        <v>1473</v>
      </c>
      <c r="D965" s="11" t="s">
        <v>2</v>
      </c>
      <c r="E965" s="11" t="s">
        <v>20</v>
      </c>
      <c r="F965" s="12" t="s">
        <v>844</v>
      </c>
      <c r="G965" s="13">
        <v>0</v>
      </c>
      <c r="H965" s="12" t="s">
        <v>2280</v>
      </c>
      <c r="I965" s="12" t="s">
        <v>1703</v>
      </c>
      <c r="J965" s="50" t="b">
        <v>0</v>
      </c>
      <c r="K965" s="12" t="s">
        <v>1166</v>
      </c>
      <c r="L965" s="12" t="s">
        <v>1167</v>
      </c>
    </row>
    <row r="966" spans="1:12" x14ac:dyDescent="0.2">
      <c r="A966" s="10">
        <v>41732</v>
      </c>
      <c r="B966" s="11" t="s">
        <v>36</v>
      </c>
      <c r="C966" s="12" t="s">
        <v>1028</v>
      </c>
      <c r="D966" s="11" t="s">
        <v>53</v>
      </c>
      <c r="E966" s="11" t="s">
        <v>19</v>
      </c>
      <c r="F966" s="12" t="s">
        <v>56</v>
      </c>
      <c r="G966" s="13">
        <v>9238.35</v>
      </c>
      <c r="H966" s="12" t="s">
        <v>303</v>
      </c>
      <c r="I966" s="12" t="s">
        <v>1487</v>
      </c>
      <c r="J966" s="50" t="b">
        <v>0</v>
      </c>
      <c r="K966" s="12" t="s">
        <v>1166</v>
      </c>
      <c r="L966" s="12" t="s">
        <v>1167</v>
      </c>
    </row>
    <row r="967" spans="1:12" x14ac:dyDescent="0.2">
      <c r="A967" s="10">
        <v>41729</v>
      </c>
      <c r="B967" s="11" t="s">
        <v>6</v>
      </c>
      <c r="C967" s="12" t="s">
        <v>1098</v>
      </c>
      <c r="D967" s="11" t="s">
        <v>761</v>
      </c>
      <c r="E967" s="11" t="s">
        <v>20</v>
      </c>
      <c r="F967" s="12" t="s">
        <v>1705</v>
      </c>
      <c r="G967" s="13">
        <v>555</v>
      </c>
      <c r="H967" s="12" t="s">
        <v>1706</v>
      </c>
      <c r="I967" s="12"/>
      <c r="J967" s="50" t="b">
        <v>0</v>
      </c>
      <c r="K967" s="12" t="s">
        <v>1166</v>
      </c>
      <c r="L967" s="12" t="s">
        <v>1167</v>
      </c>
    </row>
    <row r="968" spans="1:12" x14ac:dyDescent="0.2">
      <c r="A968" s="10">
        <v>41729</v>
      </c>
      <c r="B968" s="11" t="s">
        <v>2234</v>
      </c>
      <c r="C968" s="12" t="s">
        <v>952</v>
      </c>
      <c r="D968" s="11" t="s">
        <v>761</v>
      </c>
      <c r="E968" s="11" t="s">
        <v>17</v>
      </c>
      <c r="F968" s="12" t="s">
        <v>795</v>
      </c>
      <c r="G968" s="13">
        <v>0</v>
      </c>
      <c r="H968" s="12" t="s">
        <v>1707</v>
      </c>
      <c r="I968" s="12" t="s">
        <v>1218</v>
      </c>
      <c r="J968" s="50" t="b">
        <v>0</v>
      </c>
      <c r="K968" s="12" t="s">
        <v>1166</v>
      </c>
      <c r="L968" s="12" t="s">
        <v>1167</v>
      </c>
    </row>
    <row r="969" spans="1:12" x14ac:dyDescent="0.2">
      <c r="A969" s="10">
        <v>41728</v>
      </c>
      <c r="B969" s="11" t="s">
        <v>2194</v>
      </c>
      <c r="C969" s="12" t="s">
        <v>1473</v>
      </c>
      <c r="D969" s="11" t="s">
        <v>2</v>
      </c>
      <c r="E969" s="11" t="s">
        <v>20</v>
      </c>
      <c r="F969" s="12" t="s">
        <v>844</v>
      </c>
      <c r="G969" s="13">
        <v>68646.5</v>
      </c>
      <c r="H969" s="12" t="s">
        <v>2253</v>
      </c>
      <c r="I969" s="12" t="s">
        <v>1703</v>
      </c>
      <c r="J969" s="50" t="b">
        <v>0</v>
      </c>
      <c r="K969" s="12" t="s">
        <v>1166</v>
      </c>
      <c r="L969" s="12" t="s">
        <v>1167</v>
      </c>
    </row>
    <row r="970" spans="1:12" x14ac:dyDescent="0.2">
      <c r="A970" s="10">
        <v>41725</v>
      </c>
      <c r="B970" s="11" t="s">
        <v>5</v>
      </c>
      <c r="C970" s="12" t="s">
        <v>1302</v>
      </c>
      <c r="D970" s="11" t="s">
        <v>761</v>
      </c>
      <c r="E970" s="11" t="s">
        <v>17</v>
      </c>
      <c r="F970" s="12" t="s">
        <v>233</v>
      </c>
      <c r="G970" s="13">
        <v>0</v>
      </c>
      <c r="H970" s="12" t="s">
        <v>1708</v>
      </c>
      <c r="I970" s="12" t="s">
        <v>1554</v>
      </c>
      <c r="J970" s="50" t="b">
        <v>0</v>
      </c>
      <c r="K970" s="12" t="s">
        <v>1166</v>
      </c>
      <c r="L970" s="12" t="s">
        <v>1167</v>
      </c>
    </row>
    <row r="971" spans="1:12" x14ac:dyDescent="0.2">
      <c r="A971" s="10">
        <v>41725</v>
      </c>
      <c r="B971" s="11" t="s">
        <v>36</v>
      </c>
      <c r="C971" s="12" t="s">
        <v>1046</v>
      </c>
      <c r="D971" s="11" t="s">
        <v>761</v>
      </c>
      <c r="E971" s="11" t="s">
        <v>17</v>
      </c>
      <c r="F971" s="12" t="s">
        <v>380</v>
      </c>
      <c r="G971" s="13">
        <v>0</v>
      </c>
      <c r="H971" s="12" t="s">
        <v>1709</v>
      </c>
      <c r="I971" s="12" t="s">
        <v>1542</v>
      </c>
      <c r="J971" s="50" t="b">
        <v>0</v>
      </c>
      <c r="K971" s="12" t="s">
        <v>1166</v>
      </c>
      <c r="L971" s="12" t="s">
        <v>1167</v>
      </c>
    </row>
    <row r="972" spans="1:12" x14ac:dyDescent="0.2">
      <c r="A972" s="10">
        <v>41724</v>
      </c>
      <c r="B972" s="11" t="s">
        <v>6</v>
      </c>
      <c r="C972" s="12" t="s">
        <v>1098</v>
      </c>
      <c r="D972" s="11" t="s">
        <v>761</v>
      </c>
      <c r="E972" s="11" t="s">
        <v>20</v>
      </c>
      <c r="F972" s="12" t="s">
        <v>1710</v>
      </c>
      <c r="G972" s="13">
        <v>555</v>
      </c>
      <c r="H972" s="12" t="s">
        <v>1706</v>
      </c>
      <c r="I972" s="12"/>
      <c r="J972" s="50" t="b">
        <v>0</v>
      </c>
      <c r="K972" s="12" t="s">
        <v>1166</v>
      </c>
      <c r="L972" s="12" t="s">
        <v>1167</v>
      </c>
    </row>
    <row r="973" spans="1:12" x14ac:dyDescent="0.2">
      <c r="A973" s="10">
        <v>41722</v>
      </c>
      <c r="B973" s="11" t="s">
        <v>36</v>
      </c>
      <c r="C973" s="12" t="s">
        <v>786</v>
      </c>
      <c r="D973" s="11" t="s">
        <v>37</v>
      </c>
      <c r="E973" s="11" t="s">
        <v>18</v>
      </c>
      <c r="F973" s="12" t="s">
        <v>800</v>
      </c>
      <c r="G973" s="13">
        <v>0</v>
      </c>
      <c r="H973" s="12" t="s">
        <v>1769</v>
      </c>
      <c r="I973" s="12" t="s">
        <v>1579</v>
      </c>
      <c r="J973" s="50" t="b">
        <v>0</v>
      </c>
      <c r="K973" s="12" t="s">
        <v>1166</v>
      </c>
      <c r="L973" s="12" t="s">
        <v>1167</v>
      </c>
    </row>
    <row r="974" spans="1:12" x14ac:dyDescent="0.2">
      <c r="A974" s="10">
        <v>41719</v>
      </c>
      <c r="B974" s="11" t="s">
        <v>40</v>
      </c>
      <c r="C974" s="12" t="s">
        <v>982</v>
      </c>
      <c r="D974" s="11" t="s">
        <v>761</v>
      </c>
      <c r="E974" s="11" t="s">
        <v>20</v>
      </c>
      <c r="F974" s="12" t="s">
        <v>288</v>
      </c>
      <c r="G974" s="13">
        <v>0</v>
      </c>
      <c r="H974" s="12" t="s">
        <v>1533</v>
      </c>
      <c r="I974" s="12" t="s">
        <v>1601</v>
      </c>
      <c r="J974" s="50" t="b">
        <v>0</v>
      </c>
      <c r="K974" s="12" t="s">
        <v>1166</v>
      </c>
      <c r="L974" s="12" t="s">
        <v>1167</v>
      </c>
    </row>
    <row r="975" spans="1:12" x14ac:dyDescent="0.2">
      <c r="A975" s="10">
        <v>41718</v>
      </c>
      <c r="B975" s="11" t="s">
        <v>36</v>
      </c>
      <c r="C975" s="12" t="s">
        <v>1046</v>
      </c>
      <c r="D975" s="11" t="s">
        <v>53</v>
      </c>
      <c r="E975" s="11" t="s">
        <v>18</v>
      </c>
      <c r="F975" s="12" t="s">
        <v>380</v>
      </c>
      <c r="G975" s="13">
        <v>0</v>
      </c>
      <c r="H975" s="12" t="s">
        <v>1711</v>
      </c>
      <c r="I975" s="12" t="s">
        <v>1542</v>
      </c>
      <c r="J975" s="50" t="b">
        <v>0</v>
      </c>
      <c r="K975" s="12" t="s">
        <v>1166</v>
      </c>
      <c r="L975" s="12" t="s">
        <v>1167</v>
      </c>
    </row>
    <row r="976" spans="1:12" x14ac:dyDescent="0.2">
      <c r="A976" s="10">
        <v>41717</v>
      </c>
      <c r="B976" s="11" t="s">
        <v>6</v>
      </c>
      <c r="C976" s="12" t="s">
        <v>1325</v>
      </c>
      <c r="D976" s="11" t="s">
        <v>761</v>
      </c>
      <c r="E976" s="11" t="s">
        <v>20</v>
      </c>
      <c r="F976" s="12" t="s">
        <v>236</v>
      </c>
      <c r="G976" s="13">
        <v>555</v>
      </c>
      <c r="H976" s="12" t="s">
        <v>1698</v>
      </c>
      <c r="I976" s="12" t="s">
        <v>1491</v>
      </c>
      <c r="J976" s="50" t="b">
        <v>0</v>
      </c>
      <c r="K976" s="12" t="s">
        <v>1166</v>
      </c>
      <c r="L976" s="12" t="s">
        <v>1167</v>
      </c>
    </row>
    <row r="977" spans="1:12" x14ac:dyDescent="0.2">
      <c r="A977" s="10">
        <v>41716</v>
      </c>
      <c r="B977" s="11" t="s">
        <v>2201</v>
      </c>
      <c r="C977" s="12" t="s">
        <v>837</v>
      </c>
      <c r="D977" s="11" t="s">
        <v>2</v>
      </c>
      <c r="E977" s="11" t="s">
        <v>17</v>
      </c>
      <c r="F977" s="12" t="s">
        <v>85</v>
      </c>
      <c r="G977" s="13">
        <v>72531.91</v>
      </c>
      <c r="H977" s="12" t="s">
        <v>2253</v>
      </c>
      <c r="I977" s="12" t="s">
        <v>1494</v>
      </c>
      <c r="J977" s="50" t="b">
        <v>0</v>
      </c>
      <c r="K977" s="12" t="s">
        <v>1166</v>
      </c>
      <c r="L977" s="12" t="s">
        <v>1167</v>
      </c>
    </row>
    <row r="978" spans="1:12" x14ac:dyDescent="0.2">
      <c r="A978" s="10">
        <v>41712</v>
      </c>
      <c r="B978" s="11" t="s">
        <v>2234</v>
      </c>
      <c r="C978" s="12" t="s">
        <v>855</v>
      </c>
      <c r="D978" s="11" t="s">
        <v>761</v>
      </c>
      <c r="E978" s="11" t="s">
        <v>20</v>
      </c>
      <c r="F978" s="12" t="s">
        <v>221</v>
      </c>
      <c r="G978" s="13">
        <v>650.88</v>
      </c>
      <c r="H978" s="12" t="s">
        <v>1700</v>
      </c>
      <c r="I978" s="12" t="s">
        <v>1699</v>
      </c>
      <c r="J978" s="50" t="b">
        <v>0</v>
      </c>
      <c r="K978" s="12" t="s">
        <v>1166</v>
      </c>
      <c r="L978" s="12" t="s">
        <v>1167</v>
      </c>
    </row>
    <row r="979" spans="1:12" x14ac:dyDescent="0.2">
      <c r="A979" s="10">
        <v>41710</v>
      </c>
      <c r="B979" s="11" t="s">
        <v>36</v>
      </c>
      <c r="C979" s="12" t="s">
        <v>1113</v>
      </c>
      <c r="D979" s="11" t="s">
        <v>761</v>
      </c>
      <c r="E979" s="11" t="s">
        <v>17</v>
      </c>
      <c r="F979" s="12" t="s">
        <v>1701</v>
      </c>
      <c r="G979" s="13">
        <v>0</v>
      </c>
      <c r="H979" s="12" t="s">
        <v>1702</v>
      </c>
      <c r="I979" s="12" t="s">
        <v>1487</v>
      </c>
      <c r="J979" s="50" t="b">
        <v>0</v>
      </c>
      <c r="K979" s="12" t="s">
        <v>1166</v>
      </c>
      <c r="L979" s="12" t="s">
        <v>1167</v>
      </c>
    </row>
    <row r="980" spans="1:12" x14ac:dyDescent="0.2">
      <c r="A980" s="10">
        <v>41709</v>
      </c>
      <c r="B980" s="11" t="s">
        <v>2194</v>
      </c>
      <c r="C980" s="12" t="s">
        <v>773</v>
      </c>
      <c r="D980" s="11" t="s">
        <v>118</v>
      </c>
      <c r="E980" s="11" t="s">
        <v>19</v>
      </c>
      <c r="F980" s="12" t="s">
        <v>774</v>
      </c>
      <c r="G980" s="13">
        <v>21409.58</v>
      </c>
      <c r="H980" s="12" t="s">
        <v>2281</v>
      </c>
      <c r="I980" s="12" t="s">
        <v>1537</v>
      </c>
      <c r="J980" s="50" t="b">
        <v>0</v>
      </c>
      <c r="K980" s="12" t="s">
        <v>1166</v>
      </c>
      <c r="L980" s="12" t="s">
        <v>1167</v>
      </c>
    </row>
    <row r="981" spans="1:12" x14ac:dyDescent="0.2">
      <c r="A981" s="10">
        <v>41708</v>
      </c>
      <c r="B981" s="11" t="s">
        <v>6</v>
      </c>
      <c r="C981" s="12" t="s">
        <v>1325</v>
      </c>
      <c r="D981" s="11" t="s">
        <v>53</v>
      </c>
      <c r="E981" s="11" t="s">
        <v>17</v>
      </c>
      <c r="F981" s="12" t="s">
        <v>66</v>
      </c>
      <c r="G981" s="13">
        <v>11500</v>
      </c>
      <c r="H981" s="12" t="s">
        <v>1696</v>
      </c>
      <c r="I981" s="12" t="s">
        <v>1491</v>
      </c>
      <c r="J981" s="50" t="b">
        <v>0</v>
      </c>
      <c r="K981" s="12" t="s">
        <v>1166</v>
      </c>
      <c r="L981" s="12" t="s">
        <v>1167</v>
      </c>
    </row>
    <row r="982" spans="1:12" x14ac:dyDescent="0.2">
      <c r="A982" s="10">
        <v>41706</v>
      </c>
      <c r="B982" s="11" t="s">
        <v>5</v>
      </c>
      <c r="C982" s="12" t="s">
        <v>1796</v>
      </c>
      <c r="D982" s="11" t="s">
        <v>37</v>
      </c>
      <c r="E982" s="11" t="s">
        <v>18</v>
      </c>
      <c r="F982" s="12" t="s">
        <v>1797</v>
      </c>
      <c r="G982" s="13">
        <v>0</v>
      </c>
      <c r="H982" s="12" t="s">
        <v>1799</v>
      </c>
      <c r="I982" s="12" t="s">
        <v>1798</v>
      </c>
      <c r="J982" s="50" t="b">
        <v>0</v>
      </c>
      <c r="K982" s="12" t="s">
        <v>1166</v>
      </c>
      <c r="L982" s="12" t="s">
        <v>1167</v>
      </c>
    </row>
    <row r="983" spans="1:12" x14ac:dyDescent="0.2">
      <c r="A983" s="10">
        <v>41694</v>
      </c>
      <c r="B983" s="11" t="s">
        <v>2193</v>
      </c>
      <c r="C983" s="12" t="s">
        <v>924</v>
      </c>
      <c r="D983" s="11" t="s">
        <v>2</v>
      </c>
      <c r="E983" s="11" t="s">
        <v>1730</v>
      </c>
      <c r="F983" s="12" t="s">
        <v>373</v>
      </c>
      <c r="G983" s="13">
        <v>51864.95</v>
      </c>
      <c r="H983" s="12" t="s">
        <v>2351</v>
      </c>
      <c r="I983" s="12" t="s">
        <v>1170</v>
      </c>
      <c r="J983" s="50" t="b">
        <v>1</v>
      </c>
      <c r="K983" s="12" t="s">
        <v>1166</v>
      </c>
      <c r="L983" s="12" t="s">
        <v>1167</v>
      </c>
    </row>
    <row r="984" spans="1:12" x14ac:dyDescent="0.2">
      <c r="A984" s="10">
        <v>41692</v>
      </c>
      <c r="B984" s="11" t="s">
        <v>40</v>
      </c>
      <c r="C984" s="12" t="s">
        <v>913</v>
      </c>
      <c r="D984" s="11" t="s">
        <v>53</v>
      </c>
      <c r="E984" s="11" t="s">
        <v>18</v>
      </c>
      <c r="F984" s="12" t="s">
        <v>150</v>
      </c>
      <c r="G984" s="13">
        <v>4021.38</v>
      </c>
      <c r="H984" s="12" t="s">
        <v>1661</v>
      </c>
      <c r="I984" s="12" t="s">
        <v>1645</v>
      </c>
      <c r="J984" s="50" t="b">
        <v>0</v>
      </c>
      <c r="K984" s="12" t="s">
        <v>1166</v>
      </c>
      <c r="L984" s="12" t="s">
        <v>1167</v>
      </c>
    </row>
    <row r="985" spans="1:12" x14ac:dyDescent="0.2">
      <c r="A985" s="10">
        <v>41692</v>
      </c>
      <c r="B985" s="11" t="s">
        <v>40</v>
      </c>
      <c r="C985" s="12" t="s">
        <v>1292</v>
      </c>
      <c r="D985" s="11" t="s">
        <v>53</v>
      </c>
      <c r="E985" s="11" t="s">
        <v>17</v>
      </c>
      <c r="F985" s="12" t="s">
        <v>150</v>
      </c>
      <c r="G985" s="13">
        <v>0</v>
      </c>
      <c r="H985" s="12" t="s">
        <v>1835</v>
      </c>
      <c r="I985" s="12" t="s">
        <v>1645</v>
      </c>
      <c r="J985" s="50" t="b">
        <v>0</v>
      </c>
      <c r="K985" s="12" t="s">
        <v>1166</v>
      </c>
      <c r="L985" s="12" t="s">
        <v>1167</v>
      </c>
    </row>
    <row r="986" spans="1:12" x14ac:dyDescent="0.2">
      <c r="A986" s="10">
        <v>41690</v>
      </c>
      <c r="B986" s="11" t="s">
        <v>5</v>
      </c>
      <c r="C986" s="12" t="s">
        <v>1712</v>
      </c>
      <c r="D986" s="11" t="s">
        <v>1252</v>
      </c>
      <c r="E986" s="11" t="s">
        <v>17</v>
      </c>
      <c r="F986" s="12" t="s">
        <v>764</v>
      </c>
      <c r="G986" s="13">
        <v>306526.21999999997</v>
      </c>
      <c r="H986" s="12" t="s">
        <v>1935</v>
      </c>
      <c r="I986" s="12" t="s">
        <v>1587</v>
      </c>
      <c r="J986" s="50" t="b">
        <v>0</v>
      </c>
      <c r="K986" s="12" t="s">
        <v>1166</v>
      </c>
      <c r="L986" s="12" t="s">
        <v>1167</v>
      </c>
    </row>
    <row r="987" spans="1:12" x14ac:dyDescent="0.2">
      <c r="A987" s="10">
        <v>41689</v>
      </c>
      <c r="B987" s="11" t="s">
        <v>2193</v>
      </c>
      <c r="C987" s="12" t="s">
        <v>1117</v>
      </c>
      <c r="D987" s="11" t="s">
        <v>2</v>
      </c>
      <c r="E987" s="11" t="s">
        <v>1730</v>
      </c>
      <c r="F987" s="12" t="s">
        <v>873</v>
      </c>
      <c r="G987" s="13">
        <v>90458.27</v>
      </c>
      <c r="H987" s="12" t="s">
        <v>2352</v>
      </c>
      <c r="I987" s="12" t="s">
        <v>1656</v>
      </c>
      <c r="J987" s="50" t="b">
        <v>0</v>
      </c>
      <c r="K987" s="12" t="s">
        <v>1166</v>
      </c>
      <c r="L987" s="12" t="s">
        <v>1167</v>
      </c>
    </row>
    <row r="988" spans="1:12" x14ac:dyDescent="0.2">
      <c r="A988" s="10">
        <v>41687</v>
      </c>
      <c r="B988" s="11" t="s">
        <v>40</v>
      </c>
      <c r="C988" s="12" t="s">
        <v>1657</v>
      </c>
      <c r="D988" s="11" t="s">
        <v>761</v>
      </c>
      <c r="E988" s="11" t="s">
        <v>17</v>
      </c>
      <c r="F988" s="12" t="s">
        <v>104</v>
      </c>
      <c r="G988" s="13"/>
      <c r="H988" s="12" t="s">
        <v>1658</v>
      </c>
      <c r="I988" s="12" t="s">
        <v>1645</v>
      </c>
      <c r="J988" s="50" t="b">
        <v>0</v>
      </c>
      <c r="K988" s="12" t="s">
        <v>1166</v>
      </c>
      <c r="L988" s="12" t="s">
        <v>1167</v>
      </c>
    </row>
    <row r="989" spans="1:12" x14ac:dyDescent="0.2">
      <c r="A989" s="10">
        <v>41685</v>
      </c>
      <c r="B989" s="11" t="s">
        <v>5</v>
      </c>
      <c r="C989" s="12" t="s">
        <v>1226</v>
      </c>
      <c r="D989" s="11" t="s">
        <v>1252</v>
      </c>
      <c r="E989" s="11" t="s">
        <v>17</v>
      </c>
      <c r="F989" s="12" t="s">
        <v>373</v>
      </c>
      <c r="G989" s="13">
        <v>0</v>
      </c>
      <c r="H989" s="12" t="s">
        <v>1659</v>
      </c>
      <c r="I989" s="12" t="s">
        <v>1170</v>
      </c>
      <c r="J989" s="50" t="b">
        <v>0</v>
      </c>
      <c r="K989" s="12" t="s">
        <v>1166</v>
      </c>
      <c r="L989" s="12" t="s">
        <v>1167</v>
      </c>
    </row>
    <row r="990" spans="1:12" x14ac:dyDescent="0.2">
      <c r="A990" s="10">
        <v>41684</v>
      </c>
      <c r="B990" s="11" t="s">
        <v>2193</v>
      </c>
      <c r="C990" s="12" t="s">
        <v>1133</v>
      </c>
      <c r="D990" s="11" t="s">
        <v>53</v>
      </c>
      <c r="E990" s="11" t="s">
        <v>1730</v>
      </c>
      <c r="F990" s="12" t="s">
        <v>203</v>
      </c>
      <c r="G990" s="13">
        <v>44211.44</v>
      </c>
      <c r="H990" s="12" t="s">
        <v>2353</v>
      </c>
      <c r="I990" s="12" t="s">
        <v>1223</v>
      </c>
      <c r="J990" s="50" t="b">
        <v>0</v>
      </c>
      <c r="K990" s="12" t="s">
        <v>1166</v>
      </c>
      <c r="L990" s="12" t="s">
        <v>1167</v>
      </c>
    </row>
    <row r="991" spans="1:12" x14ac:dyDescent="0.2">
      <c r="A991" s="10">
        <v>41682</v>
      </c>
      <c r="B991" s="11" t="s">
        <v>36</v>
      </c>
      <c r="C991" s="12" t="s">
        <v>1033</v>
      </c>
      <c r="D991" s="11" t="s">
        <v>761</v>
      </c>
      <c r="E991" s="11" t="s">
        <v>17</v>
      </c>
      <c r="F991" s="12" t="s">
        <v>519</v>
      </c>
      <c r="G991" s="13">
        <v>1300</v>
      </c>
      <c r="H991" s="12" t="s">
        <v>1625</v>
      </c>
      <c r="I991" s="12" t="s">
        <v>1660</v>
      </c>
      <c r="J991" s="50" t="b">
        <v>0</v>
      </c>
      <c r="K991" s="12" t="s">
        <v>1166</v>
      </c>
      <c r="L991" s="12" t="s">
        <v>1167</v>
      </c>
    </row>
    <row r="992" spans="1:12" x14ac:dyDescent="0.2">
      <c r="A992" s="10">
        <v>41680</v>
      </c>
      <c r="B992" s="11" t="s">
        <v>5</v>
      </c>
      <c r="C992" s="12" t="s">
        <v>763</v>
      </c>
      <c r="D992" s="11" t="s">
        <v>53</v>
      </c>
      <c r="E992" s="11" t="s">
        <v>17</v>
      </c>
      <c r="F992" s="12" t="s">
        <v>764</v>
      </c>
      <c r="G992" s="13">
        <v>22170.2</v>
      </c>
      <c r="H992" s="12" t="s">
        <v>1626</v>
      </c>
      <c r="I992" s="12" t="s">
        <v>1587</v>
      </c>
      <c r="J992" s="50" t="b">
        <v>0</v>
      </c>
      <c r="K992" s="12" t="s">
        <v>1166</v>
      </c>
      <c r="L992" s="12" t="s">
        <v>1167</v>
      </c>
    </row>
    <row r="993" spans="1:12" x14ac:dyDescent="0.2">
      <c r="A993" s="10">
        <v>41680</v>
      </c>
      <c r="B993" s="11" t="s">
        <v>36</v>
      </c>
      <c r="C993" s="12" t="s">
        <v>1327</v>
      </c>
      <c r="D993" s="11" t="s">
        <v>761</v>
      </c>
      <c r="E993" s="11" t="s">
        <v>20</v>
      </c>
      <c r="F993" s="12" t="s">
        <v>1627</v>
      </c>
      <c r="G993" s="13">
        <v>1300</v>
      </c>
      <c r="H993" s="12" t="s">
        <v>1628</v>
      </c>
      <c r="I993" s="12" t="s">
        <v>1170</v>
      </c>
      <c r="J993" s="50" t="b">
        <v>0</v>
      </c>
      <c r="K993" s="12" t="s">
        <v>1166</v>
      </c>
      <c r="L993" s="12" t="s">
        <v>1167</v>
      </c>
    </row>
    <row r="994" spans="1:12" x14ac:dyDescent="0.2">
      <c r="A994" s="10">
        <v>41676</v>
      </c>
      <c r="B994" s="11" t="s">
        <v>6</v>
      </c>
      <c r="C994" s="12" t="s">
        <v>1085</v>
      </c>
      <c r="D994" s="11" t="s">
        <v>53</v>
      </c>
      <c r="E994" s="11" t="s">
        <v>17</v>
      </c>
      <c r="F994" s="12" t="s">
        <v>1629</v>
      </c>
      <c r="G994" s="13">
        <v>0</v>
      </c>
      <c r="H994" s="12" t="s">
        <v>1631</v>
      </c>
      <c r="I994" s="12" t="s">
        <v>1630</v>
      </c>
      <c r="J994" s="50" t="b">
        <v>0</v>
      </c>
      <c r="K994" s="12" t="s">
        <v>1166</v>
      </c>
      <c r="L994" s="12" t="s">
        <v>1167</v>
      </c>
    </row>
    <row r="995" spans="1:12" x14ac:dyDescent="0.2">
      <c r="A995" s="10">
        <v>41676</v>
      </c>
      <c r="B995" s="11" t="s">
        <v>36</v>
      </c>
      <c r="C995" s="12" t="s">
        <v>791</v>
      </c>
      <c r="D995" s="11" t="s">
        <v>53</v>
      </c>
      <c r="E995" s="11" t="s">
        <v>17</v>
      </c>
      <c r="F995" s="12" t="s">
        <v>1632</v>
      </c>
      <c r="G995" s="13">
        <v>17613.54</v>
      </c>
      <c r="H995" s="12" t="s">
        <v>1634</v>
      </c>
      <c r="I995" s="12" t="s">
        <v>1633</v>
      </c>
      <c r="J995" s="50" t="b">
        <v>0</v>
      </c>
      <c r="K995" s="12" t="s">
        <v>1166</v>
      </c>
      <c r="L995" s="12" t="s">
        <v>1167</v>
      </c>
    </row>
    <row r="996" spans="1:12" x14ac:dyDescent="0.2">
      <c r="A996" s="10">
        <v>41675</v>
      </c>
      <c r="B996" s="11" t="s">
        <v>1770</v>
      </c>
      <c r="C996" s="12" t="s">
        <v>1635</v>
      </c>
      <c r="D996" s="11" t="s">
        <v>761</v>
      </c>
      <c r="E996" s="11" t="s">
        <v>18</v>
      </c>
      <c r="F996" s="12" t="s">
        <v>1636</v>
      </c>
      <c r="G996" s="13">
        <v>0</v>
      </c>
      <c r="H996" s="12" t="s">
        <v>1638</v>
      </c>
      <c r="I996" s="12" t="s">
        <v>1637</v>
      </c>
      <c r="J996" s="50" t="b">
        <v>0</v>
      </c>
      <c r="K996" s="12" t="s">
        <v>1166</v>
      </c>
      <c r="L996" s="12" t="s">
        <v>1167</v>
      </c>
    </row>
    <row r="997" spans="1:12" x14ac:dyDescent="0.2">
      <c r="A997" s="10">
        <v>41675</v>
      </c>
      <c r="B997" s="11" t="s">
        <v>5</v>
      </c>
      <c r="C997" s="12" t="s">
        <v>943</v>
      </c>
      <c r="D997" s="11" t="s">
        <v>761</v>
      </c>
      <c r="E997" s="11" t="s">
        <v>20</v>
      </c>
      <c r="F997" s="12" t="s">
        <v>1238</v>
      </c>
      <c r="G997" s="13">
        <v>0</v>
      </c>
      <c r="H997" s="12" t="s">
        <v>1584</v>
      </c>
      <c r="I997" s="12" t="s">
        <v>1170</v>
      </c>
      <c r="J997" s="50" t="b">
        <v>0</v>
      </c>
      <c r="K997" s="12" t="s">
        <v>1166</v>
      </c>
      <c r="L997" s="12" t="s">
        <v>1167</v>
      </c>
    </row>
    <row r="998" spans="1:12" x14ac:dyDescent="0.2">
      <c r="A998" s="10">
        <v>41674</v>
      </c>
      <c r="B998" s="11" t="s">
        <v>2201</v>
      </c>
      <c r="C998" s="12" t="s">
        <v>1340</v>
      </c>
      <c r="D998" s="11" t="s">
        <v>37</v>
      </c>
      <c r="E998" s="11" t="s">
        <v>18</v>
      </c>
      <c r="F998" s="12" t="s">
        <v>2792</v>
      </c>
      <c r="G998" s="13"/>
      <c r="H998" s="12" t="s">
        <v>2793</v>
      </c>
      <c r="I998" s="12"/>
      <c r="J998" s="50" t="b">
        <v>0</v>
      </c>
      <c r="K998" s="12" t="s">
        <v>1166</v>
      </c>
      <c r="L998" s="12" t="s">
        <v>1167</v>
      </c>
    </row>
    <row r="999" spans="1:12" x14ac:dyDescent="0.2">
      <c r="A999" s="10">
        <v>41671</v>
      </c>
      <c r="B999" s="11" t="s">
        <v>2194</v>
      </c>
      <c r="C999" s="12" t="s">
        <v>1713</v>
      </c>
      <c r="D999" s="11" t="s">
        <v>2</v>
      </c>
      <c r="E999" s="11" t="s">
        <v>17</v>
      </c>
      <c r="F999" s="12" t="s">
        <v>1714</v>
      </c>
      <c r="G999" s="13">
        <v>95145.2</v>
      </c>
      <c r="H999" s="12" t="s">
        <v>1715</v>
      </c>
      <c r="I999" s="12" t="s">
        <v>1541</v>
      </c>
      <c r="J999" s="50" t="b">
        <v>0</v>
      </c>
      <c r="K999" s="12" t="s">
        <v>1166</v>
      </c>
      <c r="L999" s="12" t="s">
        <v>1167</v>
      </c>
    </row>
    <row r="1000" spans="1:12" x14ac:dyDescent="0.2">
      <c r="A1000" s="10">
        <v>41669</v>
      </c>
      <c r="B1000" s="11" t="s">
        <v>36</v>
      </c>
      <c r="C1000" s="12" t="s">
        <v>1224</v>
      </c>
      <c r="D1000" s="11" t="s">
        <v>761</v>
      </c>
      <c r="E1000" s="11" t="s">
        <v>17</v>
      </c>
      <c r="F1000" s="12" t="s">
        <v>56</v>
      </c>
      <c r="G1000" s="13">
        <v>0</v>
      </c>
      <c r="H1000" s="12" t="s">
        <v>1639</v>
      </c>
      <c r="I1000" s="12" t="s">
        <v>1487</v>
      </c>
      <c r="J1000" s="50" t="b">
        <v>0</v>
      </c>
      <c r="K1000" s="12" t="s">
        <v>1166</v>
      </c>
      <c r="L1000" s="12" t="s">
        <v>1167</v>
      </c>
    </row>
    <row r="1001" spans="1:12" x14ac:dyDescent="0.2">
      <c r="A1001" s="10">
        <v>41668</v>
      </c>
      <c r="B1001" s="11" t="s">
        <v>5</v>
      </c>
      <c r="C1001" s="12" t="s">
        <v>1017</v>
      </c>
      <c r="D1001" s="11" t="s">
        <v>53</v>
      </c>
      <c r="E1001" s="11" t="s">
        <v>17</v>
      </c>
      <c r="F1001" s="12" t="s">
        <v>208</v>
      </c>
      <c r="G1001" s="13">
        <v>6989.07</v>
      </c>
      <c r="H1001" s="12" t="s">
        <v>368</v>
      </c>
      <c r="I1001" s="12" t="s">
        <v>1640</v>
      </c>
      <c r="J1001" s="50" t="b">
        <v>0</v>
      </c>
      <c r="K1001" s="12" t="s">
        <v>1166</v>
      </c>
      <c r="L1001" s="12" t="s">
        <v>1167</v>
      </c>
    </row>
    <row r="1002" spans="1:12" x14ac:dyDescent="0.2">
      <c r="A1002" s="10">
        <v>41666</v>
      </c>
      <c r="B1002" s="11" t="s">
        <v>36</v>
      </c>
      <c r="C1002" s="12" t="s">
        <v>1463</v>
      </c>
      <c r="D1002" s="11" t="s">
        <v>761</v>
      </c>
      <c r="E1002" s="11" t="s">
        <v>17</v>
      </c>
      <c r="F1002" s="12" t="s">
        <v>56</v>
      </c>
      <c r="G1002" s="13">
        <v>0</v>
      </c>
      <c r="H1002" s="12" t="s">
        <v>1641</v>
      </c>
      <c r="I1002" s="12" t="s">
        <v>1487</v>
      </c>
      <c r="J1002" s="50" t="b">
        <v>0</v>
      </c>
      <c r="K1002" s="12" t="s">
        <v>1166</v>
      </c>
      <c r="L1002" s="12" t="s">
        <v>1167</v>
      </c>
    </row>
    <row r="1003" spans="1:12" x14ac:dyDescent="0.2">
      <c r="A1003" s="10">
        <v>41666</v>
      </c>
      <c r="B1003" s="11" t="s">
        <v>40</v>
      </c>
      <c r="C1003" s="12" t="s">
        <v>982</v>
      </c>
      <c r="D1003" s="11" t="s">
        <v>53</v>
      </c>
      <c r="E1003" s="11" t="s">
        <v>17</v>
      </c>
      <c r="F1003" s="12" t="s">
        <v>1163</v>
      </c>
      <c r="G1003" s="13">
        <v>17556.150000000001</v>
      </c>
      <c r="H1003" s="12" t="s">
        <v>1642</v>
      </c>
      <c r="I1003" s="12" t="s">
        <v>1165</v>
      </c>
      <c r="J1003" s="50" t="b">
        <v>0</v>
      </c>
      <c r="K1003" s="12" t="s">
        <v>1166</v>
      </c>
      <c r="L1003" s="12" t="s">
        <v>1167</v>
      </c>
    </row>
    <row r="1004" spans="1:12" x14ac:dyDescent="0.2">
      <c r="A1004" s="10">
        <v>41663</v>
      </c>
      <c r="B1004" s="11" t="s">
        <v>36</v>
      </c>
      <c r="C1004" s="12" t="s">
        <v>1820</v>
      </c>
      <c r="D1004" s="11" t="s">
        <v>761</v>
      </c>
      <c r="E1004" s="11" t="s">
        <v>17</v>
      </c>
      <c r="F1004" s="12" t="s">
        <v>1643</v>
      </c>
      <c r="G1004" s="13">
        <v>0</v>
      </c>
      <c r="H1004" s="12" t="s">
        <v>1644</v>
      </c>
      <c r="I1004" s="12" t="s">
        <v>1579</v>
      </c>
      <c r="J1004" s="50" t="b">
        <v>0</v>
      </c>
      <c r="K1004" s="12" t="s">
        <v>1166</v>
      </c>
      <c r="L1004" s="12" t="s">
        <v>1167</v>
      </c>
    </row>
    <row r="1005" spans="1:12" x14ac:dyDescent="0.2">
      <c r="A1005" s="10">
        <v>41663</v>
      </c>
      <c r="B1005" s="11" t="s">
        <v>36</v>
      </c>
      <c r="C1005" s="12" t="s">
        <v>1114</v>
      </c>
      <c r="D1005" s="11" t="s">
        <v>53</v>
      </c>
      <c r="E1005" s="11" t="s">
        <v>17</v>
      </c>
      <c r="F1005" s="12" t="s">
        <v>1560</v>
      </c>
      <c r="G1005" s="13">
        <v>17556.150000000001</v>
      </c>
      <c r="H1005" s="12" t="s">
        <v>1634</v>
      </c>
      <c r="I1005" s="12" t="s">
        <v>1561</v>
      </c>
      <c r="J1005" s="50" t="b">
        <v>0</v>
      </c>
      <c r="K1005" s="12" t="s">
        <v>1166</v>
      </c>
      <c r="L1005" s="12" t="s">
        <v>1167</v>
      </c>
    </row>
    <row r="1006" spans="1:12" x14ac:dyDescent="0.2">
      <c r="A1006" s="10">
        <v>41662</v>
      </c>
      <c r="B1006" s="11" t="s">
        <v>40</v>
      </c>
      <c r="C1006" s="12" t="s">
        <v>931</v>
      </c>
      <c r="D1006" s="11" t="s">
        <v>2</v>
      </c>
      <c r="E1006" s="11" t="s">
        <v>17</v>
      </c>
      <c r="F1006" s="12" t="s">
        <v>150</v>
      </c>
      <c r="G1006" s="13"/>
      <c r="H1006" s="12" t="s">
        <v>1646</v>
      </c>
      <c r="I1006" s="12" t="s">
        <v>1645</v>
      </c>
      <c r="J1006" s="50" t="b">
        <v>0</v>
      </c>
      <c r="K1006" s="12" t="s">
        <v>1166</v>
      </c>
      <c r="L1006" s="12" t="s">
        <v>1167</v>
      </c>
    </row>
    <row r="1007" spans="1:12" x14ac:dyDescent="0.2">
      <c r="A1007" s="10">
        <v>41661</v>
      </c>
      <c r="B1007" s="11" t="s">
        <v>5</v>
      </c>
      <c r="C1007" s="12" t="s">
        <v>935</v>
      </c>
      <c r="D1007" s="11" t="s">
        <v>1252</v>
      </c>
      <c r="E1007" s="11" t="s">
        <v>17</v>
      </c>
      <c r="F1007" s="12" t="s">
        <v>85</v>
      </c>
      <c r="G1007" s="13">
        <v>68258.42</v>
      </c>
      <c r="H1007" s="12" t="s">
        <v>1786</v>
      </c>
      <c r="I1007" s="12" t="s">
        <v>1182</v>
      </c>
      <c r="J1007" s="50" t="b">
        <v>0</v>
      </c>
      <c r="K1007" s="12" t="s">
        <v>1166</v>
      </c>
      <c r="L1007" s="12" t="s">
        <v>1167</v>
      </c>
    </row>
    <row r="1008" spans="1:12" x14ac:dyDescent="0.2">
      <c r="A1008" s="10">
        <v>41660</v>
      </c>
      <c r="B1008" s="11" t="s">
        <v>2193</v>
      </c>
      <c r="C1008" s="12" t="s">
        <v>771</v>
      </c>
      <c r="D1008" s="11" t="s">
        <v>2</v>
      </c>
      <c r="E1008" s="11" t="s">
        <v>19</v>
      </c>
      <c r="F1008" s="12" t="s">
        <v>85</v>
      </c>
      <c r="G1008" s="13">
        <v>58995</v>
      </c>
      <c r="H1008" s="12" t="s">
        <v>1647</v>
      </c>
      <c r="I1008" s="12" t="s">
        <v>1182</v>
      </c>
      <c r="J1008" s="50" t="b">
        <v>0</v>
      </c>
      <c r="K1008" s="12" t="s">
        <v>1166</v>
      </c>
      <c r="L1008" s="12" t="s">
        <v>1167</v>
      </c>
    </row>
    <row r="1009" spans="1:12" x14ac:dyDescent="0.2">
      <c r="A1009" s="10">
        <v>41658</v>
      </c>
      <c r="B1009" s="11" t="s">
        <v>36</v>
      </c>
      <c r="C1009" s="12" t="s">
        <v>1648</v>
      </c>
      <c r="D1009" s="11" t="s">
        <v>53</v>
      </c>
      <c r="E1009" s="11" t="s">
        <v>17</v>
      </c>
      <c r="F1009" s="12" t="s">
        <v>74</v>
      </c>
      <c r="G1009" s="13">
        <v>0</v>
      </c>
      <c r="H1009" s="12" t="s">
        <v>1650</v>
      </c>
      <c r="I1009" s="12" t="s">
        <v>1649</v>
      </c>
      <c r="J1009" s="50" t="b">
        <v>0</v>
      </c>
      <c r="K1009" s="12" t="s">
        <v>1166</v>
      </c>
      <c r="L1009" s="12" t="s">
        <v>1167</v>
      </c>
    </row>
    <row r="1010" spans="1:12" x14ac:dyDescent="0.2">
      <c r="A1010" s="10">
        <v>41655</v>
      </c>
      <c r="B1010" s="11" t="s">
        <v>6</v>
      </c>
      <c r="C1010" s="12" t="s">
        <v>1651</v>
      </c>
      <c r="D1010" s="11" t="s">
        <v>761</v>
      </c>
      <c r="E1010" s="11" t="s">
        <v>20</v>
      </c>
      <c r="F1010" s="12" t="s">
        <v>236</v>
      </c>
      <c r="G1010" s="13">
        <v>555</v>
      </c>
      <c r="H1010" s="12" t="s">
        <v>1652</v>
      </c>
      <c r="I1010" s="12" t="s">
        <v>1491</v>
      </c>
      <c r="J1010" s="50" t="b">
        <v>0</v>
      </c>
      <c r="K1010" s="12" t="s">
        <v>1166</v>
      </c>
      <c r="L1010" s="12" t="s">
        <v>1167</v>
      </c>
    </row>
    <row r="1011" spans="1:12" x14ac:dyDescent="0.2">
      <c r="A1011" s="10">
        <v>41652</v>
      </c>
      <c r="B1011" s="11" t="s">
        <v>2193</v>
      </c>
      <c r="C1011" s="12" t="s">
        <v>924</v>
      </c>
      <c r="D1011" s="11" t="s">
        <v>1252</v>
      </c>
      <c r="E1011" s="11" t="s">
        <v>1730</v>
      </c>
      <c r="F1011" s="12" t="s">
        <v>373</v>
      </c>
      <c r="G1011" s="13">
        <v>27500</v>
      </c>
      <c r="H1011" s="12" t="s">
        <v>2864</v>
      </c>
      <c r="I1011" s="12" t="s">
        <v>1170</v>
      </c>
      <c r="J1011" s="50" t="b">
        <v>0</v>
      </c>
      <c r="K1011" s="12" t="s">
        <v>1166</v>
      </c>
      <c r="L1011" s="12" t="s">
        <v>1167</v>
      </c>
    </row>
    <row r="1012" spans="1:12" x14ac:dyDescent="0.2">
      <c r="A1012" s="10">
        <v>41649</v>
      </c>
      <c r="B1012" s="11" t="s">
        <v>1793</v>
      </c>
      <c r="C1012" s="12" t="s">
        <v>2794</v>
      </c>
      <c r="D1012" s="11" t="s">
        <v>3</v>
      </c>
      <c r="E1012" s="11" t="s">
        <v>20</v>
      </c>
      <c r="F1012" s="12" t="s">
        <v>83</v>
      </c>
      <c r="G1012" s="13">
        <v>3370000</v>
      </c>
      <c r="H1012" s="12" t="s">
        <v>2795</v>
      </c>
      <c r="I1012" s="12"/>
      <c r="J1012" s="50" t="b">
        <v>1</v>
      </c>
      <c r="K1012" s="12" t="s">
        <v>1166</v>
      </c>
      <c r="L1012" s="12" t="s">
        <v>1167</v>
      </c>
    </row>
    <row r="1013" spans="1:12" x14ac:dyDescent="0.2">
      <c r="A1013" s="10">
        <v>41648</v>
      </c>
      <c r="B1013" s="11" t="s">
        <v>2194</v>
      </c>
      <c r="C1013" s="12" t="s">
        <v>875</v>
      </c>
      <c r="D1013" s="11" t="s">
        <v>761</v>
      </c>
      <c r="E1013" s="11" t="s">
        <v>20</v>
      </c>
      <c r="F1013" s="12" t="s">
        <v>774</v>
      </c>
      <c r="G1013" s="13">
        <v>1500</v>
      </c>
      <c r="H1013" s="12" t="s">
        <v>1903</v>
      </c>
      <c r="I1013" s="12" t="s">
        <v>1537</v>
      </c>
      <c r="J1013" s="50" t="b">
        <v>0</v>
      </c>
      <c r="K1013" s="12" t="s">
        <v>1166</v>
      </c>
      <c r="L1013" s="12" t="s">
        <v>1167</v>
      </c>
    </row>
    <row r="1014" spans="1:12" x14ac:dyDescent="0.2">
      <c r="A1014" s="10">
        <v>41648</v>
      </c>
      <c r="B1014" s="11" t="s">
        <v>2194</v>
      </c>
      <c r="C1014" s="12" t="s">
        <v>875</v>
      </c>
      <c r="D1014" s="11" t="s">
        <v>761</v>
      </c>
      <c r="E1014" s="11" t="s">
        <v>20</v>
      </c>
      <c r="F1014" s="12" t="s">
        <v>774</v>
      </c>
      <c r="G1014" s="13">
        <v>1500</v>
      </c>
      <c r="H1014" s="12" t="s">
        <v>1904</v>
      </c>
      <c r="I1014" s="12" t="s">
        <v>1537</v>
      </c>
      <c r="J1014" s="50" t="b">
        <v>0</v>
      </c>
      <c r="K1014" s="12" t="s">
        <v>1166</v>
      </c>
      <c r="L1014" s="12" t="s">
        <v>1167</v>
      </c>
    </row>
    <row r="1015" spans="1:12" x14ac:dyDescent="0.2">
      <c r="A1015" s="10">
        <v>41646</v>
      </c>
      <c r="B1015" s="11" t="s">
        <v>2234</v>
      </c>
      <c r="C1015" s="12" t="s">
        <v>952</v>
      </c>
      <c r="D1015" s="11" t="s">
        <v>53</v>
      </c>
      <c r="E1015" s="11" t="s">
        <v>17</v>
      </c>
      <c r="F1015" s="12" t="s">
        <v>795</v>
      </c>
      <c r="G1015" s="13">
        <v>3473.86</v>
      </c>
      <c r="H1015" s="12" t="s">
        <v>1532</v>
      </c>
      <c r="I1015" s="12" t="s">
        <v>1218</v>
      </c>
      <c r="J1015" s="50" t="b">
        <v>0</v>
      </c>
      <c r="K1015" s="12" t="s">
        <v>1166</v>
      </c>
      <c r="L1015" s="12" t="s">
        <v>1167</v>
      </c>
    </row>
    <row r="1016" spans="1:12" x14ac:dyDescent="0.2">
      <c r="A1016" s="10">
        <v>41642</v>
      </c>
      <c r="B1016" s="11" t="s">
        <v>2234</v>
      </c>
      <c r="C1016" s="12" t="s">
        <v>897</v>
      </c>
      <c r="D1016" s="11" t="s">
        <v>53</v>
      </c>
      <c r="E1016" s="11" t="s">
        <v>17</v>
      </c>
      <c r="F1016" s="12" t="s">
        <v>66</v>
      </c>
      <c r="G1016" s="13">
        <v>29872.33</v>
      </c>
      <c r="H1016" s="12" t="s">
        <v>1697</v>
      </c>
      <c r="I1016" s="12" t="s">
        <v>1491</v>
      </c>
      <c r="J1016" s="50" t="b">
        <v>0</v>
      </c>
      <c r="K1016" s="12" t="s">
        <v>1166</v>
      </c>
      <c r="L1016" s="12" t="s">
        <v>1167</v>
      </c>
    </row>
    <row r="1017" spans="1:12" x14ac:dyDescent="0.2">
      <c r="A1017" s="10">
        <v>41632</v>
      </c>
      <c r="B1017" s="11" t="s">
        <v>5</v>
      </c>
      <c r="C1017" s="12" t="s">
        <v>943</v>
      </c>
      <c r="D1017" s="11" t="s">
        <v>761</v>
      </c>
      <c r="E1017" s="11" t="s">
        <v>20</v>
      </c>
      <c r="F1017" s="12" t="s">
        <v>373</v>
      </c>
      <c r="G1017" s="13">
        <v>0</v>
      </c>
      <c r="H1017" s="12" t="s">
        <v>1533</v>
      </c>
      <c r="I1017" s="12" t="s">
        <v>1170</v>
      </c>
      <c r="J1017" s="50" t="b">
        <v>0</v>
      </c>
      <c r="K1017" s="12" t="s">
        <v>1166</v>
      </c>
      <c r="L1017" s="12" t="s">
        <v>1167</v>
      </c>
    </row>
    <row r="1018" spans="1:12" x14ac:dyDescent="0.2">
      <c r="A1018" s="10">
        <v>41631</v>
      </c>
      <c r="B1018" s="11" t="s">
        <v>40</v>
      </c>
      <c r="C1018" s="12" t="s">
        <v>1039</v>
      </c>
      <c r="D1018" s="11" t="s">
        <v>37</v>
      </c>
      <c r="E1018" s="11" t="s">
        <v>18</v>
      </c>
      <c r="F1018" s="12" t="s">
        <v>66</v>
      </c>
      <c r="G1018" s="13">
        <v>1500</v>
      </c>
      <c r="H1018" s="12" t="s">
        <v>1534</v>
      </c>
      <c r="I1018" s="12" t="s">
        <v>1491</v>
      </c>
      <c r="J1018" s="50" t="b">
        <v>0</v>
      </c>
      <c r="K1018" s="12" t="s">
        <v>1166</v>
      </c>
      <c r="L1018" s="12" t="s">
        <v>1167</v>
      </c>
    </row>
    <row r="1019" spans="1:12" x14ac:dyDescent="0.2">
      <c r="A1019" s="10">
        <v>41629</v>
      </c>
      <c r="B1019" s="11" t="s">
        <v>2234</v>
      </c>
      <c r="C1019" s="12" t="s">
        <v>1216</v>
      </c>
      <c r="D1019" s="11" t="s">
        <v>53</v>
      </c>
      <c r="E1019" s="11" t="s">
        <v>18</v>
      </c>
      <c r="F1019" s="12" t="s">
        <v>66</v>
      </c>
      <c r="G1019" s="13">
        <v>0</v>
      </c>
      <c r="H1019" s="12" t="s">
        <v>1535</v>
      </c>
      <c r="I1019" s="12" t="s">
        <v>1491</v>
      </c>
      <c r="J1019" s="50" t="b">
        <v>0</v>
      </c>
      <c r="K1019" s="12" t="s">
        <v>1166</v>
      </c>
      <c r="L1019" s="12" t="s">
        <v>1167</v>
      </c>
    </row>
    <row r="1020" spans="1:12" x14ac:dyDescent="0.2">
      <c r="A1020" s="10">
        <v>41627</v>
      </c>
      <c r="B1020" s="11" t="s">
        <v>40</v>
      </c>
      <c r="C1020" s="12" t="s">
        <v>982</v>
      </c>
      <c r="D1020" s="11" t="s">
        <v>53</v>
      </c>
      <c r="E1020" s="11" t="s">
        <v>17</v>
      </c>
      <c r="F1020" s="12" t="s">
        <v>1163</v>
      </c>
      <c r="G1020" s="13">
        <v>0</v>
      </c>
      <c r="H1020" s="12" t="s">
        <v>1536</v>
      </c>
      <c r="I1020" s="12" t="s">
        <v>1165</v>
      </c>
      <c r="J1020" s="50" t="b">
        <v>0</v>
      </c>
      <c r="K1020" s="12" t="s">
        <v>1166</v>
      </c>
      <c r="L1020" s="12" t="s">
        <v>1167</v>
      </c>
    </row>
    <row r="1021" spans="1:12" x14ac:dyDescent="0.2">
      <c r="A1021" s="10">
        <v>41627</v>
      </c>
      <c r="B1021" s="11" t="s">
        <v>36</v>
      </c>
      <c r="C1021" s="12" t="s">
        <v>1142</v>
      </c>
      <c r="D1021" s="11" t="s">
        <v>53</v>
      </c>
      <c r="E1021" s="11" t="s">
        <v>17</v>
      </c>
      <c r="F1021" s="12" t="s">
        <v>774</v>
      </c>
      <c r="G1021" s="13">
        <v>17613.54</v>
      </c>
      <c r="H1021" s="12" t="s">
        <v>1538</v>
      </c>
      <c r="I1021" s="12" t="s">
        <v>1537</v>
      </c>
      <c r="J1021" s="50" t="b">
        <v>0</v>
      </c>
      <c r="K1021" s="12" t="s">
        <v>1166</v>
      </c>
      <c r="L1021" s="12" t="s">
        <v>1167</v>
      </c>
    </row>
    <row r="1022" spans="1:12" x14ac:dyDescent="0.2">
      <c r="A1022" s="10">
        <v>41626</v>
      </c>
      <c r="B1022" s="11" t="s">
        <v>40</v>
      </c>
      <c r="C1022" s="12" t="s">
        <v>894</v>
      </c>
      <c r="D1022" s="11" t="s">
        <v>761</v>
      </c>
      <c r="E1022" s="11" t="s">
        <v>17</v>
      </c>
      <c r="F1022" s="12" t="s">
        <v>66</v>
      </c>
      <c r="G1022" s="13">
        <v>560</v>
      </c>
      <c r="H1022" s="12" t="s">
        <v>1539</v>
      </c>
      <c r="I1022" s="12" t="s">
        <v>1491</v>
      </c>
      <c r="J1022" s="50" t="b">
        <v>0</v>
      </c>
      <c r="K1022" s="12" t="s">
        <v>1166</v>
      </c>
      <c r="L1022" s="12" t="s">
        <v>1167</v>
      </c>
    </row>
    <row r="1023" spans="1:12" x14ac:dyDescent="0.2">
      <c r="A1023" s="10">
        <v>41625</v>
      </c>
      <c r="B1023" s="11" t="s">
        <v>36</v>
      </c>
      <c r="C1023" s="12" t="s">
        <v>1463</v>
      </c>
      <c r="D1023" s="11" t="s">
        <v>53</v>
      </c>
      <c r="E1023" s="11" t="s">
        <v>17</v>
      </c>
      <c r="F1023" s="12" t="s">
        <v>56</v>
      </c>
      <c r="G1023" s="13">
        <v>17613.54</v>
      </c>
      <c r="H1023" s="12" t="s">
        <v>1540</v>
      </c>
      <c r="I1023" s="12" t="s">
        <v>1487</v>
      </c>
      <c r="J1023" s="50" t="b">
        <v>0</v>
      </c>
      <c r="K1023" s="12" t="s">
        <v>1166</v>
      </c>
      <c r="L1023" s="12" t="s">
        <v>1167</v>
      </c>
    </row>
    <row r="1024" spans="1:12" x14ac:dyDescent="0.2">
      <c r="A1024" s="10">
        <v>41625</v>
      </c>
      <c r="B1024" s="11" t="s">
        <v>2194</v>
      </c>
      <c r="C1024" s="12" t="s">
        <v>1296</v>
      </c>
      <c r="D1024" s="11" t="s">
        <v>761</v>
      </c>
      <c r="E1024" s="11" t="s">
        <v>20</v>
      </c>
      <c r="F1024" s="12" t="s">
        <v>1297</v>
      </c>
      <c r="G1024" s="13">
        <v>0</v>
      </c>
      <c r="H1024" s="12" t="s">
        <v>1904</v>
      </c>
      <c r="I1024" s="12" t="s">
        <v>1541</v>
      </c>
      <c r="J1024" s="50" t="b">
        <v>0</v>
      </c>
      <c r="K1024" s="12" t="s">
        <v>1166</v>
      </c>
      <c r="L1024" s="12" t="s">
        <v>1167</v>
      </c>
    </row>
    <row r="1025" spans="1:12" x14ac:dyDescent="0.2">
      <c r="A1025" s="10">
        <v>41624</v>
      </c>
      <c r="B1025" s="11" t="s">
        <v>36</v>
      </c>
      <c r="C1025" s="12" t="s">
        <v>1046</v>
      </c>
      <c r="D1025" s="11" t="s">
        <v>761</v>
      </c>
      <c r="E1025" s="11" t="s">
        <v>17</v>
      </c>
      <c r="F1025" s="12" t="s">
        <v>380</v>
      </c>
      <c r="G1025" s="13">
        <v>0</v>
      </c>
      <c r="H1025" s="12" t="s">
        <v>1543</v>
      </c>
      <c r="I1025" s="12" t="s">
        <v>1542</v>
      </c>
      <c r="J1025" s="50" t="b">
        <v>0</v>
      </c>
      <c r="K1025" s="12" t="s">
        <v>1166</v>
      </c>
      <c r="L1025" s="12" t="s">
        <v>1167</v>
      </c>
    </row>
    <row r="1026" spans="1:12" x14ac:dyDescent="0.2">
      <c r="A1026" s="10">
        <v>41624</v>
      </c>
      <c r="B1026" s="11" t="s">
        <v>1770</v>
      </c>
      <c r="C1026" s="12" t="s">
        <v>1320</v>
      </c>
      <c r="D1026" s="11" t="s">
        <v>53</v>
      </c>
      <c r="E1026" s="11" t="s">
        <v>20</v>
      </c>
      <c r="F1026" s="12" t="s">
        <v>56</v>
      </c>
      <c r="G1026" s="13"/>
      <c r="H1026" s="12" t="s">
        <v>1544</v>
      </c>
      <c r="I1026" s="12" t="s">
        <v>1487</v>
      </c>
      <c r="J1026" s="50" t="b">
        <v>0</v>
      </c>
      <c r="K1026" s="12" t="s">
        <v>1166</v>
      </c>
      <c r="L1026" s="12" t="s">
        <v>1167</v>
      </c>
    </row>
    <row r="1027" spans="1:12" x14ac:dyDescent="0.2">
      <c r="A1027" s="10">
        <v>41624</v>
      </c>
      <c r="B1027" s="11" t="s">
        <v>2194</v>
      </c>
      <c r="C1027" s="12" t="s">
        <v>1155</v>
      </c>
      <c r="D1027" s="11" t="s">
        <v>1252</v>
      </c>
      <c r="E1027" s="11" t="s">
        <v>17</v>
      </c>
      <c r="F1027" s="12" t="s">
        <v>1797</v>
      </c>
      <c r="G1027" s="13">
        <v>148350.35</v>
      </c>
      <c r="H1027" s="12" t="s">
        <v>2045</v>
      </c>
      <c r="I1027" s="12" t="s">
        <v>1798</v>
      </c>
      <c r="J1027" s="50" t="b">
        <v>0</v>
      </c>
      <c r="K1027" s="12" t="s">
        <v>1166</v>
      </c>
      <c r="L1027" s="12" t="s">
        <v>1167</v>
      </c>
    </row>
    <row r="1028" spans="1:12" x14ac:dyDescent="0.2">
      <c r="A1028" s="10">
        <v>41620</v>
      </c>
      <c r="B1028" s="11" t="s">
        <v>6</v>
      </c>
      <c r="C1028" s="12" t="s">
        <v>1173</v>
      </c>
      <c r="D1028" s="11" t="s">
        <v>761</v>
      </c>
      <c r="E1028" s="11" t="s">
        <v>20</v>
      </c>
      <c r="F1028" s="12" t="s">
        <v>1545</v>
      </c>
      <c r="G1028" s="13">
        <v>550</v>
      </c>
      <c r="H1028" s="12" t="s">
        <v>1546</v>
      </c>
      <c r="I1028" s="12"/>
      <c r="J1028" s="50" t="b">
        <v>0</v>
      </c>
      <c r="K1028" s="12" t="s">
        <v>1166</v>
      </c>
      <c r="L1028" s="12" t="s">
        <v>1167</v>
      </c>
    </row>
    <row r="1029" spans="1:12" x14ac:dyDescent="0.2">
      <c r="A1029" s="10">
        <v>41619</v>
      </c>
      <c r="B1029" s="11" t="s">
        <v>36</v>
      </c>
      <c r="C1029" s="12" t="s">
        <v>799</v>
      </c>
      <c r="D1029" s="11" t="s">
        <v>53</v>
      </c>
      <c r="E1029" s="11" t="s">
        <v>17</v>
      </c>
      <c r="F1029" s="12" t="s">
        <v>1486</v>
      </c>
      <c r="G1029" s="13">
        <v>17614</v>
      </c>
      <c r="H1029" s="12" t="s">
        <v>1548</v>
      </c>
      <c r="I1029" s="12" t="s">
        <v>1547</v>
      </c>
      <c r="J1029" s="50" t="b">
        <v>0</v>
      </c>
      <c r="K1029" s="12" t="s">
        <v>1166</v>
      </c>
      <c r="L1029" s="12" t="s">
        <v>1167</v>
      </c>
    </row>
    <row r="1030" spans="1:12" x14ac:dyDescent="0.2">
      <c r="A1030" s="10">
        <v>41619</v>
      </c>
      <c r="B1030" s="11" t="s">
        <v>36</v>
      </c>
      <c r="C1030" s="12" t="s">
        <v>1549</v>
      </c>
      <c r="D1030" s="11" t="s">
        <v>53</v>
      </c>
      <c r="E1030" s="11" t="s">
        <v>17</v>
      </c>
      <c r="F1030" s="12" t="s">
        <v>1550</v>
      </c>
      <c r="G1030" s="13">
        <v>17614</v>
      </c>
      <c r="H1030" s="12" t="s">
        <v>1552</v>
      </c>
      <c r="I1030" s="12" t="s">
        <v>1551</v>
      </c>
      <c r="J1030" s="50" t="b">
        <v>0</v>
      </c>
      <c r="K1030" s="12" t="s">
        <v>1166</v>
      </c>
      <c r="L1030" s="12" t="s">
        <v>1167</v>
      </c>
    </row>
    <row r="1031" spans="1:12" x14ac:dyDescent="0.2">
      <c r="A1031" s="10">
        <v>41617</v>
      </c>
      <c r="B1031" s="11" t="s">
        <v>5</v>
      </c>
      <c r="C1031" s="12" t="s">
        <v>1302</v>
      </c>
      <c r="D1031" s="11" t="s">
        <v>761</v>
      </c>
      <c r="E1031" s="11" t="s">
        <v>17</v>
      </c>
      <c r="F1031" s="12" t="s">
        <v>1553</v>
      </c>
      <c r="G1031" s="13">
        <v>0</v>
      </c>
      <c r="H1031" s="12" t="s">
        <v>1654</v>
      </c>
      <c r="I1031" s="12" t="s">
        <v>1554</v>
      </c>
      <c r="J1031" s="50" t="b">
        <v>0</v>
      </c>
      <c r="K1031" s="12" t="s">
        <v>1166</v>
      </c>
      <c r="L1031" s="12" t="s">
        <v>1167</v>
      </c>
    </row>
    <row r="1032" spans="1:12" x14ac:dyDescent="0.2">
      <c r="A1032" s="10">
        <v>41617</v>
      </c>
      <c r="B1032" s="11" t="s">
        <v>36</v>
      </c>
      <c r="C1032" s="12" t="s">
        <v>799</v>
      </c>
      <c r="D1032" s="11" t="s">
        <v>761</v>
      </c>
      <c r="E1032" s="11" t="s">
        <v>17</v>
      </c>
      <c r="F1032" s="12" t="s">
        <v>1555</v>
      </c>
      <c r="G1032" s="13"/>
      <c r="H1032" s="12" t="s">
        <v>1557</v>
      </c>
      <c r="I1032" s="12" t="s">
        <v>1556</v>
      </c>
      <c r="J1032" s="50" t="b">
        <v>0</v>
      </c>
      <c r="K1032" s="12" t="s">
        <v>1166</v>
      </c>
      <c r="L1032" s="12" t="s">
        <v>1167</v>
      </c>
    </row>
    <row r="1033" spans="1:12" x14ac:dyDescent="0.2">
      <c r="A1033" s="10">
        <v>41617</v>
      </c>
      <c r="B1033" s="11" t="s">
        <v>2234</v>
      </c>
      <c r="C1033" s="12" t="s">
        <v>1216</v>
      </c>
      <c r="D1033" s="11" t="s">
        <v>761</v>
      </c>
      <c r="E1033" s="11" t="s">
        <v>17</v>
      </c>
      <c r="F1033" s="12" t="s">
        <v>1558</v>
      </c>
      <c r="G1033" s="13"/>
      <c r="H1033" s="12" t="s">
        <v>1559</v>
      </c>
      <c r="I1033" s="12" t="s">
        <v>1218</v>
      </c>
      <c r="J1033" s="50" t="b">
        <v>0</v>
      </c>
      <c r="K1033" s="12" t="s">
        <v>1166</v>
      </c>
      <c r="L1033" s="12" t="s">
        <v>1167</v>
      </c>
    </row>
    <row r="1034" spans="1:12" x14ac:dyDescent="0.2">
      <c r="A1034" s="10">
        <v>41617</v>
      </c>
      <c r="B1034" s="11" t="s">
        <v>36</v>
      </c>
      <c r="C1034" s="12" t="s">
        <v>1114</v>
      </c>
      <c r="D1034" s="11" t="s">
        <v>53</v>
      </c>
      <c r="E1034" s="11" t="s">
        <v>19</v>
      </c>
      <c r="F1034" s="12" t="s">
        <v>1560</v>
      </c>
      <c r="G1034" s="13">
        <v>6500</v>
      </c>
      <c r="H1034" s="12" t="s">
        <v>1562</v>
      </c>
      <c r="I1034" s="12" t="s">
        <v>1561</v>
      </c>
      <c r="J1034" s="50" t="b">
        <v>0</v>
      </c>
      <c r="K1034" s="12" t="s">
        <v>1166</v>
      </c>
      <c r="L1034" s="12" t="s">
        <v>1167</v>
      </c>
    </row>
    <row r="1035" spans="1:12" x14ac:dyDescent="0.2">
      <c r="A1035" s="10">
        <v>41614</v>
      </c>
      <c r="B1035" s="11" t="s">
        <v>5</v>
      </c>
      <c r="C1035" s="12" t="s">
        <v>1302</v>
      </c>
      <c r="D1035" s="11" t="s">
        <v>37</v>
      </c>
      <c r="E1035" s="11" t="s">
        <v>1730</v>
      </c>
      <c r="F1035" s="12" t="s">
        <v>1563</v>
      </c>
      <c r="G1035" s="13">
        <v>0</v>
      </c>
      <c r="H1035" s="12" t="s">
        <v>1564</v>
      </c>
      <c r="I1035" s="12" t="s">
        <v>1554</v>
      </c>
      <c r="J1035" s="50" t="b">
        <v>0</v>
      </c>
      <c r="K1035" s="12" t="s">
        <v>1166</v>
      </c>
      <c r="L1035" s="12" t="s">
        <v>1167</v>
      </c>
    </row>
    <row r="1036" spans="1:12" x14ac:dyDescent="0.2">
      <c r="A1036" s="10">
        <v>41614</v>
      </c>
      <c r="B1036" s="11" t="s">
        <v>2201</v>
      </c>
      <c r="C1036" s="12" t="s">
        <v>1220</v>
      </c>
      <c r="D1036" s="11" t="s">
        <v>761</v>
      </c>
      <c r="E1036" s="11" t="s">
        <v>19</v>
      </c>
      <c r="F1036" s="12" t="s">
        <v>373</v>
      </c>
      <c r="G1036" s="13">
        <v>0</v>
      </c>
      <c r="H1036" s="12" t="s">
        <v>1565</v>
      </c>
      <c r="I1036" s="12" t="s">
        <v>1170</v>
      </c>
      <c r="J1036" s="50" t="b">
        <v>0</v>
      </c>
      <c r="K1036" s="12" t="s">
        <v>1166</v>
      </c>
      <c r="L1036" s="12" t="s">
        <v>1167</v>
      </c>
    </row>
    <row r="1037" spans="1:12" x14ac:dyDescent="0.2">
      <c r="A1037" s="10">
        <v>41613</v>
      </c>
      <c r="B1037" s="11" t="s">
        <v>36</v>
      </c>
      <c r="C1037" s="12" t="s">
        <v>1566</v>
      </c>
      <c r="D1037" s="11" t="s">
        <v>53</v>
      </c>
      <c r="E1037" s="11" t="s">
        <v>17</v>
      </c>
      <c r="F1037" s="12" t="s">
        <v>28</v>
      </c>
      <c r="G1037" s="13"/>
      <c r="H1037" s="12" t="s">
        <v>1567</v>
      </c>
      <c r="I1037" s="12" t="s">
        <v>1180</v>
      </c>
      <c r="J1037" s="50" t="b">
        <v>0</v>
      </c>
      <c r="K1037" s="12" t="s">
        <v>1166</v>
      </c>
      <c r="L1037" s="12" t="s">
        <v>1167</v>
      </c>
    </row>
    <row r="1038" spans="1:12" x14ac:dyDescent="0.2">
      <c r="A1038" s="10">
        <v>41612</v>
      </c>
      <c r="B1038" s="11" t="s">
        <v>40</v>
      </c>
      <c r="C1038" s="12" t="s">
        <v>894</v>
      </c>
      <c r="D1038" s="11" t="s">
        <v>761</v>
      </c>
      <c r="E1038" s="11" t="s">
        <v>17</v>
      </c>
      <c r="F1038" s="12" t="s">
        <v>662</v>
      </c>
      <c r="G1038" s="13"/>
      <c r="H1038" s="12" t="s">
        <v>1568</v>
      </c>
      <c r="I1038" s="12" t="s">
        <v>1491</v>
      </c>
      <c r="J1038" s="50" t="b">
        <v>0</v>
      </c>
      <c r="K1038" s="12" t="s">
        <v>1166</v>
      </c>
      <c r="L1038" s="12" t="s">
        <v>1167</v>
      </c>
    </row>
    <row r="1039" spans="1:12" x14ac:dyDescent="0.2">
      <c r="A1039" s="10">
        <v>41611</v>
      </c>
      <c r="B1039" s="11" t="s">
        <v>40</v>
      </c>
      <c r="C1039" s="12" t="s">
        <v>1569</v>
      </c>
      <c r="D1039" s="11" t="s">
        <v>761</v>
      </c>
      <c r="E1039" s="11" t="s">
        <v>17</v>
      </c>
      <c r="F1039" s="12" t="s">
        <v>1092</v>
      </c>
      <c r="G1039" s="13"/>
      <c r="H1039" s="12" t="s">
        <v>1571</v>
      </c>
      <c r="I1039" s="12" t="s">
        <v>1570</v>
      </c>
      <c r="J1039" s="50" t="b">
        <v>0</v>
      </c>
      <c r="K1039" s="12" t="s">
        <v>1166</v>
      </c>
      <c r="L1039" s="12" t="s">
        <v>1167</v>
      </c>
    </row>
    <row r="1040" spans="1:12" x14ac:dyDescent="0.2">
      <c r="A1040" s="10">
        <v>41608</v>
      </c>
      <c r="B1040" s="11" t="s">
        <v>36</v>
      </c>
      <c r="C1040" s="12" t="s">
        <v>960</v>
      </c>
      <c r="D1040" s="11" t="s">
        <v>761</v>
      </c>
      <c r="E1040" s="11" t="s">
        <v>18</v>
      </c>
      <c r="F1040" s="12" t="s">
        <v>1572</v>
      </c>
      <c r="G1040" s="13"/>
      <c r="H1040" s="12" t="s">
        <v>1574</v>
      </c>
      <c r="I1040" s="12" t="s">
        <v>1573</v>
      </c>
      <c r="J1040" s="50" t="b">
        <v>0</v>
      </c>
      <c r="K1040" s="12" t="s">
        <v>1166</v>
      </c>
      <c r="L1040" s="12" t="s">
        <v>1167</v>
      </c>
    </row>
    <row r="1041" spans="1:12" x14ac:dyDescent="0.2">
      <c r="A1041" s="10">
        <v>41605</v>
      </c>
      <c r="B1041" s="11" t="s">
        <v>40</v>
      </c>
      <c r="C1041" s="12" t="s">
        <v>894</v>
      </c>
      <c r="D1041" s="11" t="s">
        <v>761</v>
      </c>
      <c r="E1041" s="11" t="s">
        <v>18</v>
      </c>
      <c r="F1041" s="12" t="s">
        <v>662</v>
      </c>
      <c r="G1041" s="13"/>
      <c r="H1041" s="12" t="s">
        <v>1575</v>
      </c>
      <c r="I1041" s="12" t="s">
        <v>1491</v>
      </c>
      <c r="J1041" s="50" t="b">
        <v>0</v>
      </c>
      <c r="K1041" s="12" t="s">
        <v>1166</v>
      </c>
      <c r="L1041" s="12" t="s">
        <v>1167</v>
      </c>
    </row>
    <row r="1042" spans="1:12" x14ac:dyDescent="0.2">
      <c r="A1042" s="10">
        <v>41603</v>
      </c>
      <c r="B1042" s="11" t="s">
        <v>2234</v>
      </c>
      <c r="C1042" s="12" t="s">
        <v>954</v>
      </c>
      <c r="D1042" s="11" t="s">
        <v>1252</v>
      </c>
      <c r="E1042" s="11" t="s">
        <v>17</v>
      </c>
      <c r="F1042" s="12" t="s">
        <v>662</v>
      </c>
      <c r="G1042" s="13"/>
      <c r="H1042" s="12" t="s">
        <v>1576</v>
      </c>
      <c r="I1042" s="12" t="s">
        <v>1491</v>
      </c>
      <c r="J1042" s="50" t="b">
        <v>0</v>
      </c>
      <c r="K1042" s="12" t="s">
        <v>1166</v>
      </c>
      <c r="L1042" s="12" t="s">
        <v>1167</v>
      </c>
    </row>
    <row r="1043" spans="1:12" x14ac:dyDescent="0.2">
      <c r="A1043" s="10">
        <v>41600</v>
      </c>
      <c r="B1043" s="11" t="s">
        <v>2194</v>
      </c>
      <c r="C1043" s="12" t="s">
        <v>768</v>
      </c>
      <c r="D1043" s="11" t="s">
        <v>1252</v>
      </c>
      <c r="E1043" s="11" t="s">
        <v>1730</v>
      </c>
      <c r="F1043" s="12" t="s">
        <v>140</v>
      </c>
      <c r="G1043" s="13">
        <v>0</v>
      </c>
      <c r="H1043" s="12" t="s">
        <v>2259</v>
      </c>
      <c r="I1043" s="12" t="s">
        <v>1541</v>
      </c>
      <c r="J1043" s="50" t="b">
        <v>0</v>
      </c>
      <c r="K1043" s="12" t="s">
        <v>1166</v>
      </c>
      <c r="L1043" s="12" t="s">
        <v>1167</v>
      </c>
    </row>
    <row r="1044" spans="1:12" x14ac:dyDescent="0.2">
      <c r="A1044" s="10">
        <v>41599</v>
      </c>
      <c r="B1044" s="11" t="s">
        <v>6</v>
      </c>
      <c r="C1044" s="12" t="s">
        <v>1173</v>
      </c>
      <c r="D1044" s="11" t="s">
        <v>761</v>
      </c>
      <c r="E1044" s="11" t="s">
        <v>17</v>
      </c>
      <c r="F1044" s="12" t="s">
        <v>1577</v>
      </c>
      <c r="G1044" s="13"/>
      <c r="H1044" s="12" t="s">
        <v>1578</v>
      </c>
      <c r="I1044" s="12"/>
      <c r="J1044" s="50" t="b">
        <v>0</v>
      </c>
      <c r="K1044" s="12" t="s">
        <v>1166</v>
      </c>
      <c r="L1044" s="12" t="s">
        <v>1167</v>
      </c>
    </row>
    <row r="1045" spans="1:12" x14ac:dyDescent="0.2">
      <c r="A1045" s="10">
        <v>41599</v>
      </c>
      <c r="B1045" s="11" t="s">
        <v>36</v>
      </c>
      <c r="C1045" s="12" t="s">
        <v>799</v>
      </c>
      <c r="D1045" s="11" t="s">
        <v>761</v>
      </c>
      <c r="E1045" s="11" t="s">
        <v>17</v>
      </c>
      <c r="F1045" s="12" t="s">
        <v>787</v>
      </c>
      <c r="G1045" s="13"/>
      <c r="H1045" s="12" t="s">
        <v>1580</v>
      </c>
      <c r="I1045" s="12" t="s">
        <v>1579</v>
      </c>
      <c r="J1045" s="50" t="b">
        <v>0</v>
      </c>
      <c r="K1045" s="12" t="s">
        <v>1166</v>
      </c>
      <c r="L1045" s="12" t="s">
        <v>1167</v>
      </c>
    </row>
    <row r="1046" spans="1:12" x14ac:dyDescent="0.2">
      <c r="A1046" s="10">
        <v>41597</v>
      </c>
      <c r="B1046" s="11" t="s">
        <v>2193</v>
      </c>
      <c r="C1046" s="12" t="s">
        <v>1133</v>
      </c>
      <c r="D1046" s="11" t="s">
        <v>1252</v>
      </c>
      <c r="E1046" s="11" t="s">
        <v>1730</v>
      </c>
      <c r="F1046" s="12" t="s">
        <v>85</v>
      </c>
      <c r="G1046" s="13">
        <v>0</v>
      </c>
      <c r="H1046" s="12" t="s">
        <v>2427</v>
      </c>
      <c r="I1046" s="12" t="s">
        <v>1182</v>
      </c>
      <c r="J1046" s="50" t="b">
        <v>0</v>
      </c>
      <c r="K1046" s="12" t="s">
        <v>1166</v>
      </c>
      <c r="L1046" s="12" t="s">
        <v>1167</v>
      </c>
    </row>
    <row r="1047" spans="1:12" x14ac:dyDescent="0.2">
      <c r="A1047" s="10">
        <v>41597</v>
      </c>
      <c r="B1047" s="11" t="s">
        <v>2193</v>
      </c>
      <c r="C1047" s="12" t="s">
        <v>1133</v>
      </c>
      <c r="D1047" s="11" t="s">
        <v>1252</v>
      </c>
      <c r="E1047" s="11" t="s">
        <v>1730</v>
      </c>
      <c r="F1047" s="12" t="s">
        <v>85</v>
      </c>
      <c r="G1047" s="13">
        <v>0</v>
      </c>
      <c r="H1047" s="12" t="s">
        <v>2428</v>
      </c>
      <c r="I1047" s="12" t="s">
        <v>1182</v>
      </c>
      <c r="J1047" s="50" t="b">
        <v>0</v>
      </c>
      <c r="K1047" s="12" t="s">
        <v>1166</v>
      </c>
      <c r="L1047" s="12" t="s">
        <v>1167</v>
      </c>
    </row>
    <row r="1048" spans="1:12" x14ac:dyDescent="0.2">
      <c r="A1048" s="10">
        <v>41597</v>
      </c>
      <c r="B1048" s="11" t="s">
        <v>40</v>
      </c>
      <c r="C1048" s="12" t="s">
        <v>1057</v>
      </c>
      <c r="D1048" s="11" t="s">
        <v>118</v>
      </c>
      <c r="E1048" s="11" t="s">
        <v>17</v>
      </c>
      <c r="F1048" s="12" t="s">
        <v>208</v>
      </c>
      <c r="G1048" s="13">
        <v>163561.20000000001</v>
      </c>
      <c r="H1048" s="12" t="s">
        <v>1581</v>
      </c>
      <c r="I1048" s="12" t="s">
        <v>1188</v>
      </c>
      <c r="J1048" s="50" t="b">
        <v>0</v>
      </c>
      <c r="K1048" s="12" t="s">
        <v>1166</v>
      </c>
      <c r="L1048" s="12" t="s">
        <v>1167</v>
      </c>
    </row>
    <row r="1049" spans="1:12" x14ac:dyDescent="0.2">
      <c r="A1049" s="10">
        <v>41597</v>
      </c>
      <c r="B1049" s="11" t="s">
        <v>5</v>
      </c>
      <c r="C1049" s="12" t="s">
        <v>832</v>
      </c>
      <c r="D1049" s="11" t="s">
        <v>53</v>
      </c>
      <c r="E1049" s="11" t="s">
        <v>17</v>
      </c>
      <c r="F1049" s="12" t="s">
        <v>1582</v>
      </c>
      <c r="G1049" s="13">
        <v>3200</v>
      </c>
      <c r="H1049" s="12" t="s">
        <v>1583</v>
      </c>
      <c r="I1049" s="12" t="s">
        <v>1554</v>
      </c>
      <c r="J1049" s="50" t="b">
        <v>0</v>
      </c>
      <c r="K1049" s="12" t="s">
        <v>1166</v>
      </c>
      <c r="L1049" s="12" t="s">
        <v>1167</v>
      </c>
    </row>
    <row r="1050" spans="1:12" x14ac:dyDescent="0.2">
      <c r="A1050" s="10">
        <v>41596</v>
      </c>
      <c r="B1050" s="11" t="s">
        <v>5</v>
      </c>
      <c r="C1050" s="12" t="s">
        <v>1226</v>
      </c>
      <c r="D1050" s="11" t="s">
        <v>761</v>
      </c>
      <c r="E1050" s="11" t="s">
        <v>20</v>
      </c>
      <c r="F1050" s="12" t="s">
        <v>373</v>
      </c>
      <c r="G1050" s="13">
        <v>0</v>
      </c>
      <c r="H1050" s="12" t="s">
        <v>1584</v>
      </c>
      <c r="I1050" s="12" t="s">
        <v>1170</v>
      </c>
      <c r="J1050" s="50" t="b">
        <v>0</v>
      </c>
      <c r="K1050" s="12" t="s">
        <v>1166</v>
      </c>
      <c r="L1050" s="12" t="s">
        <v>1167</v>
      </c>
    </row>
    <row r="1051" spans="1:12" x14ac:dyDescent="0.2">
      <c r="A1051" s="10">
        <v>41595</v>
      </c>
      <c r="B1051" s="11" t="s">
        <v>171</v>
      </c>
      <c r="C1051" s="12" t="s">
        <v>1585</v>
      </c>
      <c r="D1051" s="11" t="s">
        <v>761</v>
      </c>
      <c r="E1051" s="11" t="s">
        <v>17</v>
      </c>
      <c r="F1051" s="12" t="s">
        <v>1586</v>
      </c>
      <c r="G1051" s="13"/>
      <c r="H1051" s="12" t="s">
        <v>1588</v>
      </c>
      <c r="I1051" s="12" t="s">
        <v>1587</v>
      </c>
      <c r="J1051" s="50" t="b">
        <v>0</v>
      </c>
      <c r="K1051" s="12" t="s">
        <v>1166</v>
      </c>
      <c r="L1051" s="12" t="s">
        <v>1167</v>
      </c>
    </row>
    <row r="1052" spans="1:12" x14ac:dyDescent="0.2">
      <c r="A1052" s="10">
        <v>41594</v>
      </c>
      <c r="B1052" s="11" t="s">
        <v>36</v>
      </c>
      <c r="C1052" s="12" t="s">
        <v>960</v>
      </c>
      <c r="D1052" s="11" t="s">
        <v>37</v>
      </c>
      <c r="E1052" s="11" t="s">
        <v>18</v>
      </c>
      <c r="F1052" s="12" t="s">
        <v>1328</v>
      </c>
      <c r="G1052" s="13">
        <v>28000</v>
      </c>
      <c r="H1052" s="12" t="s">
        <v>1589</v>
      </c>
      <c r="I1052" s="12" t="s">
        <v>1573</v>
      </c>
      <c r="J1052" s="50" t="b">
        <v>0</v>
      </c>
      <c r="K1052" s="12" t="s">
        <v>1166</v>
      </c>
      <c r="L1052" s="12" t="s">
        <v>1167</v>
      </c>
    </row>
    <row r="1053" spans="1:12" x14ac:dyDescent="0.2">
      <c r="A1053" s="10">
        <v>41593</v>
      </c>
      <c r="B1053" s="11" t="s">
        <v>36</v>
      </c>
      <c r="C1053" s="12" t="s">
        <v>1279</v>
      </c>
      <c r="D1053" s="11" t="s">
        <v>53</v>
      </c>
      <c r="E1053" s="11" t="s">
        <v>17</v>
      </c>
      <c r="F1053" s="12" t="s">
        <v>515</v>
      </c>
      <c r="G1053" s="13">
        <v>41817.629999999997</v>
      </c>
      <c r="H1053" s="12" t="s">
        <v>1591</v>
      </c>
      <c r="I1053" s="12" t="s">
        <v>1590</v>
      </c>
      <c r="J1053" s="50" t="b">
        <v>0</v>
      </c>
      <c r="K1053" s="12" t="s">
        <v>1166</v>
      </c>
      <c r="L1053" s="12" t="s">
        <v>1167</v>
      </c>
    </row>
    <row r="1054" spans="1:12" x14ac:dyDescent="0.2">
      <c r="A1054" s="10">
        <v>41592</v>
      </c>
      <c r="B1054" s="11" t="s">
        <v>6</v>
      </c>
      <c r="C1054" s="12" t="s">
        <v>1173</v>
      </c>
      <c r="D1054" s="11" t="s">
        <v>761</v>
      </c>
      <c r="E1054" s="11" t="s">
        <v>20</v>
      </c>
      <c r="F1054" s="12" t="s">
        <v>1592</v>
      </c>
      <c r="G1054" s="13">
        <v>555</v>
      </c>
      <c r="H1054" s="12" t="s">
        <v>1593</v>
      </c>
      <c r="I1054" s="12"/>
      <c r="J1054" s="50" t="b">
        <v>0</v>
      </c>
      <c r="K1054" s="12" t="s">
        <v>1166</v>
      </c>
      <c r="L1054" s="12" t="s">
        <v>1167</v>
      </c>
    </row>
    <row r="1055" spans="1:12" x14ac:dyDescent="0.2">
      <c r="A1055" s="10">
        <v>41591</v>
      </c>
      <c r="B1055" s="11" t="s">
        <v>36</v>
      </c>
      <c r="C1055" s="12" t="s">
        <v>1099</v>
      </c>
      <c r="D1055" s="11" t="s">
        <v>118</v>
      </c>
      <c r="E1055" s="11" t="s">
        <v>17</v>
      </c>
      <c r="F1055" s="12" t="s">
        <v>28</v>
      </c>
      <c r="G1055" s="13">
        <v>73268.61</v>
      </c>
      <c r="H1055" s="12" t="s">
        <v>1594</v>
      </c>
      <c r="I1055" s="12" t="s">
        <v>1180</v>
      </c>
      <c r="J1055" s="50" t="b">
        <v>0</v>
      </c>
      <c r="K1055" s="12" t="s">
        <v>1166</v>
      </c>
      <c r="L1055" s="12" t="s">
        <v>1167</v>
      </c>
    </row>
    <row r="1056" spans="1:12" x14ac:dyDescent="0.2">
      <c r="A1056" s="10">
        <v>41589</v>
      </c>
      <c r="B1056" s="11" t="s">
        <v>2234</v>
      </c>
      <c r="C1056" s="12" t="s">
        <v>1051</v>
      </c>
      <c r="D1056" s="11" t="s">
        <v>761</v>
      </c>
      <c r="E1056" s="11" t="s">
        <v>17</v>
      </c>
      <c r="F1056" s="12" t="s">
        <v>66</v>
      </c>
      <c r="G1056" s="13"/>
      <c r="H1056" s="12" t="s">
        <v>1595</v>
      </c>
      <c r="I1056" s="12" t="s">
        <v>1491</v>
      </c>
      <c r="J1056" s="50" t="b">
        <v>0</v>
      </c>
      <c r="K1056" s="12" t="s">
        <v>1166</v>
      </c>
      <c r="L1056" s="12" t="s">
        <v>1167</v>
      </c>
    </row>
    <row r="1057" spans="1:12" x14ac:dyDescent="0.2">
      <c r="A1057" s="10">
        <v>41585</v>
      </c>
      <c r="B1057" s="11" t="s">
        <v>40</v>
      </c>
      <c r="C1057" s="12" t="s">
        <v>1039</v>
      </c>
      <c r="D1057" s="11" t="s">
        <v>761</v>
      </c>
      <c r="E1057" s="11" t="s">
        <v>17</v>
      </c>
      <c r="F1057" s="12" t="s">
        <v>66</v>
      </c>
      <c r="G1057" s="13"/>
      <c r="H1057" s="12" t="s">
        <v>1596</v>
      </c>
      <c r="I1057" s="12" t="s">
        <v>1491</v>
      </c>
      <c r="J1057" s="50" t="b">
        <v>0</v>
      </c>
      <c r="K1057" s="12" t="s">
        <v>1166</v>
      </c>
      <c r="L1057" s="12" t="s">
        <v>1167</v>
      </c>
    </row>
    <row r="1058" spans="1:12" x14ac:dyDescent="0.2">
      <c r="A1058" s="10">
        <v>41585</v>
      </c>
      <c r="B1058" s="11" t="s">
        <v>36</v>
      </c>
      <c r="C1058" s="12" t="s">
        <v>799</v>
      </c>
      <c r="D1058" s="11" t="s">
        <v>2</v>
      </c>
      <c r="E1058" s="11" t="s">
        <v>17</v>
      </c>
      <c r="F1058" s="12" t="s">
        <v>787</v>
      </c>
      <c r="G1058" s="13">
        <v>74978.149999999994</v>
      </c>
      <c r="H1058" s="12" t="s">
        <v>1655</v>
      </c>
      <c r="I1058" s="12" t="s">
        <v>1579</v>
      </c>
      <c r="J1058" s="50" t="b">
        <v>0</v>
      </c>
      <c r="K1058" s="12" t="s">
        <v>1166</v>
      </c>
      <c r="L1058" s="12" t="s">
        <v>1167</v>
      </c>
    </row>
    <row r="1059" spans="1:12" x14ac:dyDescent="0.2">
      <c r="A1059" s="10">
        <v>41584</v>
      </c>
      <c r="B1059" s="11" t="s">
        <v>88</v>
      </c>
      <c r="C1059" s="12" t="s">
        <v>1025</v>
      </c>
      <c r="D1059" s="11" t="s">
        <v>53</v>
      </c>
      <c r="E1059" s="11" t="s">
        <v>17</v>
      </c>
      <c r="F1059" s="12" t="s">
        <v>1484</v>
      </c>
      <c r="G1059" s="13">
        <v>22500</v>
      </c>
      <c r="H1059" s="12" t="s">
        <v>1485</v>
      </c>
      <c r="I1059" s="12"/>
      <c r="J1059" s="50" t="b">
        <v>0</v>
      </c>
      <c r="K1059" s="12" t="s">
        <v>1166</v>
      </c>
      <c r="L1059" s="12" t="s">
        <v>1167</v>
      </c>
    </row>
    <row r="1060" spans="1:12" x14ac:dyDescent="0.2">
      <c r="A1060" s="10">
        <v>41583</v>
      </c>
      <c r="B1060" s="11" t="s">
        <v>36</v>
      </c>
      <c r="C1060" s="12" t="s">
        <v>1113</v>
      </c>
      <c r="D1060" s="11" t="s">
        <v>761</v>
      </c>
      <c r="E1060" s="11" t="s">
        <v>17</v>
      </c>
      <c r="F1060" s="12" t="s">
        <v>1486</v>
      </c>
      <c r="G1060" s="13"/>
      <c r="H1060" s="12" t="s">
        <v>1597</v>
      </c>
      <c r="I1060" s="12" t="s">
        <v>1487</v>
      </c>
      <c r="J1060" s="50" t="b">
        <v>0</v>
      </c>
      <c r="K1060" s="12" t="s">
        <v>1166</v>
      </c>
      <c r="L1060" s="12" t="s">
        <v>1167</v>
      </c>
    </row>
    <row r="1061" spans="1:12" x14ac:dyDescent="0.2">
      <c r="A1061" s="10">
        <v>41582</v>
      </c>
      <c r="B1061" s="11" t="s">
        <v>2201</v>
      </c>
      <c r="C1061" s="12" t="s">
        <v>1488</v>
      </c>
      <c r="D1061" s="11" t="s">
        <v>761</v>
      </c>
      <c r="E1061" s="11" t="s">
        <v>17</v>
      </c>
      <c r="F1061" s="12" t="s">
        <v>278</v>
      </c>
      <c r="G1061" s="13"/>
      <c r="H1061" s="12" t="s">
        <v>1490</v>
      </c>
      <c r="I1061" s="12" t="s">
        <v>1489</v>
      </c>
      <c r="J1061" s="50" t="b">
        <v>0</v>
      </c>
      <c r="K1061" s="12" t="s">
        <v>1166</v>
      </c>
      <c r="L1061" s="12" t="s">
        <v>1167</v>
      </c>
    </row>
    <row r="1062" spans="1:12" x14ac:dyDescent="0.2">
      <c r="A1062" s="10">
        <v>41579</v>
      </c>
      <c r="B1062" s="11" t="s">
        <v>2234</v>
      </c>
      <c r="C1062" s="12" t="s">
        <v>952</v>
      </c>
      <c r="D1062" s="11" t="s">
        <v>37</v>
      </c>
      <c r="E1062" s="11" t="s">
        <v>18</v>
      </c>
      <c r="F1062" s="12" t="s">
        <v>1163</v>
      </c>
      <c r="G1062" s="13">
        <v>0</v>
      </c>
      <c r="H1062" s="12" t="s">
        <v>1164</v>
      </c>
      <c r="I1062" s="12" t="s">
        <v>1165</v>
      </c>
      <c r="J1062" s="50" t="b">
        <v>0</v>
      </c>
      <c r="K1062" s="12" t="s">
        <v>1166</v>
      </c>
      <c r="L1062" s="12" t="s">
        <v>1167</v>
      </c>
    </row>
    <row r="1063" spans="1:12" x14ac:dyDescent="0.2">
      <c r="A1063" s="10">
        <v>41579</v>
      </c>
      <c r="B1063" s="11" t="s">
        <v>40</v>
      </c>
      <c r="C1063" s="12" t="s">
        <v>1039</v>
      </c>
      <c r="D1063" s="11" t="s">
        <v>53</v>
      </c>
      <c r="E1063" s="11" t="s">
        <v>17</v>
      </c>
      <c r="F1063" s="12" t="s">
        <v>662</v>
      </c>
      <c r="G1063" s="13"/>
      <c r="H1063" s="12" t="s">
        <v>1492</v>
      </c>
      <c r="I1063" s="12" t="s">
        <v>1491</v>
      </c>
      <c r="J1063" s="50" t="b">
        <v>0</v>
      </c>
      <c r="K1063" s="12" t="s">
        <v>1166</v>
      </c>
      <c r="L1063" s="12" t="s">
        <v>1167</v>
      </c>
    </row>
    <row r="1064" spans="1:12" x14ac:dyDescent="0.2">
      <c r="A1064" s="10">
        <v>41576</v>
      </c>
      <c r="B1064" s="11" t="s">
        <v>36</v>
      </c>
      <c r="C1064" s="12" t="s">
        <v>1168</v>
      </c>
      <c r="D1064" s="11" t="s">
        <v>761</v>
      </c>
      <c r="E1064" s="11" t="s">
        <v>17</v>
      </c>
      <c r="F1064" s="12" t="s">
        <v>373</v>
      </c>
      <c r="G1064" s="13"/>
      <c r="H1064" s="12" t="s">
        <v>1169</v>
      </c>
      <c r="I1064" s="12" t="s">
        <v>1170</v>
      </c>
      <c r="J1064" s="50" t="b">
        <v>0</v>
      </c>
      <c r="K1064" s="12" t="s">
        <v>1166</v>
      </c>
      <c r="L1064" s="12" t="s">
        <v>1167</v>
      </c>
    </row>
    <row r="1065" spans="1:12" x14ac:dyDescent="0.2">
      <c r="A1065" s="10">
        <v>41570</v>
      </c>
      <c r="B1065" s="11" t="s">
        <v>36</v>
      </c>
      <c r="C1065" s="12" t="s">
        <v>1168</v>
      </c>
      <c r="D1065" s="11" t="s">
        <v>53</v>
      </c>
      <c r="E1065" s="11" t="s">
        <v>17</v>
      </c>
      <c r="F1065" s="12" t="s">
        <v>1171</v>
      </c>
      <c r="G1065" s="13"/>
      <c r="H1065" s="12" t="s">
        <v>1172</v>
      </c>
      <c r="I1065" s="12" t="s">
        <v>1170</v>
      </c>
      <c r="J1065" s="50" t="b">
        <v>0</v>
      </c>
      <c r="K1065" s="12" t="s">
        <v>1166</v>
      </c>
      <c r="L1065" s="12" t="s">
        <v>1167</v>
      </c>
    </row>
    <row r="1066" spans="1:12" x14ac:dyDescent="0.2">
      <c r="A1066" s="10">
        <v>41569</v>
      </c>
      <c r="B1066" s="11" t="s">
        <v>6</v>
      </c>
      <c r="C1066" s="12" t="s">
        <v>1173</v>
      </c>
      <c r="D1066" s="11" t="s">
        <v>761</v>
      </c>
      <c r="E1066" s="11" t="s">
        <v>17</v>
      </c>
      <c r="F1066" s="12" t="s">
        <v>1174</v>
      </c>
      <c r="G1066" s="13"/>
      <c r="H1066" s="12" t="s">
        <v>1598</v>
      </c>
      <c r="I1066" s="12"/>
      <c r="J1066" s="50" t="b">
        <v>0</v>
      </c>
      <c r="K1066" s="12" t="s">
        <v>1166</v>
      </c>
      <c r="L1066" s="12" t="s">
        <v>1167</v>
      </c>
    </row>
    <row r="1067" spans="1:12" x14ac:dyDescent="0.2">
      <c r="A1067" s="10">
        <v>41568</v>
      </c>
      <c r="B1067" s="11" t="s">
        <v>5</v>
      </c>
      <c r="C1067" s="12" t="s">
        <v>846</v>
      </c>
      <c r="D1067" s="11" t="s">
        <v>761</v>
      </c>
      <c r="E1067" s="11" t="s">
        <v>17</v>
      </c>
      <c r="F1067" s="12" t="s">
        <v>66</v>
      </c>
      <c r="G1067" s="13">
        <v>0</v>
      </c>
      <c r="H1067" s="12" t="s">
        <v>1176</v>
      </c>
      <c r="I1067" s="12" t="s">
        <v>1177</v>
      </c>
      <c r="J1067" s="50" t="b">
        <v>0</v>
      </c>
      <c r="K1067" s="12" t="s">
        <v>1166</v>
      </c>
      <c r="L1067" s="12" t="s">
        <v>1167</v>
      </c>
    </row>
    <row r="1068" spans="1:12" x14ac:dyDescent="0.2">
      <c r="A1068" s="10">
        <v>41568</v>
      </c>
      <c r="B1068" s="11" t="s">
        <v>5</v>
      </c>
      <c r="C1068" s="12" t="s">
        <v>943</v>
      </c>
      <c r="D1068" s="11" t="s">
        <v>761</v>
      </c>
      <c r="E1068" s="11" t="s">
        <v>18</v>
      </c>
      <c r="F1068" s="12" t="s">
        <v>373</v>
      </c>
      <c r="G1068" s="13">
        <v>0</v>
      </c>
      <c r="H1068" s="12" t="s">
        <v>1178</v>
      </c>
      <c r="I1068" s="12" t="s">
        <v>1170</v>
      </c>
      <c r="J1068" s="50" t="b">
        <v>0</v>
      </c>
      <c r="K1068" s="12" t="s">
        <v>1166</v>
      </c>
      <c r="L1068" s="12" t="s">
        <v>1167</v>
      </c>
    </row>
    <row r="1069" spans="1:12" x14ac:dyDescent="0.2">
      <c r="A1069" s="10">
        <v>41566</v>
      </c>
      <c r="B1069" s="11" t="s">
        <v>36</v>
      </c>
      <c r="C1069" s="12" t="s">
        <v>1099</v>
      </c>
      <c r="D1069" s="11" t="s">
        <v>761</v>
      </c>
      <c r="E1069" s="11" t="s">
        <v>17</v>
      </c>
      <c r="F1069" s="12" t="s">
        <v>28</v>
      </c>
      <c r="G1069" s="13">
        <v>452.5</v>
      </c>
      <c r="H1069" s="12" t="s">
        <v>1179</v>
      </c>
      <c r="I1069" s="12" t="s">
        <v>1180</v>
      </c>
      <c r="J1069" s="50" t="b">
        <v>0</v>
      </c>
      <c r="K1069" s="12" t="s">
        <v>1166</v>
      </c>
      <c r="L1069" s="12" t="s">
        <v>1167</v>
      </c>
    </row>
    <row r="1070" spans="1:12" x14ac:dyDescent="0.2">
      <c r="A1070" s="10">
        <v>41564</v>
      </c>
      <c r="B1070" s="11" t="s">
        <v>2193</v>
      </c>
      <c r="C1070" s="12" t="s">
        <v>771</v>
      </c>
      <c r="D1070" s="11" t="s">
        <v>37</v>
      </c>
      <c r="E1070" s="11" t="s">
        <v>18</v>
      </c>
      <c r="F1070" s="12" t="s">
        <v>85</v>
      </c>
      <c r="G1070" s="13">
        <v>0</v>
      </c>
      <c r="H1070" s="12" t="s">
        <v>1181</v>
      </c>
      <c r="I1070" s="12" t="s">
        <v>1182</v>
      </c>
      <c r="J1070" s="50" t="b">
        <v>0</v>
      </c>
      <c r="K1070" s="12" t="s">
        <v>1166</v>
      </c>
      <c r="L1070" s="12" t="s">
        <v>1167</v>
      </c>
    </row>
    <row r="1071" spans="1:12" x14ac:dyDescent="0.2">
      <c r="A1071" s="10">
        <v>41562</v>
      </c>
      <c r="B1071" s="11" t="s">
        <v>36</v>
      </c>
      <c r="C1071" s="12" t="s">
        <v>843</v>
      </c>
      <c r="D1071" s="11" t="s">
        <v>2</v>
      </c>
      <c r="E1071" s="11" t="s">
        <v>17</v>
      </c>
      <c r="F1071" s="12" t="s">
        <v>844</v>
      </c>
      <c r="G1071" s="13"/>
      <c r="H1071" s="12" t="s">
        <v>1184</v>
      </c>
      <c r="I1071" s="12" t="s">
        <v>1185</v>
      </c>
      <c r="J1071" s="50" t="b">
        <v>0</v>
      </c>
      <c r="K1071" s="12" t="s">
        <v>1166</v>
      </c>
      <c r="L1071" s="12" t="s">
        <v>1167</v>
      </c>
    </row>
    <row r="1072" spans="1:12" x14ac:dyDescent="0.2">
      <c r="A1072" s="10">
        <v>41551</v>
      </c>
      <c r="B1072" s="11" t="s">
        <v>40</v>
      </c>
      <c r="C1072" s="12" t="s">
        <v>1186</v>
      </c>
      <c r="D1072" s="11" t="s">
        <v>2</v>
      </c>
      <c r="E1072" s="11" t="s">
        <v>17</v>
      </c>
      <c r="F1072" s="12" t="s">
        <v>208</v>
      </c>
      <c r="G1072" s="13">
        <v>94156.57</v>
      </c>
      <c r="H1072" s="12" t="s">
        <v>1187</v>
      </c>
      <c r="I1072" s="12" t="s">
        <v>1188</v>
      </c>
      <c r="J1072" s="50" t="b">
        <v>0</v>
      </c>
      <c r="K1072" s="12" t="s">
        <v>1166</v>
      </c>
      <c r="L1072" s="12" t="s">
        <v>1167</v>
      </c>
    </row>
    <row r="1073" spans="1:12" x14ac:dyDescent="0.2">
      <c r="A1073" s="10">
        <v>41549</v>
      </c>
      <c r="B1073" s="11" t="s">
        <v>36</v>
      </c>
      <c r="C1073" s="12" t="s">
        <v>1138</v>
      </c>
      <c r="D1073" s="11" t="s">
        <v>761</v>
      </c>
      <c r="E1073" s="11" t="s">
        <v>18</v>
      </c>
      <c r="F1073" s="12" t="s">
        <v>80</v>
      </c>
      <c r="G1073" s="13"/>
      <c r="H1073" s="12" t="s">
        <v>1189</v>
      </c>
      <c r="I1073" s="12" t="s">
        <v>1182</v>
      </c>
      <c r="J1073" s="50" t="b">
        <v>0</v>
      </c>
      <c r="K1073" s="12" t="s">
        <v>1166</v>
      </c>
      <c r="L1073" s="12" t="s">
        <v>1167</v>
      </c>
    </row>
    <row r="1074" spans="1:12" x14ac:dyDescent="0.2">
      <c r="A1074" s="10">
        <v>41548</v>
      </c>
      <c r="B1074" s="11" t="s">
        <v>36</v>
      </c>
      <c r="C1074" s="12" t="s">
        <v>984</v>
      </c>
      <c r="D1074" s="11" t="s">
        <v>761</v>
      </c>
      <c r="E1074" s="11" t="s">
        <v>17</v>
      </c>
      <c r="F1074" s="12" t="s">
        <v>373</v>
      </c>
      <c r="G1074" s="13">
        <v>509.84</v>
      </c>
      <c r="H1074" s="12" t="s">
        <v>1190</v>
      </c>
      <c r="I1074" s="12" t="s">
        <v>1170</v>
      </c>
      <c r="J1074" s="50" t="b">
        <v>0</v>
      </c>
      <c r="K1074" s="12" t="s">
        <v>1166</v>
      </c>
      <c r="L1074" s="12" t="s">
        <v>1167</v>
      </c>
    </row>
    <row r="1075" spans="1:12" x14ac:dyDescent="0.2">
      <c r="A1075" s="10">
        <v>41546</v>
      </c>
      <c r="B1075" s="11" t="s">
        <v>1770</v>
      </c>
      <c r="C1075" s="12" t="s">
        <v>1191</v>
      </c>
      <c r="D1075" s="11" t="s">
        <v>53</v>
      </c>
      <c r="E1075" s="11" t="s">
        <v>19</v>
      </c>
      <c r="F1075" s="12" t="s">
        <v>74</v>
      </c>
      <c r="G1075" s="13">
        <v>6729.99</v>
      </c>
      <c r="H1075" s="12" t="s">
        <v>1192</v>
      </c>
      <c r="I1075" s="12"/>
      <c r="J1075" s="50" t="b">
        <v>0</v>
      </c>
      <c r="K1075" s="12" t="s">
        <v>1166</v>
      </c>
      <c r="L1075" s="12" t="s">
        <v>1167</v>
      </c>
    </row>
    <row r="1076" spans="1:12" x14ac:dyDescent="0.2">
      <c r="A1076" s="10">
        <v>41543</v>
      </c>
      <c r="B1076" s="11" t="s">
        <v>36</v>
      </c>
      <c r="C1076" s="12" t="s">
        <v>863</v>
      </c>
      <c r="D1076" s="11" t="s">
        <v>1252</v>
      </c>
      <c r="E1076" s="11" t="s">
        <v>19</v>
      </c>
      <c r="F1076" s="12" t="s">
        <v>864</v>
      </c>
      <c r="G1076" s="13">
        <v>23701.78</v>
      </c>
      <c r="H1076" s="12" t="s">
        <v>1193</v>
      </c>
      <c r="I1076" s="12" t="s">
        <v>1493</v>
      </c>
      <c r="J1076" s="50" t="b">
        <v>0</v>
      </c>
      <c r="K1076" s="12" t="s">
        <v>1166</v>
      </c>
      <c r="L1076" s="12" t="s">
        <v>1167</v>
      </c>
    </row>
    <row r="1077" spans="1:12" x14ac:dyDescent="0.2">
      <c r="A1077" s="10">
        <v>41542</v>
      </c>
      <c r="B1077" s="11" t="s">
        <v>2193</v>
      </c>
      <c r="C1077" s="12" t="s">
        <v>935</v>
      </c>
      <c r="D1077" s="11" t="s">
        <v>761</v>
      </c>
      <c r="E1077" s="11" t="s">
        <v>1730</v>
      </c>
      <c r="F1077" s="12" t="s">
        <v>85</v>
      </c>
      <c r="G1077" s="13">
        <v>0</v>
      </c>
      <c r="H1077" s="12" t="s">
        <v>2354</v>
      </c>
      <c r="I1077" s="12" t="s">
        <v>1182</v>
      </c>
      <c r="J1077" s="50" t="b">
        <v>0</v>
      </c>
      <c r="K1077" s="12" t="s">
        <v>1166</v>
      </c>
      <c r="L1077" s="12" t="s">
        <v>1167</v>
      </c>
    </row>
    <row r="1078" spans="1:12" x14ac:dyDescent="0.2">
      <c r="A1078" s="10">
        <v>41542</v>
      </c>
      <c r="B1078" s="11" t="s">
        <v>2193</v>
      </c>
      <c r="C1078" s="12" t="s">
        <v>935</v>
      </c>
      <c r="D1078" s="11" t="s">
        <v>761</v>
      </c>
      <c r="E1078" s="11" t="s">
        <v>1730</v>
      </c>
      <c r="F1078" s="12" t="s">
        <v>85</v>
      </c>
      <c r="G1078" s="13">
        <v>0</v>
      </c>
      <c r="H1078" s="12" t="s">
        <v>2355</v>
      </c>
      <c r="I1078" s="12" t="s">
        <v>1182</v>
      </c>
      <c r="J1078" s="50" t="b">
        <v>0</v>
      </c>
      <c r="K1078" s="12" t="s">
        <v>1166</v>
      </c>
      <c r="L1078" s="12" t="s">
        <v>1167</v>
      </c>
    </row>
    <row r="1079" spans="1:12" x14ac:dyDescent="0.2">
      <c r="A1079" s="10">
        <v>41541</v>
      </c>
      <c r="B1079" s="11" t="s">
        <v>36</v>
      </c>
      <c r="C1079" s="12" t="s">
        <v>1168</v>
      </c>
      <c r="D1079" s="11" t="s">
        <v>761</v>
      </c>
      <c r="E1079" s="11" t="s">
        <v>17</v>
      </c>
      <c r="F1079" s="12" t="s">
        <v>373</v>
      </c>
      <c r="G1079" s="13"/>
      <c r="H1079" s="12" t="s">
        <v>1196</v>
      </c>
      <c r="I1079" s="12"/>
      <c r="J1079" s="50" t="b">
        <v>0</v>
      </c>
      <c r="K1079" s="12" t="s">
        <v>1166</v>
      </c>
      <c r="L1079" s="12" t="s">
        <v>1167</v>
      </c>
    </row>
    <row r="1080" spans="1:12" x14ac:dyDescent="0.2">
      <c r="A1080" s="10">
        <v>41541</v>
      </c>
      <c r="B1080" s="11" t="s">
        <v>2201</v>
      </c>
      <c r="C1080" s="12" t="s">
        <v>1488</v>
      </c>
      <c r="D1080" s="11" t="s">
        <v>53</v>
      </c>
      <c r="E1080" s="11" t="s">
        <v>19</v>
      </c>
      <c r="F1080" s="12" t="s">
        <v>278</v>
      </c>
      <c r="G1080" s="13">
        <v>14574.1</v>
      </c>
      <c r="H1080" s="12" t="s">
        <v>22</v>
      </c>
      <c r="I1080" s="12"/>
      <c r="J1080" s="50" t="b">
        <v>0</v>
      </c>
      <c r="K1080" s="12" t="s">
        <v>1166</v>
      </c>
      <c r="L1080" s="12" t="s">
        <v>1167</v>
      </c>
    </row>
    <row r="1081" spans="1:12" x14ac:dyDescent="0.2">
      <c r="A1081" s="10">
        <v>41540</v>
      </c>
      <c r="B1081" s="11" t="s">
        <v>2234</v>
      </c>
      <c r="C1081" s="12" t="s">
        <v>1198</v>
      </c>
      <c r="D1081" s="11" t="s">
        <v>761</v>
      </c>
      <c r="E1081" s="11"/>
      <c r="F1081" s="12" t="s">
        <v>288</v>
      </c>
      <c r="G1081" s="13"/>
      <c r="H1081" s="12" t="s">
        <v>1199</v>
      </c>
      <c r="I1081" s="12"/>
      <c r="J1081" s="50" t="b">
        <v>0</v>
      </c>
      <c r="K1081" s="12" t="s">
        <v>1166</v>
      </c>
      <c r="L1081" s="12" t="s">
        <v>1167</v>
      </c>
    </row>
    <row r="1082" spans="1:12" x14ac:dyDescent="0.2">
      <c r="A1082" s="10">
        <v>41538</v>
      </c>
      <c r="B1082" s="11" t="s">
        <v>5</v>
      </c>
      <c r="C1082" s="12" t="s">
        <v>1200</v>
      </c>
      <c r="D1082" s="11" t="s">
        <v>53</v>
      </c>
      <c r="E1082" s="11" t="s">
        <v>20</v>
      </c>
      <c r="F1082" s="12" t="s">
        <v>203</v>
      </c>
      <c r="G1082" s="13">
        <v>2565</v>
      </c>
      <c r="H1082" s="12" t="s">
        <v>1201</v>
      </c>
      <c r="I1082" s="12"/>
      <c r="J1082" s="50" t="b">
        <v>0</v>
      </c>
      <c r="K1082" s="12" t="s">
        <v>1166</v>
      </c>
      <c r="L1082" s="12" t="s">
        <v>1167</v>
      </c>
    </row>
    <row r="1083" spans="1:12" x14ac:dyDescent="0.2">
      <c r="A1083" s="10">
        <v>41537</v>
      </c>
      <c r="B1083" s="11" t="s">
        <v>2193</v>
      </c>
      <c r="C1083" s="12" t="s">
        <v>1133</v>
      </c>
      <c r="D1083" s="11" t="s">
        <v>1252</v>
      </c>
      <c r="E1083" s="11" t="s">
        <v>17</v>
      </c>
      <c r="F1083" s="12" t="s">
        <v>85</v>
      </c>
      <c r="G1083" s="13"/>
      <c r="H1083" s="12" t="s">
        <v>1202</v>
      </c>
      <c r="I1083" s="12" t="s">
        <v>1182</v>
      </c>
      <c r="J1083" s="50" t="b">
        <v>0</v>
      </c>
      <c r="K1083" s="12" t="s">
        <v>1166</v>
      </c>
      <c r="L1083" s="12" t="s">
        <v>1167</v>
      </c>
    </row>
    <row r="1084" spans="1:12" x14ac:dyDescent="0.2">
      <c r="A1084" s="10">
        <v>41536</v>
      </c>
      <c r="B1084" s="11" t="s">
        <v>2201</v>
      </c>
      <c r="C1084" s="12" t="s">
        <v>1203</v>
      </c>
      <c r="D1084" s="11" t="s">
        <v>761</v>
      </c>
      <c r="E1084" s="11" t="s">
        <v>17</v>
      </c>
      <c r="F1084" s="12" t="s">
        <v>85</v>
      </c>
      <c r="G1084" s="13"/>
      <c r="H1084" s="12" t="s">
        <v>1204</v>
      </c>
      <c r="I1084" s="12" t="s">
        <v>1182</v>
      </c>
      <c r="J1084" s="50" t="b">
        <v>0</v>
      </c>
      <c r="K1084" s="12" t="s">
        <v>1166</v>
      </c>
      <c r="L1084" s="12" t="s">
        <v>1167</v>
      </c>
    </row>
    <row r="1085" spans="1:12" x14ac:dyDescent="0.2">
      <c r="A1085" s="10">
        <v>41534</v>
      </c>
      <c r="B1085" s="11" t="s">
        <v>2193</v>
      </c>
      <c r="C1085" s="12" t="s">
        <v>1133</v>
      </c>
      <c r="D1085" s="11" t="s">
        <v>1252</v>
      </c>
      <c r="E1085" s="11" t="s">
        <v>20</v>
      </c>
      <c r="F1085" s="12" t="s">
        <v>85</v>
      </c>
      <c r="G1085" s="13">
        <v>0</v>
      </c>
      <c r="H1085" s="12" t="s">
        <v>1205</v>
      </c>
      <c r="I1085" s="12" t="s">
        <v>1182</v>
      </c>
      <c r="J1085" s="50" t="b">
        <v>0</v>
      </c>
      <c r="K1085" s="12" t="s">
        <v>1166</v>
      </c>
      <c r="L1085" s="12" t="s">
        <v>1167</v>
      </c>
    </row>
    <row r="1086" spans="1:12" x14ac:dyDescent="0.2">
      <c r="A1086" s="10">
        <v>41534</v>
      </c>
      <c r="B1086" s="11" t="s">
        <v>2234</v>
      </c>
      <c r="C1086" s="12" t="s">
        <v>855</v>
      </c>
      <c r="D1086" s="11" t="s">
        <v>761</v>
      </c>
      <c r="E1086" s="11" t="s">
        <v>17</v>
      </c>
      <c r="F1086" s="12" t="s">
        <v>1206</v>
      </c>
      <c r="G1086" s="13">
        <v>2000</v>
      </c>
      <c r="H1086" s="12" t="s">
        <v>1207</v>
      </c>
      <c r="I1086" s="12"/>
      <c r="J1086" s="50" t="b">
        <v>0</v>
      </c>
      <c r="K1086" s="12" t="s">
        <v>1166</v>
      </c>
      <c r="L1086" s="12" t="s">
        <v>1167</v>
      </c>
    </row>
    <row r="1087" spans="1:12" x14ac:dyDescent="0.2">
      <c r="A1087" s="10">
        <v>41533</v>
      </c>
      <c r="B1087" s="11" t="s">
        <v>6</v>
      </c>
      <c r="C1087" s="12" t="s">
        <v>1137</v>
      </c>
      <c r="D1087" s="11" t="s">
        <v>1252</v>
      </c>
      <c r="E1087" s="11" t="s">
        <v>17</v>
      </c>
      <c r="F1087" s="12" t="s">
        <v>1599</v>
      </c>
      <c r="G1087" s="13">
        <v>29350.93</v>
      </c>
      <c r="H1087" s="12" t="s">
        <v>1600</v>
      </c>
      <c r="I1087" s="12"/>
      <c r="J1087" s="50" t="b">
        <v>0</v>
      </c>
      <c r="K1087" s="12" t="s">
        <v>1166</v>
      </c>
      <c r="L1087" s="12" t="s">
        <v>1167</v>
      </c>
    </row>
    <row r="1088" spans="1:12" x14ac:dyDescent="0.2">
      <c r="A1088" s="10">
        <v>41529</v>
      </c>
      <c r="B1088" s="11" t="s">
        <v>36</v>
      </c>
      <c r="C1088" s="12" t="s">
        <v>760</v>
      </c>
      <c r="D1088" s="11" t="s">
        <v>761</v>
      </c>
      <c r="E1088" s="11" t="s">
        <v>17</v>
      </c>
      <c r="F1088" s="12" t="s">
        <v>1208</v>
      </c>
      <c r="G1088" s="13"/>
      <c r="H1088" s="12" t="s">
        <v>1209</v>
      </c>
      <c r="I1088" s="12" t="s">
        <v>1182</v>
      </c>
      <c r="J1088" s="50" t="b">
        <v>0</v>
      </c>
      <c r="K1088" s="12" t="s">
        <v>1166</v>
      </c>
      <c r="L1088" s="12" t="s">
        <v>1167</v>
      </c>
    </row>
    <row r="1089" spans="1:12" x14ac:dyDescent="0.2">
      <c r="A1089" s="10">
        <v>41528</v>
      </c>
      <c r="B1089" s="11" t="s">
        <v>36</v>
      </c>
      <c r="C1089" s="12" t="s">
        <v>885</v>
      </c>
      <c r="D1089" s="11" t="s">
        <v>37</v>
      </c>
      <c r="E1089" s="11" t="s">
        <v>18</v>
      </c>
      <c r="F1089" s="12" t="s">
        <v>1210</v>
      </c>
      <c r="G1089" s="13">
        <v>560.58000000000004</v>
      </c>
      <c r="H1089" s="12" t="s">
        <v>1211</v>
      </c>
      <c r="I1089" s="12"/>
      <c r="J1089" s="50" t="b">
        <v>0</v>
      </c>
      <c r="K1089" s="12" t="s">
        <v>1166</v>
      </c>
      <c r="L1089" s="12" t="s">
        <v>1167</v>
      </c>
    </row>
    <row r="1090" spans="1:12" x14ac:dyDescent="0.2">
      <c r="A1090" s="10">
        <v>41527</v>
      </c>
      <c r="B1090" s="11" t="s">
        <v>2194</v>
      </c>
      <c r="C1090" s="12" t="s">
        <v>947</v>
      </c>
      <c r="D1090" s="11" t="s">
        <v>761</v>
      </c>
      <c r="E1090" s="11" t="s">
        <v>17</v>
      </c>
      <c r="F1090" s="12" t="s">
        <v>1212</v>
      </c>
      <c r="G1090" s="13">
        <v>1500</v>
      </c>
      <c r="H1090" s="12" t="s">
        <v>1213</v>
      </c>
      <c r="I1090" s="12"/>
      <c r="J1090" s="50" t="b">
        <v>0</v>
      </c>
      <c r="K1090" s="12" t="s">
        <v>1166</v>
      </c>
      <c r="L1090" s="12" t="s">
        <v>1167</v>
      </c>
    </row>
    <row r="1091" spans="1:12" x14ac:dyDescent="0.2">
      <c r="A1091" s="10">
        <v>41527</v>
      </c>
      <c r="B1091" s="11" t="s">
        <v>2201</v>
      </c>
      <c r="C1091" s="12" t="s">
        <v>888</v>
      </c>
      <c r="D1091" s="11" t="s">
        <v>761</v>
      </c>
      <c r="E1091" s="11" t="s">
        <v>17</v>
      </c>
      <c r="F1091" s="12" t="s">
        <v>1214</v>
      </c>
      <c r="G1091" s="13">
        <v>2000</v>
      </c>
      <c r="H1091" s="12" t="s">
        <v>1215</v>
      </c>
      <c r="I1091" s="12"/>
      <c r="J1091" s="50" t="b">
        <v>0</v>
      </c>
      <c r="K1091" s="12" t="s">
        <v>1166</v>
      </c>
      <c r="L1091" s="12" t="s">
        <v>1167</v>
      </c>
    </row>
    <row r="1092" spans="1:12" x14ac:dyDescent="0.2">
      <c r="A1092" s="10">
        <v>41527</v>
      </c>
      <c r="B1092" s="11" t="s">
        <v>2234</v>
      </c>
      <c r="C1092" s="12" t="s">
        <v>1216</v>
      </c>
      <c r="D1092" s="11" t="s">
        <v>53</v>
      </c>
      <c r="E1092" s="11" t="s">
        <v>18</v>
      </c>
      <c r="F1092" s="12" t="s">
        <v>795</v>
      </c>
      <c r="G1092" s="13">
        <v>42435.12</v>
      </c>
      <c r="H1092" s="12" t="s">
        <v>1217</v>
      </c>
      <c r="I1092" s="12" t="s">
        <v>1218</v>
      </c>
      <c r="J1092" s="50" t="b">
        <v>0</v>
      </c>
      <c r="K1092" s="12" t="s">
        <v>1166</v>
      </c>
      <c r="L1092" s="12" t="s">
        <v>1167</v>
      </c>
    </row>
    <row r="1093" spans="1:12" x14ac:dyDescent="0.2">
      <c r="A1093" s="10">
        <v>41523</v>
      </c>
      <c r="B1093" s="11" t="s">
        <v>2193</v>
      </c>
      <c r="C1093" s="12" t="s">
        <v>1133</v>
      </c>
      <c r="D1093" s="11" t="s">
        <v>1252</v>
      </c>
      <c r="E1093" s="11" t="s">
        <v>20</v>
      </c>
      <c r="F1093" s="12" t="s">
        <v>85</v>
      </c>
      <c r="G1093" s="13">
        <v>0</v>
      </c>
      <c r="H1093" s="12" t="s">
        <v>1219</v>
      </c>
      <c r="I1093" s="12" t="s">
        <v>1182</v>
      </c>
      <c r="J1093" s="50" t="b">
        <v>0</v>
      </c>
      <c r="K1093" s="12" t="s">
        <v>1166</v>
      </c>
      <c r="L1093" s="12" t="s">
        <v>1167</v>
      </c>
    </row>
    <row r="1094" spans="1:12" x14ac:dyDescent="0.2">
      <c r="A1094" s="10">
        <v>41523</v>
      </c>
      <c r="B1094" s="11" t="s">
        <v>2201</v>
      </c>
      <c r="C1094" s="12" t="s">
        <v>1220</v>
      </c>
      <c r="D1094" s="11" t="s">
        <v>2</v>
      </c>
      <c r="E1094" s="11" t="s">
        <v>19</v>
      </c>
      <c r="F1094" s="12" t="s">
        <v>208</v>
      </c>
      <c r="G1094" s="13">
        <v>51057.01</v>
      </c>
      <c r="H1094" s="12" t="s">
        <v>1221</v>
      </c>
      <c r="I1094" s="12" t="s">
        <v>1640</v>
      </c>
      <c r="J1094" s="50" t="b">
        <v>0</v>
      </c>
      <c r="K1094" s="12" t="s">
        <v>1166</v>
      </c>
      <c r="L1094" s="12" t="s">
        <v>1167</v>
      </c>
    </row>
    <row r="1095" spans="1:12" x14ac:dyDescent="0.2">
      <c r="A1095" s="10">
        <v>41522</v>
      </c>
      <c r="B1095" s="11" t="s">
        <v>5</v>
      </c>
      <c r="C1095" s="12" t="s">
        <v>1200</v>
      </c>
      <c r="D1095" s="11" t="s">
        <v>53</v>
      </c>
      <c r="E1095" s="11" t="s">
        <v>20</v>
      </c>
      <c r="F1095" s="12" t="s">
        <v>203</v>
      </c>
      <c r="G1095" s="13">
        <v>5290</v>
      </c>
      <c r="H1095" s="12" t="s">
        <v>1222</v>
      </c>
      <c r="I1095" s="12" t="s">
        <v>1223</v>
      </c>
      <c r="J1095" s="50" t="b">
        <v>0</v>
      </c>
      <c r="K1095" s="12" t="s">
        <v>1166</v>
      </c>
      <c r="L1095" s="12" t="s">
        <v>1167</v>
      </c>
    </row>
    <row r="1096" spans="1:12" x14ac:dyDescent="0.2">
      <c r="A1096" s="10">
        <v>41522</v>
      </c>
      <c r="B1096" s="11" t="s">
        <v>36</v>
      </c>
      <c r="C1096" s="12" t="s">
        <v>1224</v>
      </c>
      <c r="D1096" s="11" t="s">
        <v>53</v>
      </c>
      <c r="E1096" s="11" t="s">
        <v>19</v>
      </c>
      <c r="F1096" s="12" t="s">
        <v>56</v>
      </c>
      <c r="G1096" s="13">
        <v>3672.47</v>
      </c>
      <c r="H1096" s="12" t="s">
        <v>3064</v>
      </c>
      <c r="I1096" s="12" t="s">
        <v>1487</v>
      </c>
      <c r="J1096" s="50" t="b">
        <v>0</v>
      </c>
      <c r="K1096" s="12" t="s">
        <v>1166</v>
      </c>
      <c r="L1096" s="12" t="s">
        <v>1167</v>
      </c>
    </row>
    <row r="1097" spans="1:12" x14ac:dyDescent="0.2">
      <c r="A1097" s="10">
        <v>41521</v>
      </c>
      <c r="B1097" s="11" t="s">
        <v>5</v>
      </c>
      <c r="C1097" s="12" t="s">
        <v>1226</v>
      </c>
      <c r="D1097" s="11" t="s">
        <v>761</v>
      </c>
      <c r="E1097" s="11" t="s">
        <v>20</v>
      </c>
      <c r="F1097" s="12" t="s">
        <v>373</v>
      </c>
      <c r="G1097" s="13"/>
      <c r="H1097" s="12" t="s">
        <v>1227</v>
      </c>
      <c r="I1097" s="12"/>
      <c r="J1097" s="50" t="b">
        <v>0</v>
      </c>
      <c r="K1097" s="12" t="s">
        <v>1166</v>
      </c>
      <c r="L1097" s="12" t="s">
        <v>1167</v>
      </c>
    </row>
    <row r="1098" spans="1:12" x14ac:dyDescent="0.2">
      <c r="A1098" s="10">
        <v>41519</v>
      </c>
      <c r="B1098" s="11" t="s">
        <v>40</v>
      </c>
      <c r="C1098" s="12" t="s">
        <v>894</v>
      </c>
      <c r="D1098" s="11" t="s">
        <v>761</v>
      </c>
      <c r="E1098" s="11" t="s">
        <v>17</v>
      </c>
      <c r="F1098" s="12" t="s">
        <v>66</v>
      </c>
      <c r="G1098" s="13"/>
      <c r="H1098" s="12" t="s">
        <v>1228</v>
      </c>
      <c r="I1098" s="12"/>
      <c r="J1098" s="50" t="b">
        <v>0</v>
      </c>
      <c r="K1098" s="12" t="s">
        <v>1166</v>
      </c>
      <c r="L1098" s="12" t="s">
        <v>1167</v>
      </c>
    </row>
    <row r="1099" spans="1:12" x14ac:dyDescent="0.2">
      <c r="A1099" s="10">
        <v>41517</v>
      </c>
      <c r="B1099" s="11" t="s">
        <v>2234</v>
      </c>
      <c r="C1099" s="12" t="s">
        <v>1051</v>
      </c>
      <c r="D1099" s="11" t="s">
        <v>2</v>
      </c>
      <c r="E1099" s="11" t="s">
        <v>1730</v>
      </c>
      <c r="F1099" s="12" t="s">
        <v>66</v>
      </c>
      <c r="G1099" s="13">
        <v>62609.69</v>
      </c>
      <c r="H1099" s="12" t="s">
        <v>2282</v>
      </c>
      <c r="I1099" s="12"/>
      <c r="J1099" s="50" t="b">
        <v>0</v>
      </c>
      <c r="K1099" s="12" t="s">
        <v>1166</v>
      </c>
      <c r="L1099" s="12" t="s">
        <v>1167</v>
      </c>
    </row>
    <row r="1100" spans="1:12" x14ac:dyDescent="0.2">
      <c r="A1100" s="10">
        <v>41517</v>
      </c>
      <c r="B1100" s="11" t="s">
        <v>2234</v>
      </c>
      <c r="C1100" s="12" t="s">
        <v>1051</v>
      </c>
      <c r="D1100" s="11" t="s">
        <v>2</v>
      </c>
      <c r="E1100" s="11" t="s">
        <v>1730</v>
      </c>
      <c r="F1100" s="12" t="s">
        <v>66</v>
      </c>
      <c r="G1100" s="13">
        <v>87624.88</v>
      </c>
      <c r="H1100" s="12" t="s">
        <v>2283</v>
      </c>
      <c r="I1100" s="12"/>
      <c r="J1100" s="50" t="b">
        <v>0</v>
      </c>
      <c r="K1100" s="12" t="s">
        <v>1166</v>
      </c>
      <c r="L1100" s="12" t="s">
        <v>1167</v>
      </c>
    </row>
    <row r="1101" spans="1:12" x14ac:dyDescent="0.2">
      <c r="A1101" s="10">
        <v>41514</v>
      </c>
      <c r="B1101" s="11" t="s">
        <v>36</v>
      </c>
      <c r="C1101" s="12" t="s">
        <v>1231</v>
      </c>
      <c r="D1101" s="11" t="s">
        <v>2</v>
      </c>
      <c r="E1101" s="11" t="s">
        <v>17</v>
      </c>
      <c r="F1101" s="12" t="s">
        <v>1232</v>
      </c>
      <c r="G1101" s="13">
        <v>74550.06</v>
      </c>
      <c r="H1101" s="12" t="s">
        <v>1233</v>
      </c>
      <c r="I1101" s="12" t="s">
        <v>1721</v>
      </c>
      <c r="J1101" s="50" t="b">
        <v>0</v>
      </c>
      <c r="K1101" s="12" t="s">
        <v>1166</v>
      </c>
      <c r="L1101" s="12" t="s">
        <v>1167</v>
      </c>
    </row>
    <row r="1102" spans="1:12" x14ac:dyDescent="0.2">
      <c r="A1102" s="10">
        <v>41508</v>
      </c>
      <c r="B1102" s="11" t="s">
        <v>36</v>
      </c>
      <c r="C1102" s="12" t="s">
        <v>1138</v>
      </c>
      <c r="D1102" s="11" t="s">
        <v>53</v>
      </c>
      <c r="E1102" s="11" t="s">
        <v>17</v>
      </c>
      <c r="F1102" s="12" t="s">
        <v>85</v>
      </c>
      <c r="G1102" s="13"/>
      <c r="H1102" s="12" t="s">
        <v>1234</v>
      </c>
      <c r="I1102" s="12" t="s">
        <v>1182</v>
      </c>
      <c r="J1102" s="50" t="b">
        <v>0</v>
      </c>
      <c r="K1102" s="12" t="s">
        <v>1166</v>
      </c>
      <c r="L1102" s="12" t="s">
        <v>1167</v>
      </c>
    </row>
    <row r="1103" spans="1:12" x14ac:dyDescent="0.2">
      <c r="A1103" s="10">
        <v>41502</v>
      </c>
      <c r="B1103" s="11" t="s">
        <v>36</v>
      </c>
      <c r="C1103" s="12" t="s">
        <v>837</v>
      </c>
      <c r="D1103" s="11" t="s">
        <v>53</v>
      </c>
      <c r="E1103" s="11" t="s">
        <v>17</v>
      </c>
      <c r="F1103" s="12" t="s">
        <v>85</v>
      </c>
      <c r="G1103" s="13">
        <v>2300</v>
      </c>
      <c r="H1103" s="12" t="s">
        <v>1235</v>
      </c>
      <c r="I1103" s="12" t="s">
        <v>1494</v>
      </c>
      <c r="J1103" s="50" t="b">
        <v>0</v>
      </c>
      <c r="K1103" s="12" t="s">
        <v>1166</v>
      </c>
      <c r="L1103" s="12" t="s">
        <v>1167</v>
      </c>
    </row>
    <row r="1104" spans="1:12" x14ac:dyDescent="0.2">
      <c r="A1104" s="10">
        <v>41502</v>
      </c>
      <c r="B1104" s="11" t="s">
        <v>36</v>
      </c>
      <c r="C1104" s="12" t="s">
        <v>1224</v>
      </c>
      <c r="D1104" s="11" t="s">
        <v>37</v>
      </c>
      <c r="E1104" s="11" t="s">
        <v>20</v>
      </c>
      <c r="F1104" s="12" t="s">
        <v>1236</v>
      </c>
      <c r="G1104" s="13">
        <v>1496.91</v>
      </c>
      <c r="H1104" s="12" t="s">
        <v>1237</v>
      </c>
      <c r="I1104" s="12" t="s">
        <v>1487</v>
      </c>
      <c r="J1104" s="50" t="b">
        <v>0</v>
      </c>
      <c r="K1104" s="12" t="s">
        <v>1166</v>
      </c>
      <c r="L1104" s="12" t="s">
        <v>1167</v>
      </c>
    </row>
    <row r="1105" spans="1:12" x14ac:dyDescent="0.2">
      <c r="A1105" s="10">
        <v>41501</v>
      </c>
      <c r="B1105" s="11" t="s">
        <v>36</v>
      </c>
      <c r="C1105" s="12" t="s">
        <v>1168</v>
      </c>
      <c r="D1105" s="11" t="s">
        <v>761</v>
      </c>
      <c r="E1105" s="11" t="s">
        <v>17</v>
      </c>
      <c r="F1105" s="12" t="s">
        <v>1238</v>
      </c>
      <c r="G1105" s="13">
        <v>345.21</v>
      </c>
      <c r="H1105" s="12" t="s">
        <v>1239</v>
      </c>
      <c r="I1105" s="12"/>
      <c r="J1105" s="50" t="b">
        <v>0</v>
      </c>
      <c r="K1105" s="12" t="s">
        <v>1166</v>
      </c>
      <c r="L1105" s="12" t="s">
        <v>1167</v>
      </c>
    </row>
    <row r="1106" spans="1:12" x14ac:dyDescent="0.2">
      <c r="A1106" s="10">
        <v>41501</v>
      </c>
      <c r="B1106" s="11" t="s">
        <v>36</v>
      </c>
      <c r="C1106" s="12" t="s">
        <v>1113</v>
      </c>
      <c r="D1106" s="11" t="s">
        <v>761</v>
      </c>
      <c r="E1106" s="11" t="s">
        <v>17</v>
      </c>
      <c r="F1106" s="12" t="s">
        <v>1241</v>
      </c>
      <c r="G1106" s="13">
        <v>526</v>
      </c>
      <c r="H1106" s="12" t="s">
        <v>1242</v>
      </c>
      <c r="I1106" s="12" t="s">
        <v>1487</v>
      </c>
      <c r="J1106" s="50" t="b">
        <v>0</v>
      </c>
      <c r="K1106" s="12" t="s">
        <v>1166</v>
      </c>
      <c r="L1106" s="12" t="s">
        <v>1167</v>
      </c>
    </row>
    <row r="1107" spans="1:12" x14ac:dyDescent="0.2">
      <c r="A1107" s="10">
        <v>41500</v>
      </c>
      <c r="B1107" s="11" t="s">
        <v>36</v>
      </c>
      <c r="C1107" s="12" t="s">
        <v>1243</v>
      </c>
      <c r="D1107" s="11" t="s">
        <v>761</v>
      </c>
      <c r="E1107" s="11" t="s">
        <v>20</v>
      </c>
      <c r="F1107" s="12" t="s">
        <v>1244</v>
      </c>
      <c r="G1107" s="13">
        <v>730.24</v>
      </c>
      <c r="H1107" s="12" t="s">
        <v>1245</v>
      </c>
      <c r="I1107" s="12"/>
      <c r="J1107" s="50" t="b">
        <v>0</v>
      </c>
      <c r="K1107" s="12" t="s">
        <v>1166</v>
      </c>
      <c r="L1107" s="12" t="s">
        <v>1167</v>
      </c>
    </row>
    <row r="1108" spans="1:12" x14ac:dyDescent="0.2">
      <c r="A1108" s="10">
        <v>41499</v>
      </c>
      <c r="B1108" s="11" t="s">
        <v>40</v>
      </c>
      <c r="C1108" s="12" t="s">
        <v>1246</v>
      </c>
      <c r="D1108" s="11" t="s">
        <v>118</v>
      </c>
      <c r="E1108" s="11" t="s">
        <v>17</v>
      </c>
      <c r="F1108" s="12" t="s">
        <v>150</v>
      </c>
      <c r="G1108" s="13">
        <v>10025.44</v>
      </c>
      <c r="H1108" s="12" t="s">
        <v>1247</v>
      </c>
      <c r="I1108" s="12"/>
      <c r="J1108" s="50" t="b">
        <v>0</v>
      </c>
      <c r="K1108" s="12" t="s">
        <v>1166</v>
      </c>
      <c r="L1108" s="12" t="s">
        <v>1167</v>
      </c>
    </row>
    <row r="1109" spans="1:12" x14ac:dyDescent="0.2">
      <c r="A1109" s="10">
        <v>41498</v>
      </c>
      <c r="B1109" s="11" t="s">
        <v>2270</v>
      </c>
      <c r="C1109" s="12" t="s">
        <v>993</v>
      </c>
      <c r="D1109" s="11" t="s">
        <v>37</v>
      </c>
      <c r="E1109" s="11" t="s">
        <v>19</v>
      </c>
      <c r="F1109" s="12" t="s">
        <v>225</v>
      </c>
      <c r="G1109" s="13">
        <v>15690.48</v>
      </c>
      <c r="H1109" s="12" t="s">
        <v>1248</v>
      </c>
      <c r="I1109" s="12"/>
      <c r="J1109" s="50" t="b">
        <v>0</v>
      </c>
      <c r="K1109" s="12" t="s">
        <v>1166</v>
      </c>
      <c r="L1109" s="12" t="s">
        <v>1167</v>
      </c>
    </row>
    <row r="1110" spans="1:12" x14ac:dyDescent="0.2">
      <c r="A1110" s="10">
        <v>41498</v>
      </c>
      <c r="B1110" s="11" t="s">
        <v>36</v>
      </c>
      <c r="C1110" s="12" t="s">
        <v>950</v>
      </c>
      <c r="D1110" s="11" t="s">
        <v>53</v>
      </c>
      <c r="E1110" s="11" t="s">
        <v>19</v>
      </c>
      <c r="F1110" s="12" t="s">
        <v>800</v>
      </c>
      <c r="G1110" s="13">
        <v>7000</v>
      </c>
      <c r="H1110" s="12" t="s">
        <v>1249</v>
      </c>
      <c r="I1110" s="12"/>
      <c r="J1110" s="50" t="b">
        <v>0</v>
      </c>
      <c r="K1110" s="12" t="s">
        <v>1166</v>
      </c>
      <c r="L1110" s="12" t="s">
        <v>1167</v>
      </c>
    </row>
    <row r="1111" spans="1:12" x14ac:dyDescent="0.2">
      <c r="A1111" s="10">
        <v>41495</v>
      </c>
      <c r="B1111" s="11" t="s">
        <v>88</v>
      </c>
      <c r="C1111" s="12" t="s">
        <v>899</v>
      </c>
      <c r="D1111" s="11" t="s">
        <v>2</v>
      </c>
      <c r="E1111" s="11" t="s">
        <v>19</v>
      </c>
      <c r="F1111" s="12" t="s">
        <v>1250</v>
      </c>
      <c r="G1111" s="13">
        <v>217711</v>
      </c>
      <c r="H1111" s="12" t="s">
        <v>1251</v>
      </c>
      <c r="I1111" s="12"/>
      <c r="J1111" s="50" t="b">
        <v>1</v>
      </c>
      <c r="K1111" s="12" t="s">
        <v>1166</v>
      </c>
      <c r="L1111" s="12" t="s">
        <v>1167</v>
      </c>
    </row>
    <row r="1112" spans="1:12" x14ac:dyDescent="0.2">
      <c r="A1112" s="10">
        <v>41491</v>
      </c>
      <c r="B1112" s="11" t="s">
        <v>2234</v>
      </c>
      <c r="C1112" s="12" t="s">
        <v>1051</v>
      </c>
      <c r="D1112" s="11" t="s">
        <v>1252</v>
      </c>
      <c r="E1112" s="11"/>
      <c r="F1112" s="12" t="s">
        <v>66</v>
      </c>
      <c r="G1112" s="13">
        <v>4057.06</v>
      </c>
      <c r="H1112" s="12" t="s">
        <v>1253</v>
      </c>
      <c r="I1112" s="12" t="s">
        <v>1491</v>
      </c>
      <c r="J1112" s="50" t="b">
        <v>0</v>
      </c>
      <c r="K1112" s="12" t="s">
        <v>1166</v>
      </c>
      <c r="L1112" s="12" t="s">
        <v>1167</v>
      </c>
    </row>
    <row r="1113" spans="1:12" x14ac:dyDescent="0.2">
      <c r="A1113" s="10">
        <v>41489</v>
      </c>
      <c r="B1113" s="11" t="s">
        <v>5</v>
      </c>
      <c r="C1113" s="12" t="s">
        <v>846</v>
      </c>
      <c r="D1113" s="11" t="s">
        <v>761</v>
      </c>
      <c r="E1113" s="11" t="s">
        <v>17</v>
      </c>
      <c r="F1113" s="12" t="s">
        <v>66</v>
      </c>
      <c r="G1113" s="13">
        <v>0</v>
      </c>
      <c r="H1113" s="12" t="s">
        <v>1254</v>
      </c>
      <c r="I1113" s="12" t="s">
        <v>1177</v>
      </c>
      <c r="J1113" s="50" t="b">
        <v>0</v>
      </c>
      <c r="K1113" s="12" t="s">
        <v>1166</v>
      </c>
      <c r="L1113" s="12" t="s">
        <v>1167</v>
      </c>
    </row>
    <row r="1114" spans="1:12" x14ac:dyDescent="0.2">
      <c r="A1114" s="10">
        <v>41488</v>
      </c>
      <c r="B1114" s="11" t="s">
        <v>5</v>
      </c>
      <c r="C1114" s="12" t="s">
        <v>1017</v>
      </c>
      <c r="D1114" s="11" t="s">
        <v>53</v>
      </c>
      <c r="E1114" s="11" t="s">
        <v>20</v>
      </c>
      <c r="F1114" s="12" t="s">
        <v>66</v>
      </c>
      <c r="G1114" s="13">
        <v>23199.58</v>
      </c>
      <c r="H1114" s="12" t="s">
        <v>1255</v>
      </c>
      <c r="I1114" s="12"/>
      <c r="J1114" s="50" t="b">
        <v>0</v>
      </c>
      <c r="K1114" s="12" t="s">
        <v>1166</v>
      </c>
      <c r="L1114" s="12" t="s">
        <v>1167</v>
      </c>
    </row>
    <row r="1115" spans="1:12" x14ac:dyDescent="0.2">
      <c r="A1115" s="10">
        <v>41488</v>
      </c>
      <c r="B1115" s="11" t="s">
        <v>40</v>
      </c>
      <c r="C1115" s="12" t="s">
        <v>1124</v>
      </c>
      <c r="D1115" s="11" t="s">
        <v>2</v>
      </c>
      <c r="E1115" s="11" t="s">
        <v>17</v>
      </c>
      <c r="F1115" s="12" t="s">
        <v>208</v>
      </c>
      <c r="G1115" s="13">
        <v>130720.58</v>
      </c>
      <c r="H1115" s="12" t="s">
        <v>1256</v>
      </c>
      <c r="I1115" s="12"/>
      <c r="J1115" s="50" t="b">
        <v>0</v>
      </c>
      <c r="K1115" s="12" t="s">
        <v>1166</v>
      </c>
      <c r="L1115" s="12" t="s">
        <v>1167</v>
      </c>
    </row>
    <row r="1116" spans="1:12" x14ac:dyDescent="0.2">
      <c r="A1116" s="10">
        <v>41485</v>
      </c>
      <c r="B1116" s="11" t="s">
        <v>40</v>
      </c>
      <c r="C1116" s="12" t="s">
        <v>987</v>
      </c>
      <c r="D1116" s="11" t="s">
        <v>37</v>
      </c>
      <c r="E1116" s="11" t="s">
        <v>18</v>
      </c>
      <c r="F1116" s="12" t="s">
        <v>1257</v>
      </c>
      <c r="G1116" s="13">
        <v>2300</v>
      </c>
      <c r="H1116" s="12" t="s">
        <v>1258</v>
      </c>
      <c r="I1116" s="12"/>
      <c r="J1116" s="50" t="b">
        <v>0</v>
      </c>
      <c r="K1116" s="12" t="s">
        <v>1166</v>
      </c>
      <c r="L1116" s="12" t="s">
        <v>1167</v>
      </c>
    </row>
    <row r="1117" spans="1:12" x14ac:dyDescent="0.2">
      <c r="A1117" s="10">
        <v>41480</v>
      </c>
      <c r="B1117" s="11" t="s">
        <v>5</v>
      </c>
      <c r="C1117" s="12" t="s">
        <v>1226</v>
      </c>
      <c r="D1117" s="11" t="s">
        <v>53</v>
      </c>
      <c r="E1117" s="11" t="s">
        <v>19</v>
      </c>
      <c r="F1117" s="12" t="s">
        <v>819</v>
      </c>
      <c r="G1117" s="13">
        <v>9158.76</v>
      </c>
      <c r="H1117" s="12" t="s">
        <v>1259</v>
      </c>
      <c r="I1117" s="12"/>
      <c r="J1117" s="50" t="b">
        <v>0</v>
      </c>
      <c r="K1117" s="12" t="s">
        <v>1166</v>
      </c>
      <c r="L1117" s="12" t="s">
        <v>1167</v>
      </c>
    </row>
    <row r="1118" spans="1:12" x14ac:dyDescent="0.2">
      <c r="A1118" s="10">
        <v>41479</v>
      </c>
      <c r="B1118" s="11" t="s">
        <v>1260</v>
      </c>
      <c r="C1118" s="12" t="s">
        <v>1261</v>
      </c>
      <c r="D1118" s="11" t="s">
        <v>3</v>
      </c>
      <c r="E1118" s="11" t="s">
        <v>20</v>
      </c>
      <c r="F1118" s="12" t="s">
        <v>1262</v>
      </c>
      <c r="G1118" s="13">
        <v>200000</v>
      </c>
      <c r="H1118" s="12" t="s">
        <v>1263</v>
      </c>
      <c r="I1118" s="12"/>
      <c r="J1118" s="50" t="b">
        <v>1</v>
      </c>
      <c r="K1118" s="12" t="s">
        <v>1166</v>
      </c>
      <c r="L1118" s="12" t="s">
        <v>1167</v>
      </c>
    </row>
    <row r="1119" spans="1:12" x14ac:dyDescent="0.2">
      <c r="A1119" s="10">
        <v>41478</v>
      </c>
      <c r="B1119" s="11" t="s">
        <v>6</v>
      </c>
      <c r="C1119" s="12" t="s">
        <v>1264</v>
      </c>
      <c r="D1119" s="11" t="s">
        <v>37</v>
      </c>
      <c r="E1119" s="11" t="s">
        <v>18</v>
      </c>
      <c r="F1119" s="12" t="s">
        <v>1265</v>
      </c>
      <c r="G1119" s="13"/>
      <c r="H1119" s="12" t="s">
        <v>1266</v>
      </c>
      <c r="I1119" s="12"/>
      <c r="J1119" s="50" t="b">
        <v>0</v>
      </c>
      <c r="K1119" s="12" t="s">
        <v>1166</v>
      </c>
      <c r="L1119" s="12" t="s">
        <v>1167</v>
      </c>
    </row>
    <row r="1120" spans="1:12" x14ac:dyDescent="0.2">
      <c r="A1120" s="10">
        <v>41478</v>
      </c>
      <c r="B1120" s="11" t="s">
        <v>5</v>
      </c>
      <c r="C1120" s="12" t="s">
        <v>832</v>
      </c>
      <c r="D1120" s="11" t="s">
        <v>53</v>
      </c>
      <c r="E1120" s="11" t="s">
        <v>20</v>
      </c>
      <c r="F1120" s="12" t="s">
        <v>233</v>
      </c>
      <c r="G1120" s="13">
        <v>11800.99</v>
      </c>
      <c r="H1120" s="12" t="s">
        <v>1267</v>
      </c>
      <c r="I1120" s="12"/>
      <c r="J1120" s="50" t="b">
        <v>0</v>
      </c>
      <c r="K1120" s="12" t="s">
        <v>1166</v>
      </c>
      <c r="L1120" s="12" t="s">
        <v>1167</v>
      </c>
    </row>
    <row r="1121" spans="1:12" x14ac:dyDescent="0.2">
      <c r="A1121" s="10">
        <v>41478</v>
      </c>
      <c r="B1121" s="11" t="s">
        <v>36</v>
      </c>
      <c r="C1121" s="12" t="s">
        <v>843</v>
      </c>
      <c r="D1121" s="11" t="s">
        <v>53</v>
      </c>
      <c r="E1121" s="11" t="s">
        <v>17</v>
      </c>
      <c r="F1121" s="12" t="s">
        <v>844</v>
      </c>
      <c r="G1121" s="13">
        <v>1300</v>
      </c>
      <c r="H1121" s="12" t="s">
        <v>1268</v>
      </c>
      <c r="I1121" s="12"/>
      <c r="J1121" s="50" t="b">
        <v>0</v>
      </c>
      <c r="K1121" s="12" t="s">
        <v>1166</v>
      </c>
      <c r="L1121" s="12" t="s">
        <v>1167</v>
      </c>
    </row>
    <row r="1122" spans="1:12" x14ac:dyDescent="0.2">
      <c r="A1122" s="10">
        <v>41476</v>
      </c>
      <c r="B1122" s="11" t="s">
        <v>36</v>
      </c>
      <c r="C1122" s="12" t="s">
        <v>1269</v>
      </c>
      <c r="D1122" s="11" t="s">
        <v>53</v>
      </c>
      <c r="E1122" s="11" t="s">
        <v>20</v>
      </c>
      <c r="F1122" s="12" t="s">
        <v>1270</v>
      </c>
      <c r="G1122" s="13">
        <v>33646.589999999997</v>
      </c>
      <c r="H1122" s="12" t="s">
        <v>1271</v>
      </c>
      <c r="I1122" s="12"/>
      <c r="J1122" s="50" t="b">
        <v>0</v>
      </c>
      <c r="K1122" s="12" t="s">
        <v>1166</v>
      </c>
      <c r="L1122" s="12" t="s">
        <v>1167</v>
      </c>
    </row>
    <row r="1123" spans="1:12" x14ac:dyDescent="0.2">
      <c r="A1123" s="10">
        <v>41474</v>
      </c>
      <c r="B1123" s="11" t="s">
        <v>40</v>
      </c>
      <c r="C1123" s="12" t="s">
        <v>982</v>
      </c>
      <c r="D1123" s="11" t="s">
        <v>761</v>
      </c>
      <c r="E1123" s="11"/>
      <c r="F1123" s="12" t="s">
        <v>1272</v>
      </c>
      <c r="G1123" s="13"/>
      <c r="H1123" s="12" t="s">
        <v>1273</v>
      </c>
      <c r="I1123" s="12" t="s">
        <v>1494</v>
      </c>
      <c r="J1123" s="50" t="b">
        <v>0</v>
      </c>
      <c r="K1123" s="12" t="s">
        <v>1166</v>
      </c>
      <c r="L1123" s="12" t="s">
        <v>1167</v>
      </c>
    </row>
    <row r="1124" spans="1:12" x14ac:dyDescent="0.2">
      <c r="A1124" s="10">
        <v>41473</v>
      </c>
      <c r="B1124" s="11" t="s">
        <v>6</v>
      </c>
      <c r="C1124" s="12" t="s">
        <v>809</v>
      </c>
      <c r="D1124" s="11" t="s">
        <v>761</v>
      </c>
      <c r="E1124" s="11" t="s">
        <v>19</v>
      </c>
      <c r="F1124" s="12" t="s">
        <v>1274</v>
      </c>
      <c r="G1124" s="13">
        <v>120</v>
      </c>
      <c r="H1124" s="12" t="s">
        <v>1275</v>
      </c>
      <c r="I1124" s="12"/>
      <c r="J1124" s="50" t="b">
        <v>0</v>
      </c>
      <c r="K1124" s="12" t="s">
        <v>1166</v>
      </c>
      <c r="L1124" s="12" t="s">
        <v>1167</v>
      </c>
    </row>
    <row r="1125" spans="1:12" x14ac:dyDescent="0.2">
      <c r="A1125" s="10">
        <v>41465</v>
      </c>
      <c r="B1125" s="11" t="s">
        <v>6</v>
      </c>
      <c r="C1125" s="12" t="s">
        <v>809</v>
      </c>
      <c r="D1125" s="11" t="s">
        <v>761</v>
      </c>
      <c r="E1125" s="11" t="s">
        <v>19</v>
      </c>
      <c r="F1125" s="12" t="s">
        <v>1276</v>
      </c>
      <c r="G1125" s="13">
        <v>0</v>
      </c>
      <c r="H1125" s="12" t="s">
        <v>3065</v>
      </c>
      <c r="I1125" s="12"/>
      <c r="J1125" s="50" t="b">
        <v>0</v>
      </c>
      <c r="K1125" s="12" t="s">
        <v>1166</v>
      </c>
      <c r="L1125" s="12" t="s">
        <v>1167</v>
      </c>
    </row>
    <row r="1126" spans="1:12" x14ac:dyDescent="0.2">
      <c r="A1126" s="10">
        <v>41465</v>
      </c>
      <c r="B1126" s="11" t="s">
        <v>5</v>
      </c>
      <c r="C1126" s="12" t="s">
        <v>763</v>
      </c>
      <c r="D1126" s="11" t="s">
        <v>53</v>
      </c>
      <c r="E1126" s="11" t="s">
        <v>17</v>
      </c>
      <c r="F1126" s="12" t="s">
        <v>764</v>
      </c>
      <c r="G1126" s="13"/>
      <c r="H1126" s="12" t="s">
        <v>1278</v>
      </c>
      <c r="I1126" s="12"/>
      <c r="J1126" s="50" t="b">
        <v>0</v>
      </c>
      <c r="K1126" s="12" t="s">
        <v>1166</v>
      </c>
      <c r="L1126" s="12" t="s">
        <v>1167</v>
      </c>
    </row>
    <row r="1127" spans="1:12" x14ac:dyDescent="0.2">
      <c r="A1127" s="10">
        <v>41461</v>
      </c>
      <c r="B1127" s="11" t="s">
        <v>36</v>
      </c>
      <c r="C1127" s="12" t="s">
        <v>1279</v>
      </c>
      <c r="D1127" s="11" t="s">
        <v>37</v>
      </c>
      <c r="E1127" s="11" t="s">
        <v>18</v>
      </c>
      <c r="F1127" s="12" t="s">
        <v>1280</v>
      </c>
      <c r="G1127" s="13">
        <v>3725.81</v>
      </c>
      <c r="H1127" s="12" t="s">
        <v>1281</v>
      </c>
      <c r="I1127" s="12"/>
      <c r="J1127" s="50" t="b">
        <v>0</v>
      </c>
      <c r="K1127" s="12" t="s">
        <v>1166</v>
      </c>
      <c r="L1127" s="12" t="s">
        <v>1167</v>
      </c>
    </row>
    <row r="1128" spans="1:12" x14ac:dyDescent="0.2">
      <c r="A1128" s="10">
        <v>41451</v>
      </c>
      <c r="B1128" s="11" t="s">
        <v>36</v>
      </c>
      <c r="C1128" s="12" t="s">
        <v>760</v>
      </c>
      <c r="D1128" s="11" t="s">
        <v>53</v>
      </c>
      <c r="E1128" s="11" t="s">
        <v>17</v>
      </c>
      <c r="F1128" s="12" t="s">
        <v>85</v>
      </c>
      <c r="G1128" s="13">
        <v>2300</v>
      </c>
      <c r="H1128" s="12" t="s">
        <v>1282</v>
      </c>
      <c r="I1128" s="12" t="s">
        <v>1182</v>
      </c>
      <c r="J1128" s="50" t="b">
        <v>0</v>
      </c>
      <c r="K1128" s="12" t="s">
        <v>1166</v>
      </c>
      <c r="L1128" s="12" t="s">
        <v>1167</v>
      </c>
    </row>
    <row r="1129" spans="1:12" x14ac:dyDescent="0.2">
      <c r="A1129" s="10">
        <v>41450</v>
      </c>
      <c r="B1129" s="11" t="s">
        <v>36</v>
      </c>
      <c r="C1129" s="12" t="s">
        <v>1283</v>
      </c>
      <c r="D1129" s="11" t="s">
        <v>37</v>
      </c>
      <c r="E1129" s="11" t="s">
        <v>18</v>
      </c>
      <c r="F1129" s="12" t="s">
        <v>1284</v>
      </c>
      <c r="G1129" s="13">
        <v>7663.57</v>
      </c>
      <c r="H1129" s="12" t="s">
        <v>1285</v>
      </c>
      <c r="I1129" s="12"/>
      <c r="J1129" s="50" t="b">
        <v>0</v>
      </c>
      <c r="K1129" s="12" t="s">
        <v>1166</v>
      </c>
      <c r="L1129" s="12" t="s">
        <v>1167</v>
      </c>
    </row>
    <row r="1130" spans="1:12" x14ac:dyDescent="0.2">
      <c r="A1130" s="10">
        <v>41449</v>
      </c>
      <c r="B1130" s="11" t="s">
        <v>36</v>
      </c>
      <c r="C1130" s="12" t="s">
        <v>760</v>
      </c>
      <c r="D1130" s="11" t="s">
        <v>761</v>
      </c>
      <c r="E1130" s="11" t="s">
        <v>20</v>
      </c>
      <c r="F1130" s="12" t="s">
        <v>85</v>
      </c>
      <c r="G1130" s="13">
        <v>600</v>
      </c>
      <c r="H1130" s="12" t="s">
        <v>1286</v>
      </c>
      <c r="I1130" s="12" t="s">
        <v>1182</v>
      </c>
      <c r="J1130" s="50" t="b">
        <v>0</v>
      </c>
      <c r="K1130" s="12" t="s">
        <v>1166</v>
      </c>
      <c r="L1130" s="12" t="s">
        <v>1167</v>
      </c>
    </row>
    <row r="1131" spans="1:12" x14ac:dyDescent="0.2">
      <c r="A1131" s="10">
        <v>41449</v>
      </c>
      <c r="B1131" s="11" t="s">
        <v>4</v>
      </c>
      <c r="C1131" s="12" t="s">
        <v>1147</v>
      </c>
      <c r="D1131" s="11" t="s">
        <v>37</v>
      </c>
      <c r="E1131" s="11" t="s">
        <v>19</v>
      </c>
      <c r="F1131" s="12" t="s">
        <v>1287</v>
      </c>
      <c r="G1131" s="13">
        <v>600</v>
      </c>
      <c r="H1131" s="12" t="s">
        <v>1288</v>
      </c>
      <c r="I1131" s="12"/>
      <c r="J1131" s="50" t="b">
        <v>0</v>
      </c>
      <c r="K1131" s="12" t="s">
        <v>1166</v>
      </c>
      <c r="L1131" s="12" t="s">
        <v>1167</v>
      </c>
    </row>
    <row r="1132" spans="1:12" x14ac:dyDescent="0.2">
      <c r="A1132" s="10">
        <v>41442</v>
      </c>
      <c r="B1132" s="11" t="s">
        <v>40</v>
      </c>
      <c r="C1132" s="12" t="s">
        <v>1246</v>
      </c>
      <c r="D1132" s="11" t="s">
        <v>53</v>
      </c>
      <c r="E1132" s="11" t="s">
        <v>18</v>
      </c>
      <c r="F1132" s="12" t="s">
        <v>150</v>
      </c>
      <c r="G1132" s="13">
        <v>10707.58</v>
      </c>
      <c r="H1132" s="12" t="s">
        <v>1289</v>
      </c>
      <c r="I1132" s="12"/>
      <c r="J1132" s="50" t="b">
        <v>0</v>
      </c>
      <c r="K1132" s="12" t="s">
        <v>1166</v>
      </c>
      <c r="L1132" s="12" t="s">
        <v>1167</v>
      </c>
    </row>
    <row r="1133" spans="1:12" x14ac:dyDescent="0.2">
      <c r="A1133" s="10">
        <v>41439</v>
      </c>
      <c r="B1133" s="11" t="s">
        <v>36</v>
      </c>
      <c r="C1133" s="12" t="s">
        <v>827</v>
      </c>
      <c r="D1133" s="11" t="s">
        <v>53</v>
      </c>
      <c r="E1133" s="11" t="s">
        <v>17</v>
      </c>
      <c r="F1133" s="12" t="s">
        <v>515</v>
      </c>
      <c r="G1133" s="13">
        <v>30954.85</v>
      </c>
      <c r="H1133" s="12" t="s">
        <v>1290</v>
      </c>
      <c r="I1133" s="12"/>
      <c r="J1133" s="50" t="b">
        <v>0</v>
      </c>
      <c r="K1133" s="12" t="s">
        <v>1166</v>
      </c>
      <c r="L1133" s="12" t="s">
        <v>1167</v>
      </c>
    </row>
    <row r="1134" spans="1:12" x14ac:dyDescent="0.2">
      <c r="A1134" s="10">
        <v>41437</v>
      </c>
      <c r="B1134" s="11" t="s">
        <v>40</v>
      </c>
      <c r="C1134" s="12" t="s">
        <v>1091</v>
      </c>
      <c r="D1134" s="11" t="s">
        <v>53</v>
      </c>
      <c r="E1134" s="11" t="s">
        <v>17</v>
      </c>
      <c r="F1134" s="12" t="s">
        <v>795</v>
      </c>
      <c r="G1134" s="13"/>
      <c r="H1134" s="12" t="s">
        <v>1291</v>
      </c>
      <c r="I1134" s="12"/>
      <c r="J1134" s="50" t="b">
        <v>0</v>
      </c>
      <c r="K1134" s="12" t="s">
        <v>1166</v>
      </c>
      <c r="L1134" s="12" t="s">
        <v>1167</v>
      </c>
    </row>
    <row r="1135" spans="1:12" x14ac:dyDescent="0.2">
      <c r="A1135" s="10">
        <v>41436</v>
      </c>
      <c r="B1135" s="11" t="s">
        <v>40</v>
      </c>
      <c r="C1135" s="12" t="s">
        <v>1292</v>
      </c>
      <c r="D1135" s="11" t="s">
        <v>53</v>
      </c>
      <c r="E1135" s="11" t="s">
        <v>19</v>
      </c>
      <c r="F1135" s="12" t="s">
        <v>150</v>
      </c>
      <c r="G1135" s="13">
        <v>18707.580000000002</v>
      </c>
      <c r="H1135" s="12" t="s">
        <v>1293</v>
      </c>
      <c r="I1135" s="12"/>
      <c r="J1135" s="50" t="b">
        <v>0</v>
      </c>
      <c r="K1135" s="12" t="s">
        <v>1166</v>
      </c>
      <c r="L1135" s="12" t="s">
        <v>1167</v>
      </c>
    </row>
    <row r="1136" spans="1:12" x14ac:dyDescent="0.2">
      <c r="A1136" s="10">
        <v>41431</v>
      </c>
      <c r="B1136" s="11" t="s">
        <v>36</v>
      </c>
      <c r="C1136" s="12" t="s">
        <v>1002</v>
      </c>
      <c r="D1136" s="11" t="s">
        <v>761</v>
      </c>
      <c r="E1136" s="11" t="s">
        <v>19</v>
      </c>
      <c r="F1136" s="12" t="s">
        <v>1294</v>
      </c>
      <c r="G1136" s="13">
        <v>1300</v>
      </c>
      <c r="H1136" s="12" t="s">
        <v>1295</v>
      </c>
      <c r="I1136" s="12"/>
      <c r="J1136" s="50" t="b">
        <v>0</v>
      </c>
      <c r="K1136" s="12" t="s">
        <v>1166</v>
      </c>
      <c r="L1136" s="12" t="s">
        <v>1167</v>
      </c>
    </row>
    <row r="1137" spans="1:12" x14ac:dyDescent="0.2">
      <c r="A1137" s="10">
        <v>41430</v>
      </c>
      <c r="B1137" s="11" t="s">
        <v>2194</v>
      </c>
      <c r="C1137" s="12" t="s">
        <v>1296</v>
      </c>
      <c r="D1137" s="11" t="s">
        <v>761</v>
      </c>
      <c r="E1137" s="11" t="s">
        <v>20</v>
      </c>
      <c r="F1137" s="12" t="s">
        <v>1297</v>
      </c>
      <c r="G1137" s="13">
        <v>55.46</v>
      </c>
      <c r="H1137" s="12" t="s">
        <v>2284</v>
      </c>
      <c r="I1137" s="12"/>
      <c r="J1137" s="50" t="b">
        <v>0</v>
      </c>
      <c r="K1137" s="12" t="s">
        <v>1166</v>
      </c>
      <c r="L1137" s="12" t="s">
        <v>1167</v>
      </c>
    </row>
    <row r="1138" spans="1:12" x14ac:dyDescent="0.2">
      <c r="A1138" s="10">
        <v>41429</v>
      </c>
      <c r="B1138" s="11" t="s">
        <v>2193</v>
      </c>
      <c r="C1138" s="12" t="s">
        <v>771</v>
      </c>
      <c r="D1138" s="11" t="s">
        <v>761</v>
      </c>
      <c r="E1138" s="11" t="s">
        <v>19</v>
      </c>
      <c r="F1138" s="12" t="s">
        <v>85</v>
      </c>
      <c r="G1138" s="13"/>
      <c r="H1138" s="12" t="s">
        <v>1299</v>
      </c>
      <c r="I1138" s="12" t="s">
        <v>1182</v>
      </c>
      <c r="J1138" s="50" t="b">
        <v>0</v>
      </c>
      <c r="K1138" s="12" t="s">
        <v>1166</v>
      </c>
      <c r="L1138" s="12" t="s">
        <v>1167</v>
      </c>
    </row>
    <row r="1139" spans="1:12" x14ac:dyDescent="0.2">
      <c r="A1139" s="10">
        <v>41420</v>
      </c>
      <c r="B1139" s="11" t="s">
        <v>2234</v>
      </c>
      <c r="C1139" s="12" t="s">
        <v>1300</v>
      </c>
      <c r="D1139" s="11" t="s">
        <v>53</v>
      </c>
      <c r="E1139" s="11" t="s">
        <v>19</v>
      </c>
      <c r="F1139" s="12" t="s">
        <v>288</v>
      </c>
      <c r="G1139" s="13">
        <v>43431.65</v>
      </c>
      <c r="H1139" s="12" t="s">
        <v>2376</v>
      </c>
      <c r="I1139" s="12" t="s">
        <v>1601</v>
      </c>
      <c r="J1139" s="50" t="b">
        <v>0</v>
      </c>
      <c r="K1139" s="12" t="s">
        <v>1166</v>
      </c>
      <c r="L1139" s="12" t="s">
        <v>1167</v>
      </c>
    </row>
    <row r="1140" spans="1:12" x14ac:dyDescent="0.2">
      <c r="A1140" s="10">
        <v>41417</v>
      </c>
      <c r="B1140" s="11" t="s">
        <v>2217</v>
      </c>
      <c r="C1140" s="12" t="s">
        <v>1302</v>
      </c>
      <c r="D1140" s="11" t="s">
        <v>2</v>
      </c>
      <c r="E1140" s="11" t="s">
        <v>1730</v>
      </c>
      <c r="F1140" s="12" t="s">
        <v>233</v>
      </c>
      <c r="G1140" s="13">
        <v>244383</v>
      </c>
      <c r="H1140" s="12" t="s">
        <v>2356</v>
      </c>
      <c r="I1140" s="12" t="s">
        <v>1554</v>
      </c>
      <c r="J1140" s="50" t="b">
        <v>0</v>
      </c>
      <c r="K1140" s="12" t="s">
        <v>1166</v>
      </c>
      <c r="L1140" s="12" t="s">
        <v>1167</v>
      </c>
    </row>
    <row r="1141" spans="1:12" x14ac:dyDescent="0.2">
      <c r="A1141" s="10">
        <v>41416</v>
      </c>
      <c r="B1141" s="11" t="s">
        <v>40</v>
      </c>
      <c r="C1141" s="12" t="s">
        <v>1186</v>
      </c>
      <c r="D1141" s="11" t="s">
        <v>53</v>
      </c>
      <c r="E1141" s="11" t="s">
        <v>19</v>
      </c>
      <c r="F1141" s="12" t="s">
        <v>717</v>
      </c>
      <c r="G1141" s="13">
        <v>8036.79</v>
      </c>
      <c r="H1141" s="12" t="s">
        <v>1305</v>
      </c>
      <c r="I1141" s="12"/>
      <c r="J1141" s="50" t="b">
        <v>0</v>
      </c>
      <c r="K1141" s="12" t="s">
        <v>1166</v>
      </c>
      <c r="L1141" s="12" t="s">
        <v>1167</v>
      </c>
    </row>
    <row r="1142" spans="1:12" x14ac:dyDescent="0.2">
      <c r="A1142" s="10">
        <v>41416</v>
      </c>
      <c r="B1142" s="11" t="s">
        <v>36</v>
      </c>
      <c r="C1142" s="12" t="s">
        <v>1850</v>
      </c>
      <c r="D1142" s="11" t="s">
        <v>53</v>
      </c>
      <c r="E1142" s="11" t="s">
        <v>19</v>
      </c>
      <c r="F1142" s="12" t="s">
        <v>1307</v>
      </c>
      <c r="G1142" s="13">
        <v>2210.39</v>
      </c>
      <c r="H1142" s="12" t="s">
        <v>1308</v>
      </c>
      <c r="I1142" s="12"/>
      <c r="J1142" s="50" t="b">
        <v>0</v>
      </c>
      <c r="K1142" s="12" t="s">
        <v>1166</v>
      </c>
      <c r="L1142" s="12" t="s">
        <v>1167</v>
      </c>
    </row>
    <row r="1143" spans="1:12" x14ac:dyDescent="0.2">
      <c r="A1143" s="10">
        <v>41416</v>
      </c>
      <c r="B1143" s="11" t="s">
        <v>36</v>
      </c>
      <c r="C1143" s="12" t="s">
        <v>1309</v>
      </c>
      <c r="D1143" s="11" t="s">
        <v>2</v>
      </c>
      <c r="E1143" s="11" t="s">
        <v>19</v>
      </c>
      <c r="F1143" s="12" t="s">
        <v>28</v>
      </c>
      <c r="G1143" s="13">
        <v>121574.06</v>
      </c>
      <c r="H1143" s="12" t="s">
        <v>22</v>
      </c>
      <c r="I1143" s="12"/>
      <c r="J1143" s="50" t="b">
        <v>0</v>
      </c>
      <c r="K1143" s="12" t="s">
        <v>1166</v>
      </c>
      <c r="L1143" s="12" t="s">
        <v>1167</v>
      </c>
    </row>
    <row r="1144" spans="1:12" x14ac:dyDescent="0.2">
      <c r="A1144" s="10">
        <v>41414</v>
      </c>
      <c r="B1144" s="11" t="s">
        <v>5</v>
      </c>
      <c r="C1144" s="12" t="s">
        <v>1226</v>
      </c>
      <c r="D1144" s="11" t="s">
        <v>761</v>
      </c>
      <c r="E1144" s="11" t="s">
        <v>20</v>
      </c>
      <c r="F1144" s="12" t="s">
        <v>373</v>
      </c>
      <c r="G1144" s="13">
        <v>0</v>
      </c>
      <c r="H1144" s="12" t="s">
        <v>1310</v>
      </c>
      <c r="I1144" s="12"/>
      <c r="J1144" s="50" t="b">
        <v>0</v>
      </c>
      <c r="K1144" s="12" t="s">
        <v>1166</v>
      </c>
      <c r="L1144" s="12" t="s">
        <v>1167</v>
      </c>
    </row>
    <row r="1145" spans="1:12" x14ac:dyDescent="0.2">
      <c r="A1145" s="10">
        <v>41414</v>
      </c>
      <c r="B1145" s="11" t="s">
        <v>36</v>
      </c>
      <c r="C1145" s="12" t="s">
        <v>1128</v>
      </c>
      <c r="D1145" s="11" t="s">
        <v>53</v>
      </c>
      <c r="E1145" s="11" t="s">
        <v>17</v>
      </c>
      <c r="F1145" s="12" t="s">
        <v>377</v>
      </c>
      <c r="G1145" s="13">
        <v>17279.509999999998</v>
      </c>
      <c r="H1145" s="12" t="s">
        <v>1311</v>
      </c>
      <c r="I1145" s="12"/>
      <c r="J1145" s="50" t="b">
        <v>0</v>
      </c>
      <c r="K1145" s="12" t="s">
        <v>1166</v>
      </c>
      <c r="L1145" s="12" t="s">
        <v>1167</v>
      </c>
    </row>
    <row r="1146" spans="1:12" x14ac:dyDescent="0.2">
      <c r="A1146" s="10">
        <v>41412</v>
      </c>
      <c r="B1146" s="11" t="s">
        <v>36</v>
      </c>
      <c r="C1146" s="12" t="s">
        <v>1099</v>
      </c>
      <c r="D1146" s="11" t="s">
        <v>53</v>
      </c>
      <c r="E1146" s="11" t="s">
        <v>20</v>
      </c>
      <c r="F1146" s="12" t="s">
        <v>28</v>
      </c>
      <c r="G1146" s="13">
        <v>43094.12</v>
      </c>
      <c r="H1146" s="12" t="s">
        <v>1313</v>
      </c>
      <c r="I1146" s="12" t="s">
        <v>1180</v>
      </c>
      <c r="J1146" s="50" t="b">
        <v>1</v>
      </c>
      <c r="K1146" s="12" t="s">
        <v>1166</v>
      </c>
      <c r="L1146" s="12" t="s">
        <v>1167</v>
      </c>
    </row>
    <row r="1147" spans="1:12" x14ac:dyDescent="0.2">
      <c r="A1147" s="10">
        <v>41407</v>
      </c>
      <c r="B1147" s="11" t="s">
        <v>36</v>
      </c>
      <c r="C1147" s="12" t="s">
        <v>1314</v>
      </c>
      <c r="D1147" s="11" t="s">
        <v>761</v>
      </c>
      <c r="E1147" s="11"/>
      <c r="F1147" s="12" t="s">
        <v>74</v>
      </c>
      <c r="G1147" s="13">
        <v>493.6</v>
      </c>
      <c r="H1147" s="12" t="s">
        <v>1315</v>
      </c>
      <c r="I1147" s="12"/>
      <c r="J1147" s="50" t="b">
        <v>0</v>
      </c>
      <c r="K1147" s="12" t="s">
        <v>1166</v>
      </c>
      <c r="L1147" s="12" t="s">
        <v>1167</v>
      </c>
    </row>
    <row r="1148" spans="1:12" x14ac:dyDescent="0.2">
      <c r="A1148" s="10">
        <v>41407</v>
      </c>
      <c r="B1148" s="11" t="s">
        <v>839</v>
      </c>
      <c r="C1148" s="12" t="s">
        <v>1602</v>
      </c>
      <c r="D1148" s="11" t="s">
        <v>53</v>
      </c>
      <c r="E1148" s="11" t="s">
        <v>20</v>
      </c>
      <c r="F1148" s="12" t="s">
        <v>1603</v>
      </c>
      <c r="G1148" s="13"/>
      <c r="H1148" s="12" t="s">
        <v>1605</v>
      </c>
      <c r="I1148" s="12" t="s">
        <v>1604</v>
      </c>
      <c r="J1148" s="50" t="b">
        <v>0</v>
      </c>
      <c r="K1148" s="12" t="s">
        <v>1166</v>
      </c>
      <c r="L1148" s="12" t="s">
        <v>1167</v>
      </c>
    </row>
    <row r="1149" spans="1:12" x14ac:dyDescent="0.2">
      <c r="A1149" s="10">
        <v>41401</v>
      </c>
      <c r="B1149" s="11" t="s">
        <v>36</v>
      </c>
      <c r="C1149" s="12" t="s">
        <v>1077</v>
      </c>
      <c r="D1149" s="11" t="s">
        <v>53</v>
      </c>
      <c r="E1149" s="11" t="s">
        <v>19</v>
      </c>
      <c r="F1149" s="12" t="s">
        <v>225</v>
      </c>
      <c r="G1149" s="13">
        <v>37609.908199999998</v>
      </c>
      <c r="H1149" s="12" t="s">
        <v>1316</v>
      </c>
      <c r="I1149" s="12" t="s">
        <v>1738</v>
      </c>
      <c r="J1149" s="50" t="b">
        <v>1</v>
      </c>
      <c r="K1149" s="12" t="s">
        <v>1166</v>
      </c>
      <c r="L1149" s="12" t="s">
        <v>1167</v>
      </c>
    </row>
    <row r="1150" spans="1:12" x14ac:dyDescent="0.2">
      <c r="A1150" s="10">
        <v>41401</v>
      </c>
      <c r="B1150" s="11" t="s">
        <v>5</v>
      </c>
      <c r="C1150" s="12" t="s">
        <v>763</v>
      </c>
      <c r="D1150" s="11" t="s">
        <v>53</v>
      </c>
      <c r="E1150" s="11" t="s">
        <v>17</v>
      </c>
      <c r="F1150" s="12" t="s">
        <v>764</v>
      </c>
      <c r="G1150" s="13">
        <v>37093.14</v>
      </c>
      <c r="H1150" s="12" t="s">
        <v>1317</v>
      </c>
      <c r="I1150" s="12"/>
      <c r="J1150" s="50" t="b">
        <v>0</v>
      </c>
      <c r="K1150" s="12" t="s">
        <v>1166</v>
      </c>
      <c r="L1150" s="12" t="s">
        <v>1167</v>
      </c>
    </row>
    <row r="1151" spans="1:12" x14ac:dyDescent="0.2">
      <c r="A1151" s="10">
        <v>41401</v>
      </c>
      <c r="B1151" s="11" t="s">
        <v>4</v>
      </c>
      <c r="C1151" s="12" t="s">
        <v>996</v>
      </c>
      <c r="D1151" s="11" t="s">
        <v>761</v>
      </c>
      <c r="E1151" s="11" t="s">
        <v>20</v>
      </c>
      <c r="F1151" s="12" t="s">
        <v>1318</v>
      </c>
      <c r="G1151" s="13">
        <v>300</v>
      </c>
      <c r="H1151" s="12" t="s">
        <v>1319</v>
      </c>
      <c r="I1151" s="12"/>
      <c r="J1151" s="50" t="b">
        <v>0</v>
      </c>
      <c r="K1151" s="12" t="s">
        <v>1166</v>
      </c>
      <c r="L1151" s="12" t="s">
        <v>1167</v>
      </c>
    </row>
    <row r="1152" spans="1:12" x14ac:dyDescent="0.2">
      <c r="A1152" s="10">
        <v>41400</v>
      </c>
      <c r="B1152" s="11" t="s">
        <v>1770</v>
      </c>
      <c r="C1152" s="12" t="s">
        <v>1320</v>
      </c>
      <c r="D1152" s="11" t="s">
        <v>118</v>
      </c>
      <c r="E1152" s="11" t="s">
        <v>17</v>
      </c>
      <c r="F1152" s="12" t="s">
        <v>56</v>
      </c>
      <c r="G1152" s="13">
        <v>145000</v>
      </c>
      <c r="H1152" s="12" t="s">
        <v>1321</v>
      </c>
      <c r="I1152" s="12" t="s">
        <v>1487</v>
      </c>
      <c r="J1152" s="50" t="b">
        <v>0</v>
      </c>
      <c r="K1152" s="12" t="s">
        <v>1166</v>
      </c>
      <c r="L1152" s="12" t="s">
        <v>1167</v>
      </c>
    </row>
    <row r="1153" spans="1:12" x14ac:dyDescent="0.2">
      <c r="A1153" s="10">
        <v>41400</v>
      </c>
      <c r="B1153" s="11" t="s">
        <v>36</v>
      </c>
      <c r="C1153" s="12" t="s">
        <v>1314</v>
      </c>
      <c r="D1153" s="11" t="s">
        <v>761</v>
      </c>
      <c r="E1153" s="11" t="s">
        <v>17</v>
      </c>
      <c r="F1153" s="12" t="s">
        <v>74</v>
      </c>
      <c r="G1153" s="13">
        <v>5130</v>
      </c>
      <c r="H1153" s="12" t="s">
        <v>1322</v>
      </c>
      <c r="I1153" s="12"/>
      <c r="J1153" s="50" t="b">
        <v>0</v>
      </c>
      <c r="K1153" s="12" t="s">
        <v>1166</v>
      </c>
      <c r="L1153" s="12" t="s">
        <v>1167</v>
      </c>
    </row>
    <row r="1154" spans="1:12" x14ac:dyDescent="0.2">
      <c r="A1154" s="10">
        <v>41398</v>
      </c>
      <c r="B1154" s="11" t="s">
        <v>36</v>
      </c>
      <c r="C1154" s="12" t="s">
        <v>843</v>
      </c>
      <c r="D1154" s="11" t="s">
        <v>761</v>
      </c>
      <c r="E1154" s="11" t="s">
        <v>19</v>
      </c>
      <c r="F1154" s="12" t="s">
        <v>844</v>
      </c>
      <c r="G1154" s="13">
        <v>0</v>
      </c>
      <c r="H1154" s="12" t="s">
        <v>1323</v>
      </c>
      <c r="I1154" s="12"/>
      <c r="J1154" s="50" t="b">
        <v>0</v>
      </c>
      <c r="K1154" s="12" t="s">
        <v>1166</v>
      </c>
      <c r="L1154" s="12" t="s">
        <v>1167</v>
      </c>
    </row>
    <row r="1155" spans="1:12" x14ac:dyDescent="0.2">
      <c r="A1155" s="10">
        <v>41396</v>
      </c>
      <c r="B1155" s="11" t="s">
        <v>2193</v>
      </c>
      <c r="C1155" s="12" t="s">
        <v>771</v>
      </c>
      <c r="D1155" s="11" t="s">
        <v>1252</v>
      </c>
      <c r="E1155" s="11" t="s">
        <v>1730</v>
      </c>
      <c r="F1155" s="12" t="s">
        <v>85</v>
      </c>
      <c r="G1155" s="13">
        <v>2611.88</v>
      </c>
      <c r="H1155" s="12" t="s">
        <v>2865</v>
      </c>
      <c r="I1155" s="12" t="s">
        <v>1182</v>
      </c>
      <c r="J1155" s="50" t="b">
        <v>0</v>
      </c>
      <c r="K1155" s="12" t="s">
        <v>1166</v>
      </c>
      <c r="L1155" s="12" t="s">
        <v>1167</v>
      </c>
    </row>
    <row r="1156" spans="1:12" x14ac:dyDescent="0.2">
      <c r="A1156" s="10">
        <v>41396</v>
      </c>
      <c r="B1156" s="11" t="s">
        <v>2193</v>
      </c>
      <c r="C1156" s="12" t="s">
        <v>1133</v>
      </c>
      <c r="D1156" s="11" t="s">
        <v>1252</v>
      </c>
      <c r="E1156" s="11" t="s">
        <v>1730</v>
      </c>
      <c r="F1156" s="12" t="s">
        <v>85</v>
      </c>
      <c r="G1156" s="13">
        <v>2611.88</v>
      </c>
      <c r="H1156" s="12" t="s">
        <v>2866</v>
      </c>
      <c r="I1156" s="12" t="s">
        <v>1182</v>
      </c>
      <c r="J1156" s="50" t="b">
        <v>0</v>
      </c>
      <c r="K1156" s="12" t="s">
        <v>1166</v>
      </c>
      <c r="L1156" s="12" t="s">
        <v>1167</v>
      </c>
    </row>
    <row r="1157" spans="1:12" x14ac:dyDescent="0.2">
      <c r="A1157" s="10">
        <v>41395</v>
      </c>
      <c r="B1157" s="11" t="s">
        <v>6</v>
      </c>
      <c r="C1157" s="12" t="s">
        <v>1325</v>
      </c>
      <c r="D1157" s="11" t="s">
        <v>2</v>
      </c>
      <c r="E1157" s="11" t="s">
        <v>19</v>
      </c>
      <c r="F1157" s="12" t="s">
        <v>660</v>
      </c>
      <c r="G1157" s="13">
        <v>108000</v>
      </c>
      <c r="H1157" s="12" t="s">
        <v>3066</v>
      </c>
      <c r="I1157" s="12"/>
      <c r="J1157" s="50" t="b">
        <v>0</v>
      </c>
      <c r="K1157" s="12" t="s">
        <v>1166</v>
      </c>
      <c r="L1157" s="12" t="s">
        <v>1167</v>
      </c>
    </row>
    <row r="1158" spans="1:12" x14ac:dyDescent="0.2">
      <c r="A1158" s="10">
        <v>41395</v>
      </c>
      <c r="B1158" s="11" t="s">
        <v>36</v>
      </c>
      <c r="C1158" s="12" t="s">
        <v>1327</v>
      </c>
      <c r="D1158" s="11" t="s">
        <v>761</v>
      </c>
      <c r="E1158" s="11" t="s">
        <v>20</v>
      </c>
      <c r="F1158" s="12" t="s">
        <v>1328</v>
      </c>
      <c r="G1158" s="13">
        <v>394.14</v>
      </c>
      <c r="H1158" s="12" t="s">
        <v>1329</v>
      </c>
      <c r="I1158" s="12"/>
      <c r="J1158" s="50" t="b">
        <v>0</v>
      </c>
      <c r="K1158" s="12" t="s">
        <v>1166</v>
      </c>
      <c r="L1158" s="12" t="s">
        <v>1167</v>
      </c>
    </row>
    <row r="1159" spans="1:12" x14ac:dyDescent="0.2">
      <c r="A1159" s="10">
        <v>41387</v>
      </c>
      <c r="B1159" s="11" t="s">
        <v>40</v>
      </c>
      <c r="C1159" s="12" t="s">
        <v>1330</v>
      </c>
      <c r="D1159" s="11" t="s">
        <v>2</v>
      </c>
      <c r="E1159" s="11" t="s">
        <v>19</v>
      </c>
      <c r="F1159" s="12" t="s">
        <v>83</v>
      </c>
      <c r="G1159" s="13">
        <v>122467.66</v>
      </c>
      <c r="H1159" s="12" t="s">
        <v>1331</v>
      </c>
      <c r="I1159" s="12"/>
      <c r="J1159" s="50" t="b">
        <v>0</v>
      </c>
      <c r="K1159" s="12" t="s">
        <v>1166</v>
      </c>
      <c r="L1159" s="12" t="s">
        <v>1167</v>
      </c>
    </row>
    <row r="1160" spans="1:12" x14ac:dyDescent="0.2">
      <c r="A1160" s="10">
        <v>41387</v>
      </c>
      <c r="B1160" s="11" t="s">
        <v>40</v>
      </c>
      <c r="C1160" s="12" t="s">
        <v>916</v>
      </c>
      <c r="D1160" s="11" t="s">
        <v>2</v>
      </c>
      <c r="E1160" s="11" t="s">
        <v>19</v>
      </c>
      <c r="F1160" s="12" t="s">
        <v>83</v>
      </c>
      <c r="G1160" s="13"/>
      <c r="H1160" s="12" t="s">
        <v>1331</v>
      </c>
      <c r="I1160" s="12"/>
      <c r="J1160" s="50" t="b">
        <v>0</v>
      </c>
      <c r="K1160" s="12" t="s">
        <v>1166</v>
      </c>
      <c r="L1160" s="12" t="s">
        <v>1167</v>
      </c>
    </row>
    <row r="1161" spans="1:12" x14ac:dyDescent="0.2">
      <c r="A1161" s="10">
        <v>41387</v>
      </c>
      <c r="B1161" s="11" t="s">
        <v>2234</v>
      </c>
      <c r="C1161" s="12" t="s">
        <v>1332</v>
      </c>
      <c r="D1161" s="11" t="s">
        <v>2</v>
      </c>
      <c r="E1161" s="11" t="s">
        <v>19</v>
      </c>
      <c r="F1161" s="12" t="s">
        <v>83</v>
      </c>
      <c r="G1161" s="13">
        <v>110000</v>
      </c>
      <c r="H1161" s="12" t="s">
        <v>1333</v>
      </c>
      <c r="I1161" s="12"/>
      <c r="J1161" s="50" t="b">
        <v>0</v>
      </c>
      <c r="K1161" s="12" t="s">
        <v>1166</v>
      </c>
      <c r="L1161" s="12" t="s">
        <v>1167</v>
      </c>
    </row>
    <row r="1162" spans="1:12" x14ac:dyDescent="0.2">
      <c r="A1162" s="10">
        <v>41387</v>
      </c>
      <c r="B1162" s="11" t="s">
        <v>5</v>
      </c>
      <c r="C1162" s="12" t="s">
        <v>1334</v>
      </c>
      <c r="D1162" s="11" t="s">
        <v>53</v>
      </c>
      <c r="E1162" s="11" t="s">
        <v>20</v>
      </c>
      <c r="F1162" s="12" t="s">
        <v>85</v>
      </c>
      <c r="G1162" s="13">
        <v>5896.8</v>
      </c>
      <c r="H1162" s="12" t="s">
        <v>2867</v>
      </c>
      <c r="I1162" s="12" t="s">
        <v>1182</v>
      </c>
      <c r="J1162" s="50" t="b">
        <v>0</v>
      </c>
      <c r="K1162" s="12" t="s">
        <v>1166</v>
      </c>
      <c r="L1162" s="12" t="s">
        <v>1167</v>
      </c>
    </row>
    <row r="1163" spans="1:12" x14ac:dyDescent="0.2">
      <c r="A1163" s="10">
        <v>41387</v>
      </c>
      <c r="B1163" s="11" t="s">
        <v>2193</v>
      </c>
      <c r="C1163" s="12" t="s">
        <v>771</v>
      </c>
      <c r="D1163" s="11" t="s">
        <v>761</v>
      </c>
      <c r="E1163" s="11" t="s">
        <v>1730</v>
      </c>
      <c r="F1163" s="12" t="s">
        <v>85</v>
      </c>
      <c r="G1163" s="13">
        <v>0</v>
      </c>
      <c r="H1163" s="12" t="s">
        <v>2421</v>
      </c>
      <c r="I1163" s="12" t="s">
        <v>1182</v>
      </c>
      <c r="J1163" s="50" t="b">
        <v>0</v>
      </c>
      <c r="K1163" s="12" t="s">
        <v>1166</v>
      </c>
      <c r="L1163" s="12" t="s">
        <v>1167</v>
      </c>
    </row>
    <row r="1164" spans="1:12" x14ac:dyDescent="0.2">
      <c r="A1164" s="10">
        <v>41387</v>
      </c>
      <c r="B1164" s="11" t="s">
        <v>2234</v>
      </c>
      <c r="C1164" s="12" t="s">
        <v>1198</v>
      </c>
      <c r="D1164" s="11" t="s">
        <v>2</v>
      </c>
      <c r="E1164" s="11" t="s">
        <v>19</v>
      </c>
      <c r="F1164" s="12" t="s">
        <v>83</v>
      </c>
      <c r="G1164" s="13">
        <v>184192.81</v>
      </c>
      <c r="H1164" s="12" t="s">
        <v>1331</v>
      </c>
      <c r="I1164" s="12"/>
      <c r="J1164" s="50" t="b">
        <v>0</v>
      </c>
      <c r="K1164" s="12" t="s">
        <v>1166</v>
      </c>
      <c r="L1164" s="12" t="s">
        <v>1167</v>
      </c>
    </row>
    <row r="1165" spans="1:12" x14ac:dyDescent="0.2">
      <c r="A1165" s="10">
        <v>41386</v>
      </c>
      <c r="B1165" s="11" t="s">
        <v>5</v>
      </c>
      <c r="C1165" s="12" t="s">
        <v>891</v>
      </c>
      <c r="D1165" s="11" t="s">
        <v>761</v>
      </c>
      <c r="E1165" s="11" t="s">
        <v>19</v>
      </c>
      <c r="F1165" s="12" t="s">
        <v>802</v>
      </c>
      <c r="G1165" s="13">
        <v>0</v>
      </c>
      <c r="H1165" s="12" t="s">
        <v>1336</v>
      </c>
      <c r="I1165" s="12"/>
      <c r="J1165" s="50" t="b">
        <v>0</v>
      </c>
      <c r="K1165" s="12" t="s">
        <v>1166</v>
      </c>
      <c r="L1165" s="12" t="s">
        <v>1167</v>
      </c>
    </row>
    <row r="1166" spans="1:12" x14ac:dyDescent="0.2">
      <c r="A1166" s="10">
        <v>41386</v>
      </c>
      <c r="B1166" s="11" t="s">
        <v>2193</v>
      </c>
      <c r="C1166" s="12" t="s">
        <v>1105</v>
      </c>
      <c r="D1166" s="11" t="s">
        <v>1252</v>
      </c>
      <c r="E1166" s="11" t="s">
        <v>1730</v>
      </c>
      <c r="F1166" s="12" t="s">
        <v>85</v>
      </c>
      <c r="G1166" s="13">
        <v>2611.88</v>
      </c>
      <c r="H1166" s="12" t="s">
        <v>2874</v>
      </c>
      <c r="I1166" s="12" t="s">
        <v>1182</v>
      </c>
      <c r="J1166" s="50" t="b">
        <v>0</v>
      </c>
      <c r="K1166" s="12" t="s">
        <v>1166</v>
      </c>
      <c r="L1166" s="12" t="s">
        <v>1167</v>
      </c>
    </row>
    <row r="1167" spans="1:12" x14ac:dyDescent="0.2">
      <c r="A1167" s="10">
        <v>41379</v>
      </c>
      <c r="B1167" s="11" t="s">
        <v>2193</v>
      </c>
      <c r="C1167" s="12" t="s">
        <v>771</v>
      </c>
      <c r="D1167" s="11" t="s">
        <v>1252</v>
      </c>
      <c r="E1167" s="11" t="s">
        <v>1730</v>
      </c>
      <c r="F1167" s="12" t="s">
        <v>85</v>
      </c>
      <c r="G1167" s="13">
        <v>18000</v>
      </c>
      <c r="H1167" s="12" t="s">
        <v>2868</v>
      </c>
      <c r="I1167" s="12" t="s">
        <v>1182</v>
      </c>
      <c r="J1167" s="50" t="b">
        <v>0</v>
      </c>
      <c r="K1167" s="12" t="s">
        <v>1166</v>
      </c>
      <c r="L1167" s="12" t="s">
        <v>1167</v>
      </c>
    </row>
    <row r="1168" spans="1:12" x14ac:dyDescent="0.2">
      <c r="A1168" s="10">
        <v>41376</v>
      </c>
      <c r="B1168" s="11" t="s">
        <v>36</v>
      </c>
      <c r="C1168" s="12" t="s">
        <v>827</v>
      </c>
      <c r="D1168" s="11" t="s">
        <v>118</v>
      </c>
      <c r="E1168" s="11" t="s">
        <v>19</v>
      </c>
      <c r="F1168" s="12" t="s">
        <v>515</v>
      </c>
      <c r="G1168" s="13">
        <v>123675.62</v>
      </c>
      <c r="H1168" s="12" t="s">
        <v>1338</v>
      </c>
      <c r="I1168" s="12"/>
      <c r="J1168" s="50" t="b">
        <v>0</v>
      </c>
      <c r="K1168" s="12" t="s">
        <v>1166</v>
      </c>
      <c r="L1168" s="12" t="s">
        <v>1167</v>
      </c>
    </row>
    <row r="1169" spans="1:12" x14ac:dyDescent="0.2">
      <c r="A1169" s="10">
        <v>41373</v>
      </c>
      <c r="B1169" s="11" t="s">
        <v>2193</v>
      </c>
      <c r="C1169" s="12" t="s">
        <v>771</v>
      </c>
      <c r="D1169" s="11" t="s">
        <v>761</v>
      </c>
      <c r="E1169" s="11" t="s">
        <v>1730</v>
      </c>
      <c r="F1169" s="12" t="s">
        <v>85</v>
      </c>
      <c r="G1169" s="13">
        <v>0</v>
      </c>
      <c r="H1169" s="12" t="s">
        <v>2357</v>
      </c>
      <c r="I1169" s="12" t="s">
        <v>1182</v>
      </c>
      <c r="J1169" s="50" t="b">
        <v>0</v>
      </c>
      <c r="K1169" s="12" t="s">
        <v>1166</v>
      </c>
      <c r="L1169" s="12" t="s">
        <v>1167</v>
      </c>
    </row>
    <row r="1170" spans="1:12" x14ac:dyDescent="0.2">
      <c r="A1170" s="10">
        <v>41371</v>
      </c>
      <c r="B1170" s="11" t="s">
        <v>36</v>
      </c>
      <c r="C1170" s="12" t="s">
        <v>1340</v>
      </c>
      <c r="D1170" s="11" t="s">
        <v>761</v>
      </c>
      <c r="E1170" s="11" t="s">
        <v>17</v>
      </c>
      <c r="F1170" s="12" t="s">
        <v>1341</v>
      </c>
      <c r="G1170" s="13"/>
      <c r="H1170" s="12" t="s">
        <v>1342</v>
      </c>
      <c r="I1170" s="12"/>
      <c r="J1170" s="50" t="b">
        <v>0</v>
      </c>
      <c r="K1170" s="12" t="s">
        <v>1166</v>
      </c>
      <c r="L1170" s="12" t="s">
        <v>1167</v>
      </c>
    </row>
    <row r="1171" spans="1:12" x14ac:dyDescent="0.2">
      <c r="A1171" s="10">
        <v>41371</v>
      </c>
      <c r="B1171" s="11" t="s">
        <v>40</v>
      </c>
      <c r="C1171" s="12" t="s">
        <v>916</v>
      </c>
      <c r="D1171" s="11" t="s">
        <v>761</v>
      </c>
      <c r="E1171" s="11" t="s">
        <v>17</v>
      </c>
      <c r="F1171" s="12" t="s">
        <v>83</v>
      </c>
      <c r="G1171" s="13">
        <v>0</v>
      </c>
      <c r="H1171" s="12" t="s">
        <v>1343</v>
      </c>
      <c r="I1171" s="12"/>
      <c r="J1171" s="50" t="b">
        <v>0</v>
      </c>
      <c r="K1171" s="12" t="s">
        <v>1166</v>
      </c>
      <c r="L1171" s="12" t="s">
        <v>1167</v>
      </c>
    </row>
    <row r="1172" spans="1:12" x14ac:dyDescent="0.2">
      <c r="A1172" s="10">
        <v>41368</v>
      </c>
      <c r="B1172" s="11" t="s">
        <v>88</v>
      </c>
      <c r="C1172" s="12" t="s">
        <v>1025</v>
      </c>
      <c r="D1172" s="11" t="s">
        <v>761</v>
      </c>
      <c r="E1172" s="11" t="s">
        <v>18</v>
      </c>
      <c r="F1172" s="12" t="s">
        <v>83</v>
      </c>
      <c r="G1172" s="13">
        <v>0</v>
      </c>
      <c r="H1172" s="12" t="s">
        <v>1344</v>
      </c>
      <c r="I1172" s="12"/>
      <c r="J1172" s="50" t="b">
        <v>0</v>
      </c>
      <c r="K1172" s="12" t="s">
        <v>1166</v>
      </c>
      <c r="L1172" s="12" t="s">
        <v>1167</v>
      </c>
    </row>
    <row r="1173" spans="1:12" x14ac:dyDescent="0.2">
      <c r="A1173" s="10">
        <v>41368</v>
      </c>
      <c r="B1173" s="11" t="s">
        <v>2194</v>
      </c>
      <c r="C1173" s="12" t="s">
        <v>1155</v>
      </c>
      <c r="D1173" s="11" t="s">
        <v>1252</v>
      </c>
      <c r="E1173" s="11" t="s">
        <v>1730</v>
      </c>
      <c r="F1173" s="12" t="s">
        <v>844</v>
      </c>
      <c r="G1173" s="13">
        <v>0</v>
      </c>
      <c r="H1173" s="12" t="s">
        <v>2358</v>
      </c>
      <c r="I1173" s="12" t="s">
        <v>1703</v>
      </c>
      <c r="J1173" s="50" t="b">
        <v>0</v>
      </c>
      <c r="K1173" s="12" t="s">
        <v>1166</v>
      </c>
      <c r="L1173" s="12" t="s">
        <v>1167</v>
      </c>
    </row>
    <row r="1174" spans="1:12" x14ac:dyDescent="0.2">
      <c r="A1174" s="10">
        <v>41367</v>
      </c>
      <c r="B1174" s="11" t="s">
        <v>40</v>
      </c>
      <c r="C1174" s="12" t="s">
        <v>2189</v>
      </c>
      <c r="D1174" s="11" t="s">
        <v>761</v>
      </c>
      <c r="E1174" s="11" t="s">
        <v>18</v>
      </c>
      <c r="F1174" s="12" t="s">
        <v>1257</v>
      </c>
      <c r="G1174" s="13">
        <v>150</v>
      </c>
      <c r="H1174" s="12" t="s">
        <v>1347</v>
      </c>
      <c r="I1174" s="12"/>
      <c r="J1174" s="50" t="b">
        <v>0</v>
      </c>
      <c r="K1174" s="12" t="s">
        <v>1166</v>
      </c>
      <c r="L1174" s="12" t="s">
        <v>1167</v>
      </c>
    </row>
    <row r="1175" spans="1:12" x14ac:dyDescent="0.2">
      <c r="A1175" s="10">
        <v>41366</v>
      </c>
      <c r="B1175" s="11" t="s">
        <v>36</v>
      </c>
      <c r="C1175" s="12" t="s">
        <v>766</v>
      </c>
      <c r="D1175" s="11" t="s">
        <v>761</v>
      </c>
      <c r="E1175" s="11" t="s">
        <v>20</v>
      </c>
      <c r="F1175" s="12" t="s">
        <v>74</v>
      </c>
      <c r="G1175" s="13">
        <v>416.92</v>
      </c>
      <c r="H1175" s="12" t="s">
        <v>1348</v>
      </c>
      <c r="I1175" s="12"/>
      <c r="J1175" s="50" t="b">
        <v>0</v>
      </c>
      <c r="K1175" s="12" t="s">
        <v>1166</v>
      </c>
      <c r="L1175" s="12" t="s">
        <v>1167</v>
      </c>
    </row>
    <row r="1176" spans="1:12" x14ac:dyDescent="0.2">
      <c r="A1176" s="10">
        <v>41366</v>
      </c>
      <c r="B1176" s="11" t="s">
        <v>36</v>
      </c>
      <c r="C1176" s="12" t="s">
        <v>1349</v>
      </c>
      <c r="D1176" s="11" t="s">
        <v>53</v>
      </c>
      <c r="E1176" s="11" t="s">
        <v>19</v>
      </c>
      <c r="F1176" s="12" t="s">
        <v>225</v>
      </c>
      <c r="G1176" s="13">
        <v>56569.14</v>
      </c>
      <c r="H1176" s="12" t="s">
        <v>1350</v>
      </c>
      <c r="I1176" s="12"/>
      <c r="J1176" s="50" t="b">
        <v>0</v>
      </c>
      <c r="K1176" s="12" t="s">
        <v>1166</v>
      </c>
      <c r="L1176" s="12" t="s">
        <v>1167</v>
      </c>
    </row>
    <row r="1177" spans="1:12" x14ac:dyDescent="0.2">
      <c r="A1177" s="10">
        <v>41365</v>
      </c>
      <c r="B1177" s="11" t="s">
        <v>36</v>
      </c>
      <c r="C1177" s="12" t="s">
        <v>1349</v>
      </c>
      <c r="D1177" s="11" t="s">
        <v>53</v>
      </c>
      <c r="E1177" s="11" t="s">
        <v>18</v>
      </c>
      <c r="F1177" s="12" t="s">
        <v>225</v>
      </c>
      <c r="G1177" s="13">
        <v>13313.28</v>
      </c>
      <c r="H1177" s="12" t="s">
        <v>1351</v>
      </c>
      <c r="I1177" s="12"/>
      <c r="J1177" s="50" t="b">
        <v>0</v>
      </c>
      <c r="K1177" s="12" t="s">
        <v>1166</v>
      </c>
      <c r="L1177" s="12" t="s">
        <v>1167</v>
      </c>
    </row>
    <row r="1178" spans="1:12" x14ac:dyDescent="0.2">
      <c r="A1178" s="10">
        <v>41360</v>
      </c>
      <c r="B1178" s="11" t="s">
        <v>36</v>
      </c>
      <c r="C1178" s="12" t="s">
        <v>1014</v>
      </c>
      <c r="D1178" s="11" t="s">
        <v>761</v>
      </c>
      <c r="E1178" s="11" t="s">
        <v>18</v>
      </c>
      <c r="F1178" s="12" t="s">
        <v>1352</v>
      </c>
      <c r="G1178" s="13"/>
      <c r="H1178" s="12" t="s">
        <v>1353</v>
      </c>
      <c r="I1178" s="12"/>
      <c r="J1178" s="50" t="b">
        <v>0</v>
      </c>
      <c r="K1178" s="12" t="s">
        <v>1166</v>
      </c>
      <c r="L1178" s="12" t="s">
        <v>1167</v>
      </c>
    </row>
    <row r="1179" spans="1:12" x14ac:dyDescent="0.2">
      <c r="A1179" s="10">
        <v>41356</v>
      </c>
      <c r="B1179" s="11" t="s">
        <v>5</v>
      </c>
      <c r="C1179" s="12" t="s">
        <v>853</v>
      </c>
      <c r="D1179" s="11" t="s">
        <v>761</v>
      </c>
      <c r="E1179" s="11" t="s">
        <v>17</v>
      </c>
      <c r="F1179" s="12" t="s">
        <v>802</v>
      </c>
      <c r="G1179" s="13"/>
      <c r="H1179" s="12" t="s">
        <v>1354</v>
      </c>
      <c r="I1179" s="12"/>
      <c r="J1179" s="50" t="b">
        <v>0</v>
      </c>
      <c r="K1179" s="12" t="s">
        <v>1166</v>
      </c>
      <c r="L1179" s="12" t="s">
        <v>1167</v>
      </c>
    </row>
    <row r="1180" spans="1:12" x14ac:dyDescent="0.2">
      <c r="A1180" s="10">
        <v>41355</v>
      </c>
      <c r="B1180" s="11" t="s">
        <v>2217</v>
      </c>
      <c r="C1180" s="12" t="s">
        <v>1355</v>
      </c>
      <c r="D1180" s="11" t="s">
        <v>53</v>
      </c>
      <c r="E1180" s="11" t="s">
        <v>19</v>
      </c>
      <c r="F1180" s="12" t="s">
        <v>764</v>
      </c>
      <c r="G1180" s="13">
        <v>8734.7000000000007</v>
      </c>
      <c r="H1180" s="12" t="s">
        <v>2869</v>
      </c>
      <c r="I1180" s="12" t="s">
        <v>1587</v>
      </c>
      <c r="J1180" s="50" t="b">
        <v>0</v>
      </c>
      <c r="K1180" s="12" t="s">
        <v>1166</v>
      </c>
      <c r="L1180" s="12" t="s">
        <v>1167</v>
      </c>
    </row>
    <row r="1181" spans="1:12" x14ac:dyDescent="0.2">
      <c r="A1181" s="10">
        <v>41355</v>
      </c>
      <c r="B1181" s="11" t="s">
        <v>40</v>
      </c>
      <c r="C1181" s="12" t="s">
        <v>3187</v>
      </c>
      <c r="D1181" s="11" t="s">
        <v>53</v>
      </c>
      <c r="E1181" s="11" t="s">
        <v>19</v>
      </c>
      <c r="F1181" s="12" t="s">
        <v>2892</v>
      </c>
      <c r="G1181" s="13">
        <v>10731.93</v>
      </c>
      <c r="H1181" s="12" t="s">
        <v>2893</v>
      </c>
      <c r="I1181" s="12" t="s">
        <v>2007</v>
      </c>
      <c r="J1181" s="50" t="b">
        <v>0</v>
      </c>
      <c r="K1181" s="12" t="s">
        <v>1166</v>
      </c>
      <c r="L1181" s="12" t="s">
        <v>1167</v>
      </c>
    </row>
    <row r="1182" spans="1:12" x14ac:dyDescent="0.2">
      <c r="A1182" s="10">
        <v>41353</v>
      </c>
      <c r="B1182" s="11" t="s">
        <v>36</v>
      </c>
      <c r="C1182" s="12" t="s">
        <v>1279</v>
      </c>
      <c r="D1182" s="11" t="s">
        <v>761</v>
      </c>
      <c r="E1182" s="11" t="s">
        <v>17</v>
      </c>
      <c r="F1182" s="12" t="s">
        <v>515</v>
      </c>
      <c r="G1182" s="13"/>
      <c r="H1182" s="12" t="s">
        <v>1357</v>
      </c>
      <c r="I1182" s="12"/>
      <c r="J1182" s="50" t="b">
        <v>0</v>
      </c>
      <c r="K1182" s="12" t="s">
        <v>1166</v>
      </c>
      <c r="L1182" s="12" t="s">
        <v>1167</v>
      </c>
    </row>
    <row r="1183" spans="1:12" x14ac:dyDescent="0.2">
      <c r="A1183" s="10">
        <v>41352</v>
      </c>
      <c r="B1183" s="11" t="s">
        <v>36</v>
      </c>
      <c r="C1183" s="12" t="s">
        <v>967</v>
      </c>
      <c r="D1183" s="11" t="s">
        <v>761</v>
      </c>
      <c r="E1183" s="11" t="s">
        <v>17</v>
      </c>
      <c r="F1183" s="12" t="s">
        <v>1358</v>
      </c>
      <c r="G1183" s="13"/>
      <c r="H1183" s="12" t="s">
        <v>1359</v>
      </c>
      <c r="I1183" s="12"/>
      <c r="J1183" s="50" t="b">
        <v>0</v>
      </c>
      <c r="K1183" s="12" t="s">
        <v>1166</v>
      </c>
      <c r="L1183" s="12" t="s">
        <v>1167</v>
      </c>
    </row>
    <row r="1184" spans="1:12" x14ac:dyDescent="0.2">
      <c r="A1184" s="10">
        <v>41352</v>
      </c>
      <c r="B1184" s="11" t="s">
        <v>40</v>
      </c>
      <c r="C1184" s="12" t="s">
        <v>1132</v>
      </c>
      <c r="D1184" s="11" t="s">
        <v>53</v>
      </c>
      <c r="E1184" s="11" t="s">
        <v>19</v>
      </c>
      <c r="F1184" s="12" t="s">
        <v>208</v>
      </c>
      <c r="G1184" s="13">
        <v>12465</v>
      </c>
      <c r="H1184" s="12" t="s">
        <v>1360</v>
      </c>
      <c r="I1184" s="12"/>
      <c r="J1184" s="50" t="b">
        <v>0</v>
      </c>
      <c r="K1184" s="12" t="s">
        <v>1166</v>
      </c>
      <c r="L1184" s="12" t="s">
        <v>1167</v>
      </c>
    </row>
    <row r="1185" spans="1:12" x14ac:dyDescent="0.2">
      <c r="A1185" s="10">
        <v>41347</v>
      </c>
      <c r="B1185" s="11" t="s">
        <v>839</v>
      </c>
      <c r="C1185" s="12" t="s">
        <v>840</v>
      </c>
      <c r="D1185" s="11" t="s">
        <v>1</v>
      </c>
      <c r="E1185" s="11" t="s">
        <v>20</v>
      </c>
      <c r="F1185" s="12" t="s">
        <v>83</v>
      </c>
      <c r="G1185" s="13">
        <v>750000</v>
      </c>
      <c r="H1185" s="12" t="s">
        <v>1361</v>
      </c>
      <c r="I1185" s="12"/>
      <c r="J1185" s="50" t="b">
        <v>0</v>
      </c>
      <c r="K1185" s="12" t="s">
        <v>1166</v>
      </c>
      <c r="L1185" s="12" t="s">
        <v>1167</v>
      </c>
    </row>
    <row r="1186" spans="1:12" x14ac:dyDescent="0.2">
      <c r="A1186" s="10">
        <v>41345</v>
      </c>
      <c r="B1186" s="11" t="s">
        <v>36</v>
      </c>
      <c r="C1186" s="12" t="s">
        <v>1314</v>
      </c>
      <c r="D1186" s="11" t="s">
        <v>761</v>
      </c>
      <c r="E1186" s="11" t="s">
        <v>17</v>
      </c>
      <c r="F1186" s="12" t="s">
        <v>74</v>
      </c>
      <c r="G1186" s="13">
        <v>1500</v>
      </c>
      <c r="H1186" s="12" t="s">
        <v>1362</v>
      </c>
      <c r="I1186" s="12"/>
      <c r="J1186" s="50" t="b">
        <v>0</v>
      </c>
      <c r="K1186" s="12" t="s">
        <v>1166</v>
      </c>
      <c r="L1186" s="12" t="s">
        <v>1167</v>
      </c>
    </row>
    <row r="1187" spans="1:12" x14ac:dyDescent="0.2">
      <c r="A1187" s="10">
        <v>41342</v>
      </c>
      <c r="B1187" s="11" t="s">
        <v>40</v>
      </c>
      <c r="C1187" s="12" t="s">
        <v>970</v>
      </c>
      <c r="D1187" s="11" t="s">
        <v>53</v>
      </c>
      <c r="E1187" s="11" t="s">
        <v>17</v>
      </c>
      <c r="F1187" s="12" t="s">
        <v>288</v>
      </c>
      <c r="G1187" s="13">
        <v>31333.8</v>
      </c>
      <c r="H1187" s="12" t="s">
        <v>1363</v>
      </c>
      <c r="I1187" s="12"/>
      <c r="J1187" s="50" t="b">
        <v>0</v>
      </c>
      <c r="K1187" s="12" t="s">
        <v>1166</v>
      </c>
      <c r="L1187" s="12" t="s">
        <v>1167</v>
      </c>
    </row>
    <row r="1188" spans="1:12" x14ac:dyDescent="0.2">
      <c r="A1188" s="10">
        <v>41341</v>
      </c>
      <c r="B1188" s="11" t="s">
        <v>5</v>
      </c>
      <c r="C1188" s="12" t="s">
        <v>1200</v>
      </c>
      <c r="D1188" s="11" t="s">
        <v>761</v>
      </c>
      <c r="E1188" s="11" t="s">
        <v>17</v>
      </c>
      <c r="F1188" s="12" t="s">
        <v>72</v>
      </c>
      <c r="G1188" s="13"/>
      <c r="H1188" s="12" t="s">
        <v>1364</v>
      </c>
      <c r="I1188" s="12" t="s">
        <v>1182</v>
      </c>
      <c r="J1188" s="50" t="b">
        <v>0</v>
      </c>
      <c r="K1188" s="12" t="s">
        <v>1166</v>
      </c>
      <c r="L1188" s="12" t="s">
        <v>1167</v>
      </c>
    </row>
    <row r="1189" spans="1:12" x14ac:dyDescent="0.2">
      <c r="A1189" s="10">
        <v>41340</v>
      </c>
      <c r="B1189" s="11" t="s">
        <v>36</v>
      </c>
      <c r="C1189" s="12" t="s">
        <v>1138</v>
      </c>
      <c r="D1189" s="11" t="s">
        <v>761</v>
      </c>
      <c r="E1189" s="11" t="s">
        <v>20</v>
      </c>
      <c r="F1189" s="12" t="s">
        <v>85</v>
      </c>
      <c r="G1189" s="13"/>
      <c r="H1189" s="12" t="s">
        <v>1365</v>
      </c>
      <c r="I1189" s="12" t="s">
        <v>1182</v>
      </c>
      <c r="J1189" s="50" t="b">
        <v>0</v>
      </c>
      <c r="K1189" s="12" t="s">
        <v>1166</v>
      </c>
      <c r="L1189" s="12" t="s">
        <v>1167</v>
      </c>
    </row>
    <row r="1190" spans="1:12" x14ac:dyDescent="0.2">
      <c r="A1190" s="10">
        <v>41340</v>
      </c>
      <c r="B1190" s="11" t="s">
        <v>36</v>
      </c>
      <c r="C1190" s="12" t="s">
        <v>1366</v>
      </c>
      <c r="D1190" s="11" t="s">
        <v>118</v>
      </c>
      <c r="E1190" s="11" t="s">
        <v>19</v>
      </c>
      <c r="F1190" s="12" t="s">
        <v>377</v>
      </c>
      <c r="G1190" s="13">
        <v>60066.69</v>
      </c>
      <c r="H1190" s="12" t="s">
        <v>1367</v>
      </c>
      <c r="I1190" s="12"/>
      <c r="J1190" s="50" t="b">
        <v>0</v>
      </c>
      <c r="K1190" s="12" t="s">
        <v>1166</v>
      </c>
      <c r="L1190" s="12" t="s">
        <v>1167</v>
      </c>
    </row>
    <row r="1191" spans="1:12" x14ac:dyDescent="0.2">
      <c r="A1191" s="10">
        <v>41339</v>
      </c>
      <c r="B1191" s="11" t="s">
        <v>40</v>
      </c>
      <c r="C1191" s="12" t="s">
        <v>963</v>
      </c>
      <c r="D1191" s="11" t="s">
        <v>761</v>
      </c>
      <c r="E1191" s="11" t="s">
        <v>17</v>
      </c>
      <c r="F1191" s="12" t="s">
        <v>150</v>
      </c>
      <c r="G1191" s="13"/>
      <c r="H1191" s="12" t="s">
        <v>1368</v>
      </c>
      <c r="I1191" s="12"/>
      <c r="J1191" s="50" t="b">
        <v>0</v>
      </c>
      <c r="K1191" s="12" t="s">
        <v>1166</v>
      </c>
      <c r="L1191" s="12" t="s">
        <v>1167</v>
      </c>
    </row>
    <row r="1192" spans="1:12" x14ac:dyDescent="0.2">
      <c r="A1192" s="10">
        <v>41339</v>
      </c>
      <c r="B1192" s="11" t="s">
        <v>40</v>
      </c>
      <c r="C1192" s="12" t="s">
        <v>926</v>
      </c>
      <c r="D1192" s="11" t="s">
        <v>53</v>
      </c>
      <c r="E1192" s="11" t="s">
        <v>17</v>
      </c>
      <c r="F1192" s="12" t="s">
        <v>150</v>
      </c>
      <c r="G1192" s="13"/>
      <c r="H1192" s="12" t="s">
        <v>1369</v>
      </c>
      <c r="I1192" s="12"/>
      <c r="J1192" s="50" t="b">
        <v>0</v>
      </c>
      <c r="K1192" s="12" t="s">
        <v>1166</v>
      </c>
      <c r="L1192" s="12" t="s">
        <v>1167</v>
      </c>
    </row>
    <row r="1193" spans="1:12" x14ac:dyDescent="0.2">
      <c r="A1193" s="10">
        <v>41337</v>
      </c>
      <c r="B1193" s="11" t="s">
        <v>2234</v>
      </c>
      <c r="C1193" s="12" t="s">
        <v>1198</v>
      </c>
      <c r="D1193" s="11" t="s">
        <v>2</v>
      </c>
      <c r="E1193" s="11" t="s">
        <v>17</v>
      </c>
      <c r="F1193" s="12" t="s">
        <v>795</v>
      </c>
      <c r="G1193" s="13">
        <v>104262.72</v>
      </c>
      <c r="H1193" s="12" t="s">
        <v>1370</v>
      </c>
      <c r="I1193" s="12"/>
      <c r="J1193" s="50" t="b">
        <v>0</v>
      </c>
      <c r="K1193" s="12" t="s">
        <v>1166</v>
      </c>
      <c r="L1193" s="12" t="s">
        <v>1167</v>
      </c>
    </row>
    <row r="1194" spans="1:12" x14ac:dyDescent="0.2">
      <c r="A1194" s="10">
        <v>41334</v>
      </c>
      <c r="B1194" s="11" t="s">
        <v>2194</v>
      </c>
      <c r="C1194" s="12" t="s">
        <v>773</v>
      </c>
      <c r="D1194" s="11" t="s">
        <v>53</v>
      </c>
      <c r="E1194" s="11" t="s">
        <v>19</v>
      </c>
      <c r="F1194" s="12" t="s">
        <v>2920</v>
      </c>
      <c r="G1194" s="13">
        <v>4689.58</v>
      </c>
      <c r="H1194" s="12" t="s">
        <v>3067</v>
      </c>
      <c r="I1194" s="12" t="s">
        <v>1537</v>
      </c>
      <c r="J1194" s="50" t="b">
        <v>0</v>
      </c>
      <c r="K1194" s="12" t="s">
        <v>1166</v>
      </c>
      <c r="L1194" s="12" t="s">
        <v>1167</v>
      </c>
    </row>
    <row r="1195" spans="1:12" x14ac:dyDescent="0.2">
      <c r="A1195" s="10">
        <v>41332</v>
      </c>
      <c r="B1195" s="11" t="s">
        <v>36</v>
      </c>
      <c r="C1195" s="12" t="s">
        <v>1366</v>
      </c>
      <c r="D1195" s="11" t="s">
        <v>53</v>
      </c>
      <c r="E1195" s="11" t="s">
        <v>19</v>
      </c>
      <c r="F1195" s="12" t="s">
        <v>1371</v>
      </c>
      <c r="G1195" s="13">
        <v>15000</v>
      </c>
      <c r="H1195" s="12" t="s">
        <v>1372</v>
      </c>
      <c r="I1195" s="12"/>
      <c r="J1195" s="50" t="b">
        <v>0</v>
      </c>
      <c r="K1195" s="12" t="s">
        <v>1166</v>
      </c>
      <c r="L1195" s="12" t="s">
        <v>1167</v>
      </c>
    </row>
    <row r="1196" spans="1:12" x14ac:dyDescent="0.2">
      <c r="A1196" s="10">
        <v>41332</v>
      </c>
      <c r="B1196" s="11" t="s">
        <v>36</v>
      </c>
      <c r="C1196" s="12" t="s">
        <v>1113</v>
      </c>
      <c r="D1196" s="11" t="s">
        <v>53</v>
      </c>
      <c r="E1196" s="11" t="s">
        <v>17</v>
      </c>
      <c r="F1196" s="12" t="s">
        <v>56</v>
      </c>
      <c r="G1196" s="13"/>
      <c r="H1196" s="12" t="s">
        <v>1373</v>
      </c>
      <c r="I1196" s="12"/>
      <c r="J1196" s="50" t="b">
        <v>0</v>
      </c>
      <c r="K1196" s="12" t="s">
        <v>1166</v>
      </c>
      <c r="L1196" s="12" t="s">
        <v>1167</v>
      </c>
    </row>
    <row r="1197" spans="1:12" x14ac:dyDescent="0.2">
      <c r="A1197" s="10">
        <v>41332</v>
      </c>
      <c r="B1197" s="11" t="s">
        <v>36</v>
      </c>
      <c r="C1197" s="12" t="s">
        <v>1128</v>
      </c>
      <c r="D1197" s="11" t="s">
        <v>2</v>
      </c>
      <c r="E1197" s="11" t="s">
        <v>17</v>
      </c>
      <c r="F1197" s="12" t="s">
        <v>377</v>
      </c>
      <c r="G1197" s="13">
        <v>96870.52</v>
      </c>
      <c r="H1197" s="12" t="s">
        <v>1374</v>
      </c>
      <c r="I1197" s="12"/>
      <c r="J1197" s="50" t="b">
        <v>0</v>
      </c>
      <c r="K1197" s="12" t="s">
        <v>1166</v>
      </c>
      <c r="L1197" s="12" t="s">
        <v>1167</v>
      </c>
    </row>
    <row r="1198" spans="1:12" x14ac:dyDescent="0.2">
      <c r="A1198" s="10">
        <v>41331</v>
      </c>
      <c r="B1198" s="11" t="s">
        <v>36</v>
      </c>
      <c r="C1198" s="12" t="s">
        <v>1100</v>
      </c>
      <c r="D1198" s="11" t="s">
        <v>761</v>
      </c>
      <c r="E1198" s="11" t="s">
        <v>17</v>
      </c>
      <c r="F1198" s="12" t="s">
        <v>85</v>
      </c>
      <c r="G1198" s="13"/>
      <c r="H1198" s="12" t="s">
        <v>1375</v>
      </c>
      <c r="I1198" s="12" t="s">
        <v>1182</v>
      </c>
      <c r="J1198" s="50" t="b">
        <v>0</v>
      </c>
      <c r="K1198" s="12" t="s">
        <v>1166</v>
      </c>
      <c r="L1198" s="12" t="s">
        <v>1167</v>
      </c>
    </row>
    <row r="1199" spans="1:12" x14ac:dyDescent="0.2">
      <c r="A1199" s="10">
        <v>41325</v>
      </c>
      <c r="B1199" s="11" t="s">
        <v>36</v>
      </c>
      <c r="C1199" s="12" t="s">
        <v>1349</v>
      </c>
      <c r="D1199" s="11" t="s">
        <v>1252</v>
      </c>
      <c r="E1199" s="11" t="s">
        <v>19</v>
      </c>
      <c r="F1199" s="12" t="s">
        <v>225</v>
      </c>
      <c r="G1199" s="13">
        <v>65444.22</v>
      </c>
      <c r="H1199" s="12" t="s">
        <v>1376</v>
      </c>
      <c r="I1199" s="12" t="s">
        <v>1738</v>
      </c>
      <c r="J1199" s="50" t="b">
        <v>0</v>
      </c>
      <c r="K1199" s="12" t="s">
        <v>1166</v>
      </c>
      <c r="L1199" s="12" t="s">
        <v>1167</v>
      </c>
    </row>
    <row r="1200" spans="1:12" x14ac:dyDescent="0.2">
      <c r="A1200" s="10">
        <v>41324</v>
      </c>
      <c r="B1200" s="11" t="s">
        <v>40</v>
      </c>
      <c r="C1200" s="12" t="s">
        <v>1377</v>
      </c>
      <c r="D1200" s="11"/>
      <c r="E1200" s="11" t="s">
        <v>18</v>
      </c>
      <c r="F1200" s="12" t="s">
        <v>1378</v>
      </c>
      <c r="G1200" s="13"/>
      <c r="H1200" s="12" t="s">
        <v>1379</v>
      </c>
      <c r="I1200" s="12"/>
      <c r="J1200" s="50" t="b">
        <v>0</v>
      </c>
      <c r="K1200" s="12" t="s">
        <v>1166</v>
      </c>
      <c r="L1200" s="12" t="s">
        <v>1167</v>
      </c>
    </row>
    <row r="1201" spans="1:12" x14ac:dyDescent="0.2">
      <c r="A1201" s="10">
        <v>41319</v>
      </c>
      <c r="B1201" s="11" t="s">
        <v>182</v>
      </c>
      <c r="C1201" s="12" t="s">
        <v>1380</v>
      </c>
      <c r="D1201" s="11" t="s">
        <v>1</v>
      </c>
      <c r="E1201" s="11" t="s">
        <v>18</v>
      </c>
      <c r="F1201" s="12" t="s">
        <v>1381</v>
      </c>
      <c r="G1201" s="13"/>
      <c r="H1201" s="12" t="s">
        <v>1382</v>
      </c>
      <c r="I1201" s="12"/>
      <c r="J1201" s="50" t="b">
        <v>0</v>
      </c>
      <c r="K1201" s="12" t="s">
        <v>1166</v>
      </c>
      <c r="L1201" s="12" t="s">
        <v>1167</v>
      </c>
    </row>
    <row r="1202" spans="1:12" x14ac:dyDescent="0.2">
      <c r="A1202" s="10">
        <v>41317</v>
      </c>
      <c r="B1202" s="11" t="s">
        <v>6</v>
      </c>
      <c r="C1202" s="12" t="s">
        <v>1085</v>
      </c>
      <c r="D1202" s="11" t="s">
        <v>761</v>
      </c>
      <c r="E1202" s="11" t="s">
        <v>17</v>
      </c>
      <c r="F1202" s="12" t="s">
        <v>1383</v>
      </c>
      <c r="G1202" s="13">
        <v>1000</v>
      </c>
      <c r="H1202" s="12" t="s">
        <v>1384</v>
      </c>
      <c r="I1202" s="12"/>
      <c r="J1202" s="50" t="b">
        <v>0</v>
      </c>
      <c r="K1202" s="12" t="s">
        <v>1166</v>
      </c>
      <c r="L1202" s="12" t="s">
        <v>1167</v>
      </c>
    </row>
    <row r="1203" spans="1:12" x14ac:dyDescent="0.2">
      <c r="A1203" s="10">
        <v>41311</v>
      </c>
      <c r="B1203" s="11" t="s">
        <v>36</v>
      </c>
      <c r="C1203" s="12" t="s">
        <v>1385</v>
      </c>
      <c r="D1203" s="11" t="s">
        <v>53</v>
      </c>
      <c r="E1203" s="11" t="s">
        <v>19</v>
      </c>
      <c r="F1203" s="12" t="s">
        <v>1386</v>
      </c>
      <c r="G1203" s="13">
        <v>11592</v>
      </c>
      <c r="H1203" s="12" t="s">
        <v>1387</v>
      </c>
      <c r="I1203" s="12"/>
      <c r="J1203" s="50" t="b">
        <v>0</v>
      </c>
      <c r="K1203" s="12" t="s">
        <v>1166</v>
      </c>
      <c r="L1203" s="12" t="s">
        <v>1167</v>
      </c>
    </row>
    <row r="1204" spans="1:12" x14ac:dyDescent="0.2">
      <c r="A1204" s="10">
        <v>41307</v>
      </c>
      <c r="B1204" s="11" t="s">
        <v>40</v>
      </c>
      <c r="C1204" s="12" t="s">
        <v>970</v>
      </c>
      <c r="D1204" s="11" t="s">
        <v>53</v>
      </c>
      <c r="E1204" s="11" t="s">
        <v>17</v>
      </c>
      <c r="F1204" s="12" t="s">
        <v>66</v>
      </c>
      <c r="G1204" s="13">
        <v>29526.81</v>
      </c>
      <c r="H1204" s="12" t="s">
        <v>1388</v>
      </c>
      <c r="I1204" s="12"/>
      <c r="J1204" s="50" t="b">
        <v>0</v>
      </c>
      <c r="K1204" s="12" t="s">
        <v>1166</v>
      </c>
      <c r="L1204" s="12" t="s">
        <v>1167</v>
      </c>
    </row>
    <row r="1205" spans="1:12" x14ac:dyDescent="0.2">
      <c r="A1205" s="10">
        <v>41306</v>
      </c>
      <c r="B1205" s="11" t="s">
        <v>6</v>
      </c>
      <c r="C1205" s="12" t="s">
        <v>1085</v>
      </c>
      <c r="D1205" s="11" t="s">
        <v>761</v>
      </c>
      <c r="E1205" s="11" t="s">
        <v>20</v>
      </c>
      <c r="F1205" s="12" t="s">
        <v>1389</v>
      </c>
      <c r="G1205" s="13">
        <v>500</v>
      </c>
      <c r="H1205" s="12" t="s">
        <v>1390</v>
      </c>
      <c r="I1205" s="12"/>
      <c r="J1205" s="50" t="b">
        <v>0</v>
      </c>
      <c r="K1205" s="12" t="s">
        <v>1166</v>
      </c>
      <c r="L1205" s="12" t="s">
        <v>1167</v>
      </c>
    </row>
    <row r="1206" spans="1:12" x14ac:dyDescent="0.2">
      <c r="A1206" s="10">
        <v>41306</v>
      </c>
      <c r="B1206" s="11" t="s">
        <v>36</v>
      </c>
      <c r="C1206" s="12" t="s">
        <v>1113</v>
      </c>
      <c r="D1206" s="11" t="s">
        <v>761</v>
      </c>
      <c r="E1206" s="11" t="s">
        <v>17</v>
      </c>
      <c r="F1206" s="12" t="s">
        <v>1391</v>
      </c>
      <c r="G1206" s="13"/>
      <c r="H1206" s="12" t="s">
        <v>1392</v>
      </c>
      <c r="I1206" s="12" t="s">
        <v>1487</v>
      </c>
      <c r="J1206" s="50" t="b">
        <v>0</v>
      </c>
      <c r="K1206" s="12" t="s">
        <v>1166</v>
      </c>
      <c r="L1206" s="12" t="s">
        <v>1167</v>
      </c>
    </row>
    <row r="1207" spans="1:12" x14ac:dyDescent="0.2">
      <c r="A1207" s="10">
        <v>41305</v>
      </c>
      <c r="B1207" s="11" t="s">
        <v>88</v>
      </c>
      <c r="C1207" s="12" t="s">
        <v>2213</v>
      </c>
      <c r="D1207" s="11" t="s">
        <v>761</v>
      </c>
      <c r="E1207" s="11" t="s">
        <v>17</v>
      </c>
      <c r="F1207" s="12" t="s">
        <v>104</v>
      </c>
      <c r="G1207" s="13"/>
      <c r="H1207" s="12" t="s">
        <v>1394</v>
      </c>
      <c r="I1207" s="12"/>
      <c r="J1207" s="50" t="b">
        <v>0</v>
      </c>
      <c r="K1207" s="12" t="s">
        <v>1166</v>
      </c>
      <c r="L1207" s="12" t="s">
        <v>1167</v>
      </c>
    </row>
    <row r="1208" spans="1:12" x14ac:dyDescent="0.2">
      <c r="A1208" s="10">
        <v>41304</v>
      </c>
      <c r="B1208" s="11" t="s">
        <v>40</v>
      </c>
      <c r="C1208" s="12" t="s">
        <v>1064</v>
      </c>
      <c r="D1208" s="11" t="s">
        <v>761</v>
      </c>
      <c r="E1208" s="11" t="s">
        <v>17</v>
      </c>
      <c r="F1208" s="12" t="s">
        <v>208</v>
      </c>
      <c r="G1208" s="13">
        <v>278</v>
      </c>
      <c r="H1208" s="12" t="s">
        <v>1395</v>
      </c>
      <c r="I1208" s="12"/>
      <c r="J1208" s="50" t="b">
        <v>0</v>
      </c>
      <c r="K1208" s="12" t="s">
        <v>1166</v>
      </c>
      <c r="L1208" s="12" t="s">
        <v>1167</v>
      </c>
    </row>
    <row r="1209" spans="1:12" x14ac:dyDescent="0.2">
      <c r="A1209" s="10">
        <v>41303</v>
      </c>
      <c r="B1209" s="11" t="s">
        <v>36</v>
      </c>
      <c r="C1209" s="12" t="s">
        <v>885</v>
      </c>
      <c r="D1209" s="11" t="s">
        <v>53</v>
      </c>
      <c r="E1209" s="11" t="s">
        <v>17</v>
      </c>
      <c r="F1209" s="12" t="s">
        <v>278</v>
      </c>
      <c r="G1209" s="13">
        <v>3450</v>
      </c>
      <c r="H1209" s="12" t="s">
        <v>1396</v>
      </c>
      <c r="I1209" s="12"/>
      <c r="J1209" s="50" t="b">
        <v>0</v>
      </c>
      <c r="K1209" s="12" t="s">
        <v>1166</v>
      </c>
      <c r="L1209" s="12" t="s">
        <v>1167</v>
      </c>
    </row>
    <row r="1210" spans="1:12" x14ac:dyDescent="0.2">
      <c r="A1210" s="10">
        <v>41301</v>
      </c>
      <c r="B1210" s="11" t="s">
        <v>5</v>
      </c>
      <c r="C1210" s="12" t="s">
        <v>853</v>
      </c>
      <c r="D1210" s="11" t="s">
        <v>761</v>
      </c>
      <c r="E1210" s="11" t="s">
        <v>19</v>
      </c>
      <c r="F1210" s="12" t="s">
        <v>802</v>
      </c>
      <c r="G1210" s="13">
        <v>260</v>
      </c>
      <c r="H1210" s="12" t="s">
        <v>1397</v>
      </c>
      <c r="I1210" s="12"/>
      <c r="J1210" s="50" t="b">
        <v>0</v>
      </c>
      <c r="K1210" s="12" t="s">
        <v>1166</v>
      </c>
      <c r="L1210" s="12" t="s">
        <v>1167</v>
      </c>
    </row>
    <row r="1211" spans="1:12" x14ac:dyDescent="0.2">
      <c r="A1211" s="10">
        <v>41299</v>
      </c>
      <c r="B1211" s="11" t="s">
        <v>36</v>
      </c>
      <c r="C1211" s="12" t="s">
        <v>1463</v>
      </c>
      <c r="D1211" s="11" t="s">
        <v>761</v>
      </c>
      <c r="E1211" s="11" t="s">
        <v>17</v>
      </c>
      <c r="F1211" s="12" t="s">
        <v>1399</v>
      </c>
      <c r="G1211" s="13"/>
      <c r="H1211" s="12" t="s">
        <v>1400</v>
      </c>
      <c r="I1211" s="12"/>
      <c r="J1211" s="50" t="b">
        <v>0</v>
      </c>
      <c r="K1211" s="12" t="s">
        <v>1166</v>
      </c>
      <c r="L1211" s="12" t="s">
        <v>1167</v>
      </c>
    </row>
    <row r="1212" spans="1:12" x14ac:dyDescent="0.2">
      <c r="A1212" s="10">
        <v>41292</v>
      </c>
      <c r="B1212" s="11" t="s">
        <v>5</v>
      </c>
      <c r="C1212" s="12" t="s">
        <v>924</v>
      </c>
      <c r="D1212" s="11" t="s">
        <v>1252</v>
      </c>
      <c r="E1212" s="11" t="s">
        <v>1730</v>
      </c>
      <c r="F1212" s="12" t="s">
        <v>1401</v>
      </c>
      <c r="G1212" s="13">
        <v>6960.68</v>
      </c>
      <c r="H1212" s="12" t="s">
        <v>1402</v>
      </c>
      <c r="I1212" s="12" t="s">
        <v>1170</v>
      </c>
      <c r="J1212" s="50" t="b">
        <v>0</v>
      </c>
      <c r="K1212" s="12" t="s">
        <v>1166</v>
      </c>
      <c r="L1212" s="12" t="s">
        <v>1167</v>
      </c>
    </row>
    <row r="1213" spans="1:12" x14ac:dyDescent="0.2">
      <c r="A1213" s="10">
        <v>41291</v>
      </c>
      <c r="B1213" s="11" t="s">
        <v>36</v>
      </c>
      <c r="C1213" s="12" t="s">
        <v>1028</v>
      </c>
      <c r="D1213" s="11" t="s">
        <v>761</v>
      </c>
      <c r="E1213" s="11" t="s">
        <v>17</v>
      </c>
      <c r="F1213" s="12" t="s">
        <v>56</v>
      </c>
      <c r="G1213" s="13">
        <v>1200</v>
      </c>
      <c r="H1213" s="12" t="s">
        <v>1403</v>
      </c>
      <c r="I1213" s="12" t="s">
        <v>1487</v>
      </c>
      <c r="J1213" s="50" t="b">
        <v>0</v>
      </c>
      <c r="K1213" s="12" t="s">
        <v>1166</v>
      </c>
      <c r="L1213" s="12" t="s">
        <v>1167</v>
      </c>
    </row>
    <row r="1214" spans="1:12" x14ac:dyDescent="0.2">
      <c r="A1214" s="10">
        <v>41291</v>
      </c>
      <c r="B1214" s="11" t="s">
        <v>36</v>
      </c>
      <c r="C1214" s="12" t="s">
        <v>1113</v>
      </c>
      <c r="D1214" s="11" t="s">
        <v>761</v>
      </c>
      <c r="E1214" s="11" t="s">
        <v>17</v>
      </c>
      <c r="F1214" s="12" t="s">
        <v>56</v>
      </c>
      <c r="G1214" s="13">
        <v>1800</v>
      </c>
      <c r="H1214" s="12" t="s">
        <v>1404</v>
      </c>
      <c r="I1214" s="12" t="s">
        <v>1487</v>
      </c>
      <c r="J1214" s="50" t="b">
        <v>0</v>
      </c>
      <c r="K1214" s="12" t="s">
        <v>1166</v>
      </c>
      <c r="L1214" s="12" t="s">
        <v>1167</v>
      </c>
    </row>
    <row r="1215" spans="1:12" x14ac:dyDescent="0.2">
      <c r="A1215" s="10">
        <v>41290</v>
      </c>
      <c r="B1215" s="11" t="s">
        <v>2193</v>
      </c>
      <c r="C1215" s="12" t="s">
        <v>1017</v>
      </c>
      <c r="D1215" s="11" t="s">
        <v>2</v>
      </c>
      <c r="E1215" s="11" t="s">
        <v>1730</v>
      </c>
      <c r="F1215" s="12" t="s">
        <v>66</v>
      </c>
      <c r="G1215" s="13">
        <v>60941.69</v>
      </c>
      <c r="H1215" s="12" t="s">
        <v>2359</v>
      </c>
      <c r="I1215" s="12" t="s">
        <v>1177</v>
      </c>
      <c r="J1215" s="50" t="b">
        <v>0</v>
      </c>
      <c r="K1215" s="12" t="s">
        <v>1166</v>
      </c>
      <c r="L1215" s="12" t="s">
        <v>1167</v>
      </c>
    </row>
    <row r="1216" spans="1:12" x14ac:dyDescent="0.2">
      <c r="A1216" s="10">
        <v>41289</v>
      </c>
      <c r="B1216" s="11" t="s">
        <v>2193</v>
      </c>
      <c r="C1216" s="12" t="s">
        <v>1406</v>
      </c>
      <c r="D1216" s="11" t="s">
        <v>2</v>
      </c>
      <c r="E1216" s="11" t="s">
        <v>1730</v>
      </c>
      <c r="F1216" s="12" t="s">
        <v>66</v>
      </c>
      <c r="G1216" s="13">
        <v>119088.72</v>
      </c>
      <c r="H1216" s="12" t="s">
        <v>2360</v>
      </c>
      <c r="I1216" s="12" t="s">
        <v>1177</v>
      </c>
      <c r="J1216" s="50" t="b">
        <v>0</v>
      </c>
      <c r="K1216" s="12" t="s">
        <v>1166</v>
      </c>
      <c r="L1216" s="12" t="s">
        <v>1167</v>
      </c>
    </row>
    <row r="1217" spans="1:12" x14ac:dyDescent="0.2">
      <c r="A1217" s="10">
        <v>41283</v>
      </c>
      <c r="B1217" s="11" t="s">
        <v>2193</v>
      </c>
      <c r="C1217" s="12" t="s">
        <v>1334</v>
      </c>
      <c r="D1217" s="11" t="s">
        <v>1252</v>
      </c>
      <c r="E1217" s="11" t="s">
        <v>1730</v>
      </c>
      <c r="F1217" s="12" t="s">
        <v>1408</v>
      </c>
      <c r="G1217" s="13">
        <v>0</v>
      </c>
      <c r="H1217" s="12" t="s">
        <v>2361</v>
      </c>
      <c r="I1217" s="12" t="s">
        <v>1182</v>
      </c>
      <c r="J1217" s="50" t="b">
        <v>0</v>
      </c>
      <c r="K1217" s="12" t="s">
        <v>1166</v>
      </c>
      <c r="L1217" s="12" t="s">
        <v>1167</v>
      </c>
    </row>
    <row r="1218" spans="1:12" x14ac:dyDescent="0.2">
      <c r="A1218" s="10">
        <v>41283</v>
      </c>
      <c r="B1218" s="11" t="s">
        <v>4</v>
      </c>
      <c r="C1218" s="12" t="s">
        <v>1410</v>
      </c>
      <c r="D1218" s="11" t="s">
        <v>37</v>
      </c>
      <c r="E1218" s="11" t="s">
        <v>18</v>
      </c>
      <c r="F1218" s="12" t="s">
        <v>1411</v>
      </c>
      <c r="G1218" s="13">
        <v>0</v>
      </c>
      <c r="H1218" s="12" t="s">
        <v>1412</v>
      </c>
      <c r="I1218" s="12"/>
      <c r="J1218" s="50" t="b">
        <v>0</v>
      </c>
      <c r="K1218" s="12" t="s">
        <v>1166</v>
      </c>
      <c r="L1218" s="12" t="s">
        <v>1167</v>
      </c>
    </row>
    <row r="1219" spans="1:12" x14ac:dyDescent="0.2">
      <c r="A1219" s="10">
        <v>41283</v>
      </c>
      <c r="B1219" s="11" t="s">
        <v>2193</v>
      </c>
      <c r="C1219" s="12" t="s">
        <v>1334</v>
      </c>
      <c r="D1219" s="11" t="s">
        <v>761</v>
      </c>
      <c r="E1219" s="11" t="s">
        <v>1730</v>
      </c>
      <c r="F1219" s="12" t="s">
        <v>85</v>
      </c>
      <c r="G1219" s="13"/>
      <c r="H1219" s="12" t="s">
        <v>2362</v>
      </c>
      <c r="I1219" s="12" t="s">
        <v>1182</v>
      </c>
      <c r="J1219" s="50" t="b">
        <v>0</v>
      </c>
      <c r="K1219" s="12" t="s">
        <v>1166</v>
      </c>
      <c r="L1219" s="12" t="s">
        <v>1167</v>
      </c>
    </row>
    <row r="1220" spans="1:12" x14ac:dyDescent="0.2">
      <c r="A1220" s="10">
        <v>41283</v>
      </c>
      <c r="B1220" s="11" t="s">
        <v>4</v>
      </c>
      <c r="C1220" s="12" t="s">
        <v>1410</v>
      </c>
      <c r="D1220" s="11" t="s">
        <v>761</v>
      </c>
      <c r="E1220" s="11" t="s">
        <v>18</v>
      </c>
      <c r="F1220" s="12" t="s">
        <v>377</v>
      </c>
      <c r="G1220" s="13"/>
      <c r="H1220" s="12" t="s">
        <v>1414</v>
      </c>
      <c r="I1220" s="12"/>
      <c r="J1220" s="50" t="b">
        <v>0</v>
      </c>
      <c r="K1220" s="12" t="s">
        <v>1166</v>
      </c>
      <c r="L1220" s="12" t="s">
        <v>1167</v>
      </c>
    </row>
    <row r="1221" spans="1:12" x14ac:dyDescent="0.2">
      <c r="A1221" s="10">
        <v>41281</v>
      </c>
      <c r="B1221" s="11" t="s">
        <v>6</v>
      </c>
      <c r="C1221" s="12" t="s">
        <v>1137</v>
      </c>
      <c r="D1221" s="11" t="s">
        <v>1252</v>
      </c>
      <c r="E1221" s="11" t="s">
        <v>17</v>
      </c>
      <c r="F1221" s="12" t="s">
        <v>1415</v>
      </c>
      <c r="G1221" s="13">
        <v>11000</v>
      </c>
      <c r="H1221" s="12" t="s">
        <v>1416</v>
      </c>
      <c r="I1221" s="12"/>
      <c r="J1221" s="50" t="b">
        <v>0</v>
      </c>
      <c r="K1221" s="12" t="s">
        <v>1166</v>
      </c>
      <c r="L1221" s="12" t="s">
        <v>1167</v>
      </c>
    </row>
    <row r="1222" spans="1:12" x14ac:dyDescent="0.2">
      <c r="A1222" s="10">
        <v>41276</v>
      </c>
      <c r="B1222" s="11" t="s">
        <v>36</v>
      </c>
      <c r="C1222" s="12" t="s">
        <v>1046</v>
      </c>
      <c r="D1222" s="11" t="s">
        <v>761</v>
      </c>
      <c r="E1222" s="11" t="s">
        <v>17</v>
      </c>
      <c r="F1222" s="12" t="s">
        <v>1417</v>
      </c>
      <c r="G1222" s="13"/>
      <c r="H1222" s="12" t="s">
        <v>1418</v>
      </c>
      <c r="I1222" s="12"/>
      <c r="J1222" s="50" t="b">
        <v>0</v>
      </c>
      <c r="K1222" s="12" t="s">
        <v>1166</v>
      </c>
      <c r="L1222" s="12" t="s">
        <v>1167</v>
      </c>
    </row>
    <row r="1223" spans="1:12" x14ac:dyDescent="0.2">
      <c r="A1223" s="10">
        <v>41270</v>
      </c>
      <c r="B1223" s="11" t="s">
        <v>40</v>
      </c>
      <c r="C1223" s="12" t="s">
        <v>1419</v>
      </c>
      <c r="D1223" s="11" t="s">
        <v>761</v>
      </c>
      <c r="E1223" s="11" t="s">
        <v>17</v>
      </c>
      <c r="F1223" s="12" t="s">
        <v>1420</v>
      </c>
      <c r="G1223" s="13">
        <v>0</v>
      </c>
      <c r="H1223" s="12" t="s">
        <v>1421</v>
      </c>
      <c r="I1223" s="12"/>
      <c r="J1223" s="50" t="b">
        <v>0</v>
      </c>
      <c r="K1223" s="12" t="s">
        <v>1166</v>
      </c>
      <c r="L1223" s="12" t="s">
        <v>1167</v>
      </c>
    </row>
    <row r="1224" spans="1:12" x14ac:dyDescent="0.2">
      <c r="A1224" s="10">
        <v>41262</v>
      </c>
      <c r="B1224" s="11" t="s">
        <v>40</v>
      </c>
      <c r="C1224" s="12" t="s">
        <v>963</v>
      </c>
      <c r="D1224" s="11" t="s">
        <v>2</v>
      </c>
      <c r="E1224" s="11" t="s">
        <v>17</v>
      </c>
      <c r="F1224" s="12" t="s">
        <v>1422</v>
      </c>
      <c r="G1224" s="13">
        <v>98824.43</v>
      </c>
      <c r="H1224" s="12" t="s">
        <v>2285</v>
      </c>
      <c r="I1224" s="12"/>
      <c r="J1224" s="50" t="b">
        <v>0</v>
      </c>
      <c r="K1224" s="12" t="s">
        <v>1166</v>
      </c>
      <c r="L1224" s="12" t="s">
        <v>1167</v>
      </c>
    </row>
    <row r="1225" spans="1:12" x14ac:dyDescent="0.2">
      <c r="A1225" s="10">
        <v>41260</v>
      </c>
      <c r="B1225" s="11" t="s">
        <v>4</v>
      </c>
      <c r="C1225" s="12" t="s">
        <v>1145</v>
      </c>
      <c r="D1225" s="11"/>
      <c r="E1225" s="11" t="s">
        <v>20</v>
      </c>
      <c r="F1225" s="12" t="s">
        <v>1424</v>
      </c>
      <c r="G1225" s="13"/>
      <c r="H1225" s="12" t="s">
        <v>1425</v>
      </c>
      <c r="I1225" s="12"/>
      <c r="J1225" s="50" t="b">
        <v>0</v>
      </c>
      <c r="K1225" s="12" t="s">
        <v>1166</v>
      </c>
      <c r="L1225" s="12" t="s">
        <v>1167</v>
      </c>
    </row>
    <row r="1226" spans="1:12" x14ac:dyDescent="0.2">
      <c r="A1226" s="10">
        <v>41257</v>
      </c>
      <c r="B1226" s="11" t="s">
        <v>2315</v>
      </c>
      <c r="C1226" s="12" t="s">
        <v>1426</v>
      </c>
      <c r="D1226" s="11" t="s">
        <v>1252</v>
      </c>
      <c r="E1226" s="11" t="s">
        <v>17</v>
      </c>
      <c r="F1226" s="12" t="s">
        <v>1427</v>
      </c>
      <c r="G1226" s="13">
        <v>0</v>
      </c>
      <c r="H1226" s="12" t="s">
        <v>2292</v>
      </c>
      <c r="I1226" s="12" t="s">
        <v>1811</v>
      </c>
      <c r="J1226" s="50" t="b">
        <v>0</v>
      </c>
      <c r="K1226" s="12" t="s">
        <v>1166</v>
      </c>
      <c r="L1226" s="12" t="s">
        <v>1167</v>
      </c>
    </row>
    <row r="1227" spans="1:12" x14ac:dyDescent="0.2">
      <c r="A1227" s="10">
        <v>41256</v>
      </c>
      <c r="B1227" s="11" t="s">
        <v>839</v>
      </c>
      <c r="C1227" s="12" t="s">
        <v>840</v>
      </c>
      <c r="D1227" s="11" t="s">
        <v>2</v>
      </c>
      <c r="E1227" s="11" t="s">
        <v>20</v>
      </c>
      <c r="F1227" s="12" t="s">
        <v>83</v>
      </c>
      <c r="G1227" s="13">
        <v>350000</v>
      </c>
      <c r="H1227" s="12" t="s">
        <v>1428</v>
      </c>
      <c r="I1227" s="12"/>
      <c r="J1227" s="50" t="b">
        <v>0</v>
      </c>
      <c r="K1227" s="12" t="s">
        <v>1166</v>
      </c>
      <c r="L1227" s="12" t="s">
        <v>1167</v>
      </c>
    </row>
    <row r="1228" spans="1:12" x14ac:dyDescent="0.2">
      <c r="A1228" s="10">
        <v>41254</v>
      </c>
      <c r="B1228" s="11" t="s">
        <v>40</v>
      </c>
      <c r="C1228" s="12" t="s">
        <v>1057</v>
      </c>
      <c r="D1228" s="11" t="s">
        <v>37</v>
      </c>
      <c r="E1228" s="11" t="s">
        <v>18</v>
      </c>
      <c r="F1228" s="12" t="s">
        <v>1429</v>
      </c>
      <c r="G1228" s="13"/>
      <c r="H1228" s="12" t="s">
        <v>1430</v>
      </c>
      <c r="I1228" s="12"/>
      <c r="J1228" s="50" t="b">
        <v>0</v>
      </c>
      <c r="K1228" s="12" t="s">
        <v>1166</v>
      </c>
      <c r="L1228" s="12" t="s">
        <v>1167</v>
      </c>
    </row>
    <row r="1229" spans="1:12" x14ac:dyDescent="0.2">
      <c r="A1229" s="10">
        <v>41251</v>
      </c>
      <c r="B1229" s="11" t="s">
        <v>40</v>
      </c>
      <c r="C1229" s="12" t="s">
        <v>894</v>
      </c>
      <c r="D1229" s="11" t="s">
        <v>2</v>
      </c>
      <c r="E1229" s="11" t="s">
        <v>17</v>
      </c>
      <c r="F1229" s="12" t="s">
        <v>66</v>
      </c>
      <c r="G1229" s="13"/>
      <c r="H1229" s="12" t="s">
        <v>1431</v>
      </c>
      <c r="I1229" s="12"/>
      <c r="J1229" s="50" t="b">
        <v>0</v>
      </c>
      <c r="K1229" s="12" t="s">
        <v>1166</v>
      </c>
      <c r="L1229" s="12" t="s">
        <v>1167</v>
      </c>
    </row>
    <row r="1230" spans="1:12" x14ac:dyDescent="0.2">
      <c r="A1230" s="10">
        <v>41249</v>
      </c>
      <c r="B1230" s="11" t="s">
        <v>36</v>
      </c>
      <c r="C1230" s="12" t="s">
        <v>1138</v>
      </c>
      <c r="D1230" s="11" t="s">
        <v>761</v>
      </c>
      <c r="E1230" s="11" t="s">
        <v>17</v>
      </c>
      <c r="F1230" s="12" t="s">
        <v>1408</v>
      </c>
      <c r="G1230" s="13">
        <v>0</v>
      </c>
      <c r="H1230" s="12" t="s">
        <v>1432</v>
      </c>
      <c r="I1230" s="12" t="s">
        <v>1182</v>
      </c>
      <c r="J1230" s="50" t="b">
        <v>0</v>
      </c>
      <c r="K1230" s="12" t="s">
        <v>1166</v>
      </c>
      <c r="L1230" s="12" t="s">
        <v>1167</v>
      </c>
    </row>
    <row r="1231" spans="1:12" x14ac:dyDescent="0.2">
      <c r="A1231" s="10">
        <v>41242</v>
      </c>
      <c r="B1231" s="11" t="s">
        <v>6</v>
      </c>
      <c r="C1231" s="12" t="s">
        <v>882</v>
      </c>
      <c r="D1231" s="11" t="s">
        <v>2</v>
      </c>
      <c r="E1231" s="11" t="s">
        <v>20</v>
      </c>
      <c r="F1231" s="12" t="s">
        <v>83</v>
      </c>
      <c r="G1231" s="13">
        <v>97600</v>
      </c>
      <c r="H1231" s="12" t="s">
        <v>1433</v>
      </c>
      <c r="I1231" s="12"/>
      <c r="J1231" s="50" t="b">
        <v>1</v>
      </c>
      <c r="K1231" s="12" t="s">
        <v>1166</v>
      </c>
      <c r="L1231" s="12" t="s">
        <v>1167</v>
      </c>
    </row>
    <row r="1232" spans="1:12" x14ac:dyDescent="0.2">
      <c r="A1232" s="10">
        <v>41242</v>
      </c>
      <c r="B1232" s="11" t="s">
        <v>6</v>
      </c>
      <c r="C1232" s="12" t="s">
        <v>1434</v>
      </c>
      <c r="D1232" s="11" t="s">
        <v>761</v>
      </c>
      <c r="E1232" s="11" t="s">
        <v>20</v>
      </c>
      <c r="F1232" s="12" t="s">
        <v>238</v>
      </c>
      <c r="G1232" s="13">
        <v>550</v>
      </c>
      <c r="H1232" s="12" t="s">
        <v>1435</v>
      </c>
      <c r="I1232" s="12"/>
      <c r="J1232" s="50" t="b">
        <v>0</v>
      </c>
      <c r="K1232" s="12" t="s">
        <v>1166</v>
      </c>
      <c r="L1232" s="12" t="s">
        <v>1167</v>
      </c>
    </row>
    <row r="1233" spans="1:12" x14ac:dyDescent="0.2">
      <c r="A1233" s="10">
        <v>41241</v>
      </c>
      <c r="B1233" s="11" t="s">
        <v>5</v>
      </c>
      <c r="C1233" s="12" t="s">
        <v>1226</v>
      </c>
      <c r="D1233" s="11" t="s">
        <v>761</v>
      </c>
      <c r="E1233" s="11" t="s">
        <v>20</v>
      </c>
      <c r="F1233" s="12" t="s">
        <v>1436</v>
      </c>
      <c r="G1233" s="13">
        <v>0</v>
      </c>
      <c r="H1233" s="12" t="s">
        <v>1437</v>
      </c>
      <c r="I1233" s="12"/>
      <c r="J1233" s="50" t="b">
        <v>0</v>
      </c>
      <c r="K1233" s="12" t="s">
        <v>1166</v>
      </c>
      <c r="L1233" s="12" t="s">
        <v>1167</v>
      </c>
    </row>
    <row r="1234" spans="1:12" x14ac:dyDescent="0.2">
      <c r="A1234" s="10">
        <v>41241</v>
      </c>
      <c r="B1234" s="11" t="s">
        <v>2206</v>
      </c>
      <c r="C1234" s="12" t="s">
        <v>1116</v>
      </c>
      <c r="D1234" s="11" t="s">
        <v>1252</v>
      </c>
      <c r="E1234" s="11" t="s">
        <v>17</v>
      </c>
      <c r="F1234" s="12" t="s">
        <v>795</v>
      </c>
      <c r="G1234" s="13">
        <v>12681.8</v>
      </c>
      <c r="H1234" s="12" t="s">
        <v>2293</v>
      </c>
      <c r="I1234" s="12" t="s">
        <v>1218</v>
      </c>
      <c r="J1234" s="50" t="b">
        <v>0</v>
      </c>
      <c r="K1234" s="12" t="s">
        <v>1166</v>
      </c>
      <c r="L1234" s="12" t="s">
        <v>1167</v>
      </c>
    </row>
    <row r="1235" spans="1:12" x14ac:dyDescent="0.2">
      <c r="A1235" s="10">
        <v>41234</v>
      </c>
      <c r="B1235" s="11" t="s">
        <v>88</v>
      </c>
      <c r="C1235" s="12" t="s">
        <v>902</v>
      </c>
      <c r="D1235" s="11"/>
      <c r="E1235" s="11"/>
      <c r="F1235" s="12" t="s">
        <v>1439</v>
      </c>
      <c r="G1235" s="13"/>
      <c r="H1235" s="12" t="s">
        <v>1440</v>
      </c>
      <c r="I1235" s="12"/>
      <c r="J1235" s="50" t="b">
        <v>0</v>
      </c>
      <c r="K1235" s="12" t="s">
        <v>1166</v>
      </c>
      <c r="L1235" s="12" t="s">
        <v>1167</v>
      </c>
    </row>
    <row r="1236" spans="1:12" x14ac:dyDescent="0.2">
      <c r="A1236" s="10">
        <v>41233</v>
      </c>
      <c r="B1236" s="11" t="s">
        <v>5</v>
      </c>
      <c r="C1236" s="12" t="s">
        <v>924</v>
      </c>
      <c r="D1236" s="11" t="s">
        <v>2</v>
      </c>
      <c r="E1236" s="11" t="s">
        <v>17</v>
      </c>
      <c r="F1236" s="12" t="s">
        <v>1436</v>
      </c>
      <c r="G1236" s="13">
        <v>65000</v>
      </c>
      <c r="H1236" s="12" t="s">
        <v>1441</v>
      </c>
      <c r="I1236" s="12"/>
      <c r="J1236" s="50" t="b">
        <v>0</v>
      </c>
      <c r="K1236" s="12" t="s">
        <v>1166</v>
      </c>
      <c r="L1236" s="12" t="s">
        <v>1167</v>
      </c>
    </row>
    <row r="1237" spans="1:12" x14ac:dyDescent="0.2">
      <c r="A1237" s="10">
        <v>41231</v>
      </c>
      <c r="B1237" s="11" t="s">
        <v>40</v>
      </c>
      <c r="C1237" s="12" t="s">
        <v>894</v>
      </c>
      <c r="D1237" s="11" t="s">
        <v>761</v>
      </c>
      <c r="E1237" s="11" t="s">
        <v>17</v>
      </c>
      <c r="F1237" s="12" t="s">
        <v>1442</v>
      </c>
      <c r="G1237" s="13"/>
      <c r="H1237" s="12" t="s">
        <v>1443</v>
      </c>
      <c r="I1237" s="12"/>
      <c r="J1237" s="50" t="b">
        <v>0</v>
      </c>
      <c r="K1237" s="12" t="s">
        <v>1166</v>
      </c>
      <c r="L1237" s="12" t="s">
        <v>1167</v>
      </c>
    </row>
    <row r="1238" spans="1:12" x14ac:dyDescent="0.2">
      <c r="A1238" s="10">
        <v>41221</v>
      </c>
      <c r="B1238" s="11" t="s">
        <v>4</v>
      </c>
      <c r="C1238" s="12" t="s">
        <v>1097</v>
      </c>
      <c r="D1238" s="11" t="s">
        <v>761</v>
      </c>
      <c r="E1238" s="11" t="s">
        <v>17</v>
      </c>
      <c r="F1238" s="12" t="s">
        <v>505</v>
      </c>
      <c r="G1238" s="13"/>
      <c r="H1238" s="12" t="s">
        <v>1444</v>
      </c>
      <c r="I1238" s="12"/>
      <c r="J1238" s="50" t="b">
        <v>0</v>
      </c>
      <c r="K1238" s="12" t="s">
        <v>1166</v>
      </c>
      <c r="L1238" s="12" t="s">
        <v>1167</v>
      </c>
    </row>
    <row r="1239" spans="1:12" x14ac:dyDescent="0.2">
      <c r="A1239" s="10">
        <v>41221</v>
      </c>
      <c r="B1239" s="11" t="s">
        <v>5</v>
      </c>
      <c r="C1239" s="12" t="s">
        <v>935</v>
      </c>
      <c r="D1239" s="11" t="s">
        <v>37</v>
      </c>
      <c r="E1239" s="11" t="s">
        <v>18</v>
      </c>
      <c r="F1239" s="12" t="s">
        <v>80</v>
      </c>
      <c r="G1239" s="13"/>
      <c r="H1239" s="12" t="s">
        <v>1445</v>
      </c>
      <c r="I1239" s="12" t="s">
        <v>1182</v>
      </c>
      <c r="J1239" s="50" t="b">
        <v>0</v>
      </c>
      <c r="K1239" s="12" t="s">
        <v>1166</v>
      </c>
      <c r="L1239" s="12" t="s">
        <v>1167</v>
      </c>
    </row>
    <row r="1240" spans="1:12" x14ac:dyDescent="0.2">
      <c r="A1240" s="10">
        <v>41221</v>
      </c>
      <c r="B1240" s="11" t="s">
        <v>2234</v>
      </c>
      <c r="C1240" s="12" t="s">
        <v>897</v>
      </c>
      <c r="D1240" s="11" t="s">
        <v>53</v>
      </c>
      <c r="E1240" s="11" t="s">
        <v>19</v>
      </c>
      <c r="F1240" s="12" t="s">
        <v>795</v>
      </c>
      <c r="G1240" s="13">
        <v>21863</v>
      </c>
      <c r="H1240" s="12" t="s">
        <v>1446</v>
      </c>
      <c r="I1240" s="12"/>
      <c r="J1240" s="50" t="b">
        <v>0</v>
      </c>
      <c r="K1240" s="12" t="s">
        <v>1166</v>
      </c>
      <c r="L1240" s="12" t="s">
        <v>1167</v>
      </c>
    </row>
    <row r="1241" spans="1:12" x14ac:dyDescent="0.2">
      <c r="A1241" s="10">
        <v>41220</v>
      </c>
      <c r="B1241" s="11" t="s">
        <v>36</v>
      </c>
      <c r="C1241" s="12" t="s">
        <v>1089</v>
      </c>
      <c r="D1241" s="11" t="s">
        <v>53</v>
      </c>
      <c r="E1241" s="11" t="s">
        <v>19</v>
      </c>
      <c r="F1241" s="12" t="s">
        <v>1447</v>
      </c>
      <c r="G1241" s="13">
        <v>24380</v>
      </c>
      <c r="H1241" s="12" t="s">
        <v>1448</v>
      </c>
      <c r="I1241" s="12"/>
      <c r="J1241" s="50" t="b">
        <v>1</v>
      </c>
      <c r="K1241" s="12" t="s">
        <v>1166</v>
      </c>
      <c r="L1241" s="12" t="s">
        <v>1167</v>
      </c>
    </row>
    <row r="1242" spans="1:12" x14ac:dyDescent="0.2">
      <c r="A1242" s="10">
        <v>41219</v>
      </c>
      <c r="B1242" s="11" t="s">
        <v>88</v>
      </c>
      <c r="C1242" s="12" t="s">
        <v>869</v>
      </c>
      <c r="D1242" s="11" t="s">
        <v>53</v>
      </c>
      <c r="E1242" s="11" t="s">
        <v>17</v>
      </c>
      <c r="F1242" s="12" t="s">
        <v>83</v>
      </c>
      <c r="G1242" s="13">
        <v>97738</v>
      </c>
      <c r="H1242" s="12" t="s">
        <v>1449</v>
      </c>
      <c r="I1242" s="12"/>
      <c r="J1242" s="50" t="b">
        <v>1</v>
      </c>
      <c r="K1242" s="12" t="s">
        <v>1166</v>
      </c>
      <c r="L1242" s="12" t="s">
        <v>1167</v>
      </c>
    </row>
    <row r="1243" spans="1:12" x14ac:dyDescent="0.2">
      <c r="A1243" s="10">
        <v>41219</v>
      </c>
      <c r="B1243" s="11" t="s">
        <v>2194</v>
      </c>
      <c r="C1243" s="12" t="s">
        <v>773</v>
      </c>
      <c r="D1243" s="11" t="s">
        <v>1252</v>
      </c>
      <c r="E1243" s="11" t="s">
        <v>1730</v>
      </c>
      <c r="F1243" s="12" t="s">
        <v>1450</v>
      </c>
      <c r="G1243" s="13">
        <v>0</v>
      </c>
      <c r="H1243" s="12" t="s">
        <v>2286</v>
      </c>
      <c r="I1243" s="12" t="s">
        <v>1537</v>
      </c>
      <c r="J1243" s="50" t="b">
        <v>0</v>
      </c>
      <c r="K1243" s="12" t="s">
        <v>1166</v>
      </c>
      <c r="L1243" s="12" t="s">
        <v>1167</v>
      </c>
    </row>
    <row r="1244" spans="1:12" x14ac:dyDescent="0.2">
      <c r="A1244" s="10">
        <v>41219</v>
      </c>
      <c r="B1244" s="11" t="s">
        <v>2193</v>
      </c>
      <c r="C1244" s="12" t="s">
        <v>771</v>
      </c>
      <c r="D1244" s="11" t="s">
        <v>53</v>
      </c>
      <c r="E1244" s="11" t="s">
        <v>19</v>
      </c>
      <c r="F1244" s="12" t="s">
        <v>762</v>
      </c>
      <c r="G1244" s="13">
        <v>22617</v>
      </c>
      <c r="H1244" s="12" t="s">
        <v>1452</v>
      </c>
      <c r="I1244" s="12" t="s">
        <v>1182</v>
      </c>
      <c r="J1244" s="50" t="b">
        <v>0</v>
      </c>
      <c r="K1244" s="12" t="s">
        <v>1166</v>
      </c>
      <c r="L1244" s="12" t="s">
        <v>1167</v>
      </c>
    </row>
    <row r="1245" spans="1:12" x14ac:dyDescent="0.2">
      <c r="A1245" s="10">
        <v>41219</v>
      </c>
      <c r="B1245" s="11" t="s">
        <v>5</v>
      </c>
      <c r="C1245" s="12" t="s">
        <v>853</v>
      </c>
      <c r="D1245" s="11" t="s">
        <v>761</v>
      </c>
      <c r="E1245" s="11" t="s">
        <v>17</v>
      </c>
      <c r="F1245" s="12" t="s">
        <v>260</v>
      </c>
      <c r="G1245" s="13"/>
      <c r="H1245" s="12" t="s">
        <v>1453</v>
      </c>
      <c r="I1245" s="12"/>
      <c r="J1245" s="50" t="b">
        <v>0</v>
      </c>
      <c r="K1245" s="12" t="s">
        <v>1166</v>
      </c>
      <c r="L1245" s="12" t="s">
        <v>1167</v>
      </c>
    </row>
    <row r="1246" spans="1:12" x14ac:dyDescent="0.2">
      <c r="A1246" s="10">
        <v>41217</v>
      </c>
      <c r="B1246" s="11" t="s">
        <v>1939</v>
      </c>
      <c r="C1246" s="12" t="s">
        <v>1800</v>
      </c>
      <c r="D1246" s="11" t="s">
        <v>1252</v>
      </c>
      <c r="E1246" s="11" t="s">
        <v>17</v>
      </c>
      <c r="F1246" s="12" t="s">
        <v>83</v>
      </c>
      <c r="G1246" s="13"/>
      <c r="H1246" s="12" t="s">
        <v>1455</v>
      </c>
      <c r="I1246" s="12"/>
      <c r="J1246" s="50" t="b">
        <v>0</v>
      </c>
      <c r="K1246" s="12" t="s">
        <v>1166</v>
      </c>
      <c r="L1246" s="12" t="s">
        <v>1167</v>
      </c>
    </row>
    <row r="1247" spans="1:12" x14ac:dyDescent="0.2">
      <c r="A1247" s="10">
        <v>41216</v>
      </c>
      <c r="B1247" s="11" t="s">
        <v>36</v>
      </c>
      <c r="C1247" s="12" t="s">
        <v>766</v>
      </c>
      <c r="D1247" s="11" t="s">
        <v>53</v>
      </c>
      <c r="E1247" s="11" t="s">
        <v>19</v>
      </c>
      <c r="F1247" s="12" t="s">
        <v>1456</v>
      </c>
      <c r="G1247" s="13">
        <v>2584</v>
      </c>
      <c r="H1247" s="12" t="s">
        <v>3068</v>
      </c>
      <c r="I1247" s="12"/>
      <c r="J1247" s="50" t="b">
        <v>0</v>
      </c>
      <c r="K1247" s="12" t="s">
        <v>1166</v>
      </c>
      <c r="L1247" s="12" t="s">
        <v>1167</v>
      </c>
    </row>
    <row r="1248" spans="1:12" x14ac:dyDescent="0.2">
      <c r="A1248" s="10">
        <v>41215</v>
      </c>
      <c r="B1248" s="11" t="s">
        <v>36</v>
      </c>
      <c r="C1248" s="12" t="s">
        <v>786</v>
      </c>
      <c r="D1248" s="11" t="s">
        <v>37</v>
      </c>
      <c r="E1248" s="11" t="s">
        <v>18</v>
      </c>
      <c r="F1248" s="12" t="s">
        <v>203</v>
      </c>
      <c r="G1248" s="13"/>
      <c r="H1248" s="12" t="s">
        <v>1458</v>
      </c>
      <c r="I1248" s="12"/>
      <c r="J1248" s="50" t="b">
        <v>0</v>
      </c>
      <c r="K1248" s="12" t="s">
        <v>1166</v>
      </c>
      <c r="L1248" s="12" t="s">
        <v>1167</v>
      </c>
    </row>
    <row r="1249" spans="1:12" x14ac:dyDescent="0.2">
      <c r="A1249" s="10">
        <v>41215</v>
      </c>
      <c r="B1249" s="11" t="s">
        <v>40</v>
      </c>
      <c r="C1249" s="12" t="s">
        <v>1011</v>
      </c>
      <c r="D1249" s="11" t="s">
        <v>37</v>
      </c>
      <c r="E1249" s="11" t="s">
        <v>18</v>
      </c>
      <c r="F1249" s="12" t="s">
        <v>104</v>
      </c>
      <c r="G1249" s="13"/>
      <c r="H1249" s="12" t="s">
        <v>1459</v>
      </c>
      <c r="I1249" s="12"/>
      <c r="J1249" s="50" t="b">
        <v>0</v>
      </c>
      <c r="K1249" s="12" t="s">
        <v>1166</v>
      </c>
      <c r="L1249" s="12" t="s">
        <v>1167</v>
      </c>
    </row>
    <row r="1250" spans="1:12" x14ac:dyDescent="0.2">
      <c r="A1250" s="10">
        <v>41214</v>
      </c>
      <c r="B1250" s="11" t="s">
        <v>2234</v>
      </c>
      <c r="C1250" s="12" t="s">
        <v>1051</v>
      </c>
      <c r="D1250" s="11" t="s">
        <v>37</v>
      </c>
      <c r="E1250" s="11" t="s">
        <v>18</v>
      </c>
      <c r="F1250" s="12" t="s">
        <v>83</v>
      </c>
      <c r="G1250" s="13"/>
      <c r="H1250" s="12" t="s">
        <v>1460</v>
      </c>
      <c r="I1250" s="12"/>
      <c r="J1250" s="50" t="b">
        <v>0</v>
      </c>
      <c r="K1250" s="12" t="s">
        <v>1166</v>
      </c>
      <c r="L1250" s="12" t="s">
        <v>1167</v>
      </c>
    </row>
    <row r="1251" spans="1:12" x14ac:dyDescent="0.2">
      <c r="A1251" s="10">
        <v>41213</v>
      </c>
      <c r="B1251" s="11" t="s">
        <v>5</v>
      </c>
      <c r="C1251" s="12" t="s">
        <v>935</v>
      </c>
      <c r="D1251" s="11" t="s">
        <v>53</v>
      </c>
      <c r="E1251" s="11" t="s">
        <v>17</v>
      </c>
      <c r="F1251" s="12" t="s">
        <v>1461</v>
      </c>
      <c r="G1251" s="13"/>
      <c r="H1251" s="12" t="s">
        <v>1462</v>
      </c>
      <c r="I1251" s="12" t="s">
        <v>1182</v>
      </c>
      <c r="J1251" s="50" t="b">
        <v>0</v>
      </c>
      <c r="K1251" s="12" t="s">
        <v>1166</v>
      </c>
      <c r="L1251" s="12" t="s">
        <v>1167</v>
      </c>
    </row>
    <row r="1252" spans="1:12" x14ac:dyDescent="0.2">
      <c r="A1252" s="10">
        <v>41212</v>
      </c>
      <c r="B1252" s="11" t="s">
        <v>36</v>
      </c>
      <c r="C1252" s="12" t="s">
        <v>1463</v>
      </c>
      <c r="D1252" s="11" t="s">
        <v>761</v>
      </c>
      <c r="E1252" s="11" t="s">
        <v>17</v>
      </c>
      <c r="F1252" s="12" t="s">
        <v>56</v>
      </c>
      <c r="G1252" s="13"/>
      <c r="H1252" s="12" t="s">
        <v>1464</v>
      </c>
      <c r="I1252" s="12" t="s">
        <v>1487</v>
      </c>
      <c r="J1252" s="50" t="b">
        <v>0</v>
      </c>
      <c r="K1252" s="12" t="s">
        <v>1166</v>
      </c>
      <c r="L1252" s="12" t="s">
        <v>1167</v>
      </c>
    </row>
    <row r="1253" spans="1:12" x14ac:dyDescent="0.2">
      <c r="A1253" s="10">
        <v>41211</v>
      </c>
      <c r="B1253" s="11" t="s">
        <v>1770</v>
      </c>
      <c r="C1253" s="12" t="s">
        <v>1191</v>
      </c>
      <c r="D1253" s="11" t="s">
        <v>53</v>
      </c>
      <c r="E1253" s="11" t="s">
        <v>17</v>
      </c>
      <c r="F1253" s="12" t="s">
        <v>227</v>
      </c>
      <c r="G1253" s="13">
        <v>2500</v>
      </c>
      <c r="H1253" s="12" t="s">
        <v>1465</v>
      </c>
      <c r="I1253" s="12"/>
      <c r="J1253" s="50" t="b">
        <v>0</v>
      </c>
      <c r="K1253" s="12" t="s">
        <v>1166</v>
      </c>
      <c r="L1253" s="12" t="s">
        <v>1167</v>
      </c>
    </row>
    <row r="1254" spans="1:12" x14ac:dyDescent="0.2">
      <c r="A1254" s="10">
        <v>41209</v>
      </c>
      <c r="B1254" s="11" t="s">
        <v>2194</v>
      </c>
      <c r="C1254" s="12" t="s">
        <v>1155</v>
      </c>
      <c r="D1254" s="11"/>
      <c r="E1254" s="11" t="s">
        <v>20</v>
      </c>
      <c r="F1254" s="12" t="s">
        <v>844</v>
      </c>
      <c r="G1254" s="13"/>
      <c r="H1254" s="12" t="s">
        <v>2330</v>
      </c>
      <c r="I1254" s="12"/>
      <c r="J1254" s="50" t="b">
        <v>0</v>
      </c>
      <c r="K1254" s="12" t="s">
        <v>1166</v>
      </c>
      <c r="L1254" s="12" t="s">
        <v>1167</v>
      </c>
    </row>
    <row r="1255" spans="1:12" x14ac:dyDescent="0.2">
      <c r="A1255" s="10">
        <v>41208</v>
      </c>
      <c r="B1255" s="11" t="s">
        <v>36</v>
      </c>
      <c r="C1255" s="12" t="s">
        <v>1128</v>
      </c>
      <c r="D1255" s="11" t="s">
        <v>2</v>
      </c>
      <c r="E1255" s="11" t="s">
        <v>19</v>
      </c>
      <c r="F1255" s="12" t="s">
        <v>1328</v>
      </c>
      <c r="G1255" s="13">
        <v>54583.33</v>
      </c>
      <c r="H1255" s="12" t="s">
        <v>1466</v>
      </c>
      <c r="I1255" s="12"/>
      <c r="J1255" s="50" t="b">
        <v>1</v>
      </c>
      <c r="K1255" s="12" t="s">
        <v>1166</v>
      </c>
      <c r="L1255" s="12" t="s">
        <v>1167</v>
      </c>
    </row>
    <row r="1256" spans="1:12" x14ac:dyDescent="0.2">
      <c r="A1256" s="10">
        <v>41208</v>
      </c>
      <c r="B1256" s="11" t="s">
        <v>36</v>
      </c>
      <c r="C1256" s="12" t="s">
        <v>837</v>
      </c>
      <c r="D1256" s="11" t="s">
        <v>761</v>
      </c>
      <c r="E1256" s="11" t="s">
        <v>17</v>
      </c>
      <c r="F1256" s="12" t="s">
        <v>72</v>
      </c>
      <c r="G1256" s="13">
        <v>848.03</v>
      </c>
      <c r="H1256" s="12" t="s">
        <v>1467</v>
      </c>
      <c r="I1256" s="12" t="s">
        <v>1494</v>
      </c>
      <c r="J1256" s="50" t="b">
        <v>0</v>
      </c>
      <c r="K1256" s="12" t="s">
        <v>1166</v>
      </c>
      <c r="L1256" s="12" t="s">
        <v>1167</v>
      </c>
    </row>
    <row r="1257" spans="1:12" x14ac:dyDescent="0.2">
      <c r="A1257" s="10">
        <v>41206</v>
      </c>
      <c r="B1257" s="11" t="s">
        <v>5</v>
      </c>
      <c r="C1257" s="12" t="s">
        <v>1117</v>
      </c>
      <c r="D1257" s="11" t="s">
        <v>1252</v>
      </c>
      <c r="E1257" s="11" t="s">
        <v>18</v>
      </c>
      <c r="F1257" s="12" t="s">
        <v>873</v>
      </c>
      <c r="G1257" s="13"/>
      <c r="H1257" s="12" t="s">
        <v>1157</v>
      </c>
      <c r="I1257" s="12" t="s">
        <v>1656</v>
      </c>
      <c r="J1257" s="50" t="b">
        <v>0</v>
      </c>
      <c r="K1257" s="12" t="s">
        <v>1166</v>
      </c>
      <c r="L1257" s="12" t="s">
        <v>1167</v>
      </c>
    </row>
    <row r="1258" spans="1:12" x14ac:dyDescent="0.2">
      <c r="A1258" s="10">
        <v>41205</v>
      </c>
      <c r="B1258" s="11" t="s">
        <v>757</v>
      </c>
      <c r="C1258" s="12" t="s">
        <v>758</v>
      </c>
      <c r="D1258" s="11" t="s">
        <v>761</v>
      </c>
      <c r="E1258" s="11" t="s">
        <v>17</v>
      </c>
      <c r="F1258" s="12" t="s">
        <v>83</v>
      </c>
      <c r="G1258" s="13"/>
      <c r="H1258" s="12" t="s">
        <v>759</v>
      </c>
      <c r="I1258" s="12"/>
      <c r="J1258" s="50" t="b">
        <v>0</v>
      </c>
      <c r="K1258" s="12" t="s">
        <v>1166</v>
      </c>
      <c r="L1258" s="12" t="s">
        <v>1167</v>
      </c>
    </row>
    <row r="1259" spans="1:12" x14ac:dyDescent="0.2">
      <c r="A1259" s="10">
        <v>41194</v>
      </c>
      <c r="B1259" s="11" t="s">
        <v>5</v>
      </c>
      <c r="C1259" s="12" t="s">
        <v>763</v>
      </c>
      <c r="D1259" s="11" t="s">
        <v>53</v>
      </c>
      <c r="E1259" s="11" t="s">
        <v>17</v>
      </c>
      <c r="F1259" s="12" t="s">
        <v>764</v>
      </c>
      <c r="G1259" s="13">
        <v>10875.35</v>
      </c>
      <c r="H1259" s="12" t="s">
        <v>765</v>
      </c>
      <c r="I1259" s="12"/>
      <c r="J1259" s="50" t="b">
        <v>0</v>
      </c>
      <c r="K1259" s="12" t="s">
        <v>1166</v>
      </c>
      <c r="L1259" s="12" t="s">
        <v>1167</v>
      </c>
    </row>
    <row r="1260" spans="1:12" x14ac:dyDescent="0.2">
      <c r="A1260" s="10">
        <v>41194</v>
      </c>
      <c r="B1260" s="11" t="s">
        <v>36</v>
      </c>
      <c r="C1260" s="12" t="s">
        <v>766</v>
      </c>
      <c r="D1260" s="11" t="s">
        <v>53</v>
      </c>
      <c r="E1260" s="11" t="s">
        <v>17</v>
      </c>
      <c r="F1260" s="12" t="s">
        <v>227</v>
      </c>
      <c r="G1260" s="13"/>
      <c r="H1260" s="12" t="s">
        <v>767</v>
      </c>
      <c r="I1260" s="12"/>
      <c r="J1260" s="50" t="b">
        <v>0</v>
      </c>
      <c r="K1260" s="12" t="s">
        <v>1166</v>
      </c>
      <c r="L1260" s="12" t="s">
        <v>1167</v>
      </c>
    </row>
    <row r="1261" spans="1:12" x14ac:dyDescent="0.2">
      <c r="A1261" s="10">
        <v>41193</v>
      </c>
      <c r="B1261" s="11" t="s">
        <v>36</v>
      </c>
      <c r="C1261" s="12" t="s">
        <v>768</v>
      </c>
      <c r="D1261" s="11" t="s">
        <v>37</v>
      </c>
      <c r="E1261" s="11" t="s">
        <v>17</v>
      </c>
      <c r="F1261" s="12" t="s">
        <v>769</v>
      </c>
      <c r="G1261" s="13"/>
      <c r="H1261" s="12" t="s">
        <v>770</v>
      </c>
      <c r="I1261" s="12"/>
      <c r="J1261" s="50" t="b">
        <v>0</v>
      </c>
      <c r="K1261" s="12" t="s">
        <v>1166</v>
      </c>
      <c r="L1261" s="12" t="s">
        <v>1167</v>
      </c>
    </row>
    <row r="1262" spans="1:12" x14ac:dyDescent="0.2">
      <c r="A1262" s="10">
        <v>41192</v>
      </c>
      <c r="B1262" s="11" t="s">
        <v>2193</v>
      </c>
      <c r="C1262" s="12" t="s">
        <v>771</v>
      </c>
      <c r="D1262" s="11" t="s">
        <v>761</v>
      </c>
      <c r="E1262" s="11" t="s">
        <v>1730</v>
      </c>
      <c r="F1262" s="12" t="s">
        <v>85</v>
      </c>
      <c r="G1262" s="13">
        <v>0</v>
      </c>
      <c r="H1262" s="12" t="s">
        <v>2363</v>
      </c>
      <c r="I1262" s="12" t="s">
        <v>1182</v>
      </c>
      <c r="J1262" s="50" t="b">
        <v>0</v>
      </c>
      <c r="K1262" s="12" t="s">
        <v>1166</v>
      </c>
      <c r="L1262" s="12" t="s">
        <v>1167</v>
      </c>
    </row>
    <row r="1263" spans="1:12" x14ac:dyDescent="0.2">
      <c r="A1263" s="10">
        <v>41192</v>
      </c>
      <c r="B1263" s="11" t="s">
        <v>2194</v>
      </c>
      <c r="C1263" s="12" t="s">
        <v>773</v>
      </c>
      <c r="D1263" s="11" t="s">
        <v>1252</v>
      </c>
      <c r="E1263" s="11" t="s">
        <v>1730</v>
      </c>
      <c r="F1263" s="12" t="s">
        <v>774</v>
      </c>
      <c r="G1263" s="13">
        <v>0</v>
      </c>
      <c r="H1263" s="12" t="s">
        <v>2287</v>
      </c>
      <c r="I1263" s="12" t="s">
        <v>1537</v>
      </c>
      <c r="J1263" s="50" t="b">
        <v>0</v>
      </c>
      <c r="K1263" s="12" t="s">
        <v>1166</v>
      </c>
      <c r="L1263" s="12" t="s">
        <v>1167</v>
      </c>
    </row>
    <row r="1264" spans="1:12" x14ac:dyDescent="0.2">
      <c r="A1264" s="10">
        <v>41192</v>
      </c>
      <c r="B1264" s="11" t="s">
        <v>2194</v>
      </c>
      <c r="C1264" s="12" t="s">
        <v>773</v>
      </c>
      <c r="D1264" s="11" t="s">
        <v>1252</v>
      </c>
      <c r="E1264" s="11" t="s">
        <v>1730</v>
      </c>
      <c r="F1264" s="12" t="s">
        <v>774</v>
      </c>
      <c r="G1264" s="13">
        <v>0</v>
      </c>
      <c r="H1264" s="12" t="s">
        <v>2288</v>
      </c>
      <c r="I1264" s="12" t="s">
        <v>1537</v>
      </c>
      <c r="J1264" s="50" t="b">
        <v>0</v>
      </c>
      <c r="K1264" s="12" t="s">
        <v>1166</v>
      </c>
      <c r="L1264" s="12" t="s">
        <v>1167</v>
      </c>
    </row>
    <row r="1265" spans="1:12" x14ac:dyDescent="0.2">
      <c r="A1265" s="10">
        <v>41192</v>
      </c>
      <c r="B1265" s="11" t="s">
        <v>40</v>
      </c>
      <c r="C1265" s="12" t="s">
        <v>777</v>
      </c>
      <c r="D1265" s="11" t="s">
        <v>761</v>
      </c>
      <c r="E1265" s="11" t="s">
        <v>20</v>
      </c>
      <c r="F1265" s="12" t="s">
        <v>778</v>
      </c>
      <c r="G1265" s="13">
        <v>1411.16</v>
      </c>
      <c r="H1265" s="12" t="s">
        <v>779</v>
      </c>
      <c r="I1265" s="12"/>
      <c r="J1265" s="50" t="b">
        <v>0</v>
      </c>
      <c r="K1265" s="12" t="s">
        <v>1166</v>
      </c>
      <c r="L1265" s="12" t="s">
        <v>1167</v>
      </c>
    </row>
    <row r="1266" spans="1:12" x14ac:dyDescent="0.2">
      <c r="A1266" s="10">
        <v>41186</v>
      </c>
      <c r="B1266" s="11" t="s">
        <v>2194</v>
      </c>
      <c r="C1266" s="12" t="s">
        <v>780</v>
      </c>
      <c r="D1266" s="11" t="s">
        <v>53</v>
      </c>
      <c r="E1266" s="11" t="s">
        <v>20</v>
      </c>
      <c r="F1266" s="12" t="s">
        <v>774</v>
      </c>
      <c r="G1266" s="13">
        <v>0</v>
      </c>
      <c r="H1266" s="12" t="s">
        <v>2294</v>
      </c>
      <c r="I1266" s="12"/>
      <c r="J1266" s="50" t="b">
        <v>0</v>
      </c>
      <c r="K1266" s="12" t="s">
        <v>1166</v>
      </c>
      <c r="L1266" s="12" t="s">
        <v>1167</v>
      </c>
    </row>
    <row r="1267" spans="1:12" x14ac:dyDescent="0.2">
      <c r="A1267" s="10">
        <v>41186</v>
      </c>
      <c r="B1267" s="11" t="s">
        <v>2194</v>
      </c>
      <c r="C1267" s="12" t="s">
        <v>780</v>
      </c>
      <c r="D1267" s="11" t="s">
        <v>53</v>
      </c>
      <c r="E1267" s="11" t="s">
        <v>20</v>
      </c>
      <c r="F1267" s="12" t="s">
        <v>774</v>
      </c>
      <c r="G1267" s="13">
        <v>0</v>
      </c>
      <c r="H1267" s="12" t="s">
        <v>2295</v>
      </c>
      <c r="I1267" s="12"/>
      <c r="J1267" s="50" t="b">
        <v>0</v>
      </c>
      <c r="K1267" s="12" t="s">
        <v>1166</v>
      </c>
      <c r="L1267" s="12" t="s">
        <v>1167</v>
      </c>
    </row>
    <row r="1268" spans="1:12" x14ac:dyDescent="0.2">
      <c r="A1268" s="10">
        <v>41185</v>
      </c>
      <c r="B1268" s="11" t="s">
        <v>36</v>
      </c>
      <c r="C1268" s="12" t="s">
        <v>783</v>
      </c>
      <c r="D1268" s="11" t="s">
        <v>53</v>
      </c>
      <c r="E1268" s="11" t="s">
        <v>18</v>
      </c>
      <c r="F1268" s="12" t="s">
        <v>784</v>
      </c>
      <c r="G1268" s="13"/>
      <c r="H1268" s="12" t="s">
        <v>785</v>
      </c>
      <c r="I1268" s="12"/>
      <c r="J1268" s="50" t="b">
        <v>0</v>
      </c>
      <c r="K1268" s="12" t="s">
        <v>1166</v>
      </c>
      <c r="L1268" s="12" t="s">
        <v>1167</v>
      </c>
    </row>
    <row r="1269" spans="1:12" x14ac:dyDescent="0.2">
      <c r="A1269" s="10">
        <v>41185</v>
      </c>
      <c r="B1269" s="11" t="s">
        <v>36</v>
      </c>
      <c r="C1269" s="12" t="s">
        <v>786</v>
      </c>
      <c r="D1269" s="11" t="s">
        <v>761</v>
      </c>
      <c r="E1269" s="11" t="s">
        <v>17</v>
      </c>
      <c r="F1269" s="12" t="s">
        <v>787</v>
      </c>
      <c r="G1269" s="13">
        <v>0</v>
      </c>
      <c r="H1269" s="12" t="s">
        <v>788</v>
      </c>
      <c r="I1269" s="12"/>
      <c r="J1269" s="50" t="b">
        <v>0</v>
      </c>
      <c r="K1269" s="12" t="s">
        <v>1166</v>
      </c>
      <c r="L1269" s="12" t="s">
        <v>1167</v>
      </c>
    </row>
    <row r="1270" spans="1:12" x14ac:dyDescent="0.2">
      <c r="A1270" s="10">
        <v>41184</v>
      </c>
      <c r="B1270" s="11" t="s">
        <v>5</v>
      </c>
      <c r="C1270" s="12" t="s">
        <v>1017</v>
      </c>
      <c r="D1270" s="11" t="s">
        <v>53</v>
      </c>
      <c r="E1270" s="11" t="s">
        <v>17</v>
      </c>
      <c r="F1270" s="12" t="s">
        <v>66</v>
      </c>
      <c r="G1270" s="13">
        <v>45000</v>
      </c>
      <c r="H1270" s="12" t="s">
        <v>1158</v>
      </c>
      <c r="I1270" s="12"/>
      <c r="J1270" s="50" t="b">
        <v>0</v>
      </c>
      <c r="K1270" s="12" t="s">
        <v>1166</v>
      </c>
      <c r="L1270" s="12" t="s">
        <v>1167</v>
      </c>
    </row>
    <row r="1271" spans="1:12" x14ac:dyDescent="0.2">
      <c r="A1271" s="10">
        <v>41184</v>
      </c>
      <c r="B1271" s="11" t="s">
        <v>5</v>
      </c>
      <c r="C1271" s="12" t="s">
        <v>1017</v>
      </c>
      <c r="D1271" s="11" t="s">
        <v>53</v>
      </c>
      <c r="E1271" s="11" t="s">
        <v>17</v>
      </c>
      <c r="F1271" s="12" t="s">
        <v>66</v>
      </c>
      <c r="G1271" s="13">
        <v>45000</v>
      </c>
      <c r="H1271" s="12" t="s">
        <v>1159</v>
      </c>
      <c r="I1271" s="12"/>
      <c r="J1271" s="50" t="b">
        <v>0</v>
      </c>
      <c r="K1271" s="12" t="s">
        <v>1166</v>
      </c>
      <c r="L1271" s="12" t="s">
        <v>1167</v>
      </c>
    </row>
    <row r="1272" spans="1:12" x14ac:dyDescent="0.2">
      <c r="A1272" s="10">
        <v>41180</v>
      </c>
      <c r="B1272" s="11" t="s">
        <v>2201</v>
      </c>
      <c r="C1272" s="12" t="s">
        <v>789</v>
      </c>
      <c r="D1272" s="11" t="s">
        <v>761</v>
      </c>
      <c r="E1272" s="11" t="s">
        <v>20</v>
      </c>
      <c r="F1272" s="12" t="s">
        <v>373</v>
      </c>
      <c r="G1272" s="13">
        <v>325</v>
      </c>
      <c r="H1272" s="12" t="s">
        <v>790</v>
      </c>
      <c r="I1272" s="12"/>
      <c r="J1272" s="50" t="b">
        <v>0</v>
      </c>
      <c r="K1272" s="12" t="s">
        <v>1166</v>
      </c>
      <c r="L1272" s="12" t="s">
        <v>1167</v>
      </c>
    </row>
    <row r="1273" spans="1:12" x14ac:dyDescent="0.2">
      <c r="A1273" s="10">
        <v>41178</v>
      </c>
      <c r="B1273" s="11" t="s">
        <v>36</v>
      </c>
      <c r="C1273" s="12" t="s">
        <v>791</v>
      </c>
      <c r="D1273" s="11" t="s">
        <v>118</v>
      </c>
      <c r="E1273" s="11" t="s">
        <v>19</v>
      </c>
      <c r="F1273" s="12" t="s">
        <v>792</v>
      </c>
      <c r="G1273" s="13">
        <v>68681.09</v>
      </c>
      <c r="H1273" s="12" t="s">
        <v>793</v>
      </c>
      <c r="I1273" s="12"/>
      <c r="J1273" s="50" t="b">
        <v>0</v>
      </c>
      <c r="K1273" s="12" t="s">
        <v>1166</v>
      </c>
      <c r="L1273" s="12" t="s">
        <v>1167</v>
      </c>
    </row>
    <row r="1274" spans="1:12" x14ac:dyDescent="0.2">
      <c r="A1274" s="10">
        <v>41173</v>
      </c>
      <c r="B1274" s="11" t="s">
        <v>40</v>
      </c>
      <c r="C1274" s="12" t="s">
        <v>1091</v>
      </c>
      <c r="D1274" s="11" t="s">
        <v>2</v>
      </c>
      <c r="E1274" s="11" t="s">
        <v>18</v>
      </c>
      <c r="F1274" s="12" t="s">
        <v>795</v>
      </c>
      <c r="G1274" s="13">
        <v>249120.89</v>
      </c>
      <c r="H1274" s="12" t="s">
        <v>796</v>
      </c>
      <c r="I1274" s="12"/>
      <c r="J1274" s="50" t="b">
        <v>1</v>
      </c>
      <c r="K1274" s="12" t="s">
        <v>1166</v>
      </c>
      <c r="L1274" s="12" t="s">
        <v>1167</v>
      </c>
    </row>
    <row r="1275" spans="1:12" x14ac:dyDescent="0.2">
      <c r="A1275" s="10">
        <v>41173</v>
      </c>
      <c r="B1275" s="11" t="s">
        <v>6</v>
      </c>
      <c r="C1275" s="12" t="s">
        <v>797</v>
      </c>
      <c r="D1275" s="11" t="s">
        <v>53</v>
      </c>
      <c r="E1275" s="11" t="s">
        <v>17</v>
      </c>
      <c r="F1275" s="12" t="s">
        <v>66</v>
      </c>
      <c r="G1275" s="13"/>
      <c r="H1275" s="12" t="s">
        <v>798</v>
      </c>
      <c r="I1275" s="12"/>
      <c r="J1275" s="50" t="b">
        <v>0</v>
      </c>
      <c r="K1275" s="12" t="s">
        <v>1166</v>
      </c>
      <c r="L1275" s="12" t="s">
        <v>1167</v>
      </c>
    </row>
    <row r="1276" spans="1:12" x14ac:dyDescent="0.2">
      <c r="A1276" s="10">
        <v>41173</v>
      </c>
      <c r="B1276" s="11" t="s">
        <v>36</v>
      </c>
      <c r="C1276" s="12" t="s">
        <v>799</v>
      </c>
      <c r="D1276" s="11" t="s">
        <v>43</v>
      </c>
      <c r="E1276" s="11"/>
      <c r="F1276" s="12" t="s">
        <v>800</v>
      </c>
      <c r="G1276" s="13"/>
      <c r="H1276" s="12" t="s">
        <v>801</v>
      </c>
      <c r="I1276" s="12"/>
      <c r="J1276" s="50" t="b">
        <v>0</v>
      </c>
      <c r="K1276" s="12" t="s">
        <v>1166</v>
      </c>
      <c r="L1276" s="12" t="s">
        <v>1167</v>
      </c>
    </row>
    <row r="1277" spans="1:12" x14ac:dyDescent="0.2">
      <c r="A1277" s="10">
        <v>41173</v>
      </c>
      <c r="B1277" s="11" t="s">
        <v>5</v>
      </c>
      <c r="C1277" s="12" t="s">
        <v>891</v>
      </c>
      <c r="D1277" s="11" t="s">
        <v>761</v>
      </c>
      <c r="E1277" s="11" t="s">
        <v>17</v>
      </c>
      <c r="F1277" s="12" t="s">
        <v>802</v>
      </c>
      <c r="G1277" s="13"/>
      <c r="H1277" s="12" t="s">
        <v>803</v>
      </c>
      <c r="I1277" s="12"/>
      <c r="J1277" s="50" t="b">
        <v>0</v>
      </c>
      <c r="K1277" s="12" t="s">
        <v>1166</v>
      </c>
      <c r="L1277" s="12" t="s">
        <v>1167</v>
      </c>
    </row>
    <row r="1278" spans="1:12" x14ac:dyDescent="0.2">
      <c r="A1278" s="10">
        <v>41170</v>
      </c>
      <c r="B1278" s="11" t="s">
        <v>36</v>
      </c>
      <c r="C1278" s="12" t="s">
        <v>1002</v>
      </c>
      <c r="D1278" s="11" t="s">
        <v>1252</v>
      </c>
      <c r="E1278" s="11" t="s">
        <v>17</v>
      </c>
      <c r="F1278" s="12" t="s">
        <v>1468</v>
      </c>
      <c r="G1278" s="13">
        <v>11260.8</v>
      </c>
      <c r="H1278" s="12" t="s">
        <v>1469</v>
      </c>
      <c r="I1278" s="12"/>
      <c r="J1278" s="50" t="b">
        <v>0</v>
      </c>
      <c r="K1278" s="12" t="s">
        <v>1166</v>
      </c>
      <c r="L1278" s="12" t="s">
        <v>1167</v>
      </c>
    </row>
    <row r="1279" spans="1:12" x14ac:dyDescent="0.2">
      <c r="A1279" s="10">
        <v>41169</v>
      </c>
      <c r="B1279" s="11" t="s">
        <v>36</v>
      </c>
      <c r="C1279" s="12" t="s">
        <v>804</v>
      </c>
      <c r="D1279" s="11" t="s">
        <v>53</v>
      </c>
      <c r="E1279" s="11" t="s">
        <v>19</v>
      </c>
      <c r="F1279" s="12" t="s">
        <v>805</v>
      </c>
      <c r="G1279" s="13">
        <v>19806</v>
      </c>
      <c r="H1279" s="12" t="s">
        <v>806</v>
      </c>
      <c r="I1279" s="12"/>
      <c r="J1279" s="50" t="b">
        <v>0</v>
      </c>
      <c r="K1279" s="12" t="s">
        <v>1166</v>
      </c>
      <c r="L1279" s="12" t="s">
        <v>1167</v>
      </c>
    </row>
    <row r="1280" spans="1:12" x14ac:dyDescent="0.2">
      <c r="A1280" s="10">
        <v>41166</v>
      </c>
      <c r="B1280" s="11" t="s">
        <v>2201</v>
      </c>
      <c r="C1280" s="12" t="s">
        <v>789</v>
      </c>
      <c r="D1280" s="11" t="s">
        <v>1252</v>
      </c>
      <c r="E1280" s="11" t="s">
        <v>17</v>
      </c>
      <c r="F1280" s="12" t="s">
        <v>807</v>
      </c>
      <c r="G1280" s="13">
        <v>0</v>
      </c>
      <c r="H1280" s="12" t="s">
        <v>808</v>
      </c>
      <c r="I1280" s="12"/>
      <c r="J1280" s="50" t="b">
        <v>0</v>
      </c>
      <c r="K1280" s="12" t="s">
        <v>1166</v>
      </c>
      <c r="L1280" s="12" t="s">
        <v>1167</v>
      </c>
    </row>
    <row r="1281" spans="1:12" x14ac:dyDescent="0.2">
      <c r="A1281" s="10">
        <v>41164</v>
      </c>
      <c r="B1281" s="11" t="s">
        <v>6</v>
      </c>
      <c r="C1281" s="12" t="s">
        <v>809</v>
      </c>
      <c r="D1281" s="11" t="s">
        <v>2</v>
      </c>
      <c r="E1281" s="11" t="s">
        <v>20</v>
      </c>
      <c r="F1281" s="12" t="s">
        <v>810</v>
      </c>
      <c r="G1281" s="13">
        <v>52806</v>
      </c>
      <c r="H1281" s="12" t="s">
        <v>811</v>
      </c>
      <c r="I1281" s="12"/>
      <c r="J1281" s="50" t="b">
        <v>0</v>
      </c>
      <c r="K1281" s="12" t="s">
        <v>1166</v>
      </c>
      <c r="L1281" s="12" t="s">
        <v>1167</v>
      </c>
    </row>
    <row r="1282" spans="1:12" x14ac:dyDescent="0.2">
      <c r="A1282" s="10">
        <v>41164</v>
      </c>
      <c r="B1282" s="11" t="s">
        <v>4</v>
      </c>
      <c r="C1282" s="12" t="s">
        <v>812</v>
      </c>
      <c r="D1282" s="11" t="s">
        <v>37</v>
      </c>
      <c r="E1282" s="11" t="s">
        <v>18</v>
      </c>
      <c r="F1282" s="12" t="s">
        <v>813</v>
      </c>
      <c r="G1282" s="13"/>
      <c r="H1282" s="12" t="s">
        <v>814</v>
      </c>
      <c r="I1282" s="12"/>
      <c r="J1282" s="50" t="b">
        <v>0</v>
      </c>
      <c r="K1282" s="12" t="s">
        <v>1166</v>
      </c>
      <c r="L1282" s="12" t="s">
        <v>1167</v>
      </c>
    </row>
    <row r="1283" spans="1:12" x14ac:dyDescent="0.2">
      <c r="A1283" s="10">
        <v>41163</v>
      </c>
      <c r="B1283" s="11" t="s">
        <v>4</v>
      </c>
      <c r="C1283" s="12" t="s">
        <v>815</v>
      </c>
      <c r="D1283" s="11" t="s">
        <v>1252</v>
      </c>
      <c r="E1283" s="11" t="s">
        <v>17</v>
      </c>
      <c r="F1283" s="12" t="s">
        <v>810</v>
      </c>
      <c r="G1283" s="13">
        <v>3495</v>
      </c>
      <c r="H1283" s="12" t="s">
        <v>816</v>
      </c>
      <c r="I1283" s="12"/>
      <c r="J1283" s="50" t="b">
        <v>0</v>
      </c>
      <c r="K1283" s="12" t="s">
        <v>1166</v>
      </c>
      <c r="L1283" s="12" t="s">
        <v>1167</v>
      </c>
    </row>
    <row r="1284" spans="1:12" x14ac:dyDescent="0.2">
      <c r="A1284" s="10">
        <v>41158</v>
      </c>
      <c r="B1284" s="11" t="s">
        <v>36</v>
      </c>
      <c r="C1284" s="12" t="s">
        <v>817</v>
      </c>
      <c r="D1284" s="11" t="s">
        <v>1252</v>
      </c>
      <c r="E1284" s="11" t="s">
        <v>17</v>
      </c>
      <c r="F1284" s="12" t="s">
        <v>34</v>
      </c>
      <c r="G1284" s="13">
        <v>11026</v>
      </c>
      <c r="H1284" s="12" t="s">
        <v>818</v>
      </c>
      <c r="I1284" s="12"/>
      <c r="J1284" s="50" t="b">
        <v>0</v>
      </c>
      <c r="K1284" s="12" t="s">
        <v>1166</v>
      </c>
      <c r="L1284" s="12" t="s">
        <v>1167</v>
      </c>
    </row>
    <row r="1285" spans="1:12" x14ac:dyDescent="0.2">
      <c r="A1285" s="10">
        <v>41157</v>
      </c>
      <c r="B1285" s="11" t="s">
        <v>2201</v>
      </c>
      <c r="C1285" s="12" t="s">
        <v>789</v>
      </c>
      <c r="D1285" s="11" t="s">
        <v>1252</v>
      </c>
      <c r="E1285" s="11" t="s">
        <v>20</v>
      </c>
      <c r="F1285" s="12" t="s">
        <v>819</v>
      </c>
      <c r="G1285" s="13">
        <v>325.44</v>
      </c>
      <c r="H1285" s="12" t="s">
        <v>820</v>
      </c>
      <c r="I1285" s="12"/>
      <c r="J1285" s="50" t="b">
        <v>0</v>
      </c>
      <c r="K1285" s="12" t="s">
        <v>1166</v>
      </c>
      <c r="L1285" s="12" t="s">
        <v>1167</v>
      </c>
    </row>
    <row r="1286" spans="1:12" x14ac:dyDescent="0.2">
      <c r="A1286" s="10">
        <v>41157</v>
      </c>
      <c r="B1286" s="11" t="s">
        <v>36</v>
      </c>
      <c r="C1286" s="12" t="s">
        <v>821</v>
      </c>
      <c r="D1286" s="11" t="s">
        <v>43</v>
      </c>
      <c r="E1286" s="11" t="s">
        <v>17</v>
      </c>
      <c r="F1286" s="12" t="s">
        <v>822</v>
      </c>
      <c r="G1286" s="13">
        <v>0</v>
      </c>
      <c r="H1286" s="12" t="s">
        <v>823</v>
      </c>
      <c r="I1286" s="12"/>
      <c r="J1286" s="50" t="b">
        <v>0</v>
      </c>
      <c r="K1286" s="12" t="s">
        <v>1166</v>
      </c>
      <c r="L1286" s="12" t="s">
        <v>1167</v>
      </c>
    </row>
    <row r="1287" spans="1:12" x14ac:dyDescent="0.2">
      <c r="A1287" s="10">
        <v>41156</v>
      </c>
      <c r="B1287" s="11" t="s">
        <v>4</v>
      </c>
      <c r="C1287" s="12" t="s">
        <v>829</v>
      </c>
      <c r="D1287" s="11" t="s">
        <v>53</v>
      </c>
      <c r="E1287" s="11" t="s">
        <v>20</v>
      </c>
      <c r="F1287" s="12" t="s">
        <v>1276</v>
      </c>
      <c r="G1287" s="13"/>
      <c r="H1287" s="12" t="s">
        <v>1470</v>
      </c>
      <c r="I1287" s="12"/>
      <c r="J1287" s="50" t="b">
        <v>0</v>
      </c>
      <c r="K1287" s="12" t="s">
        <v>1166</v>
      </c>
      <c r="L1287" s="12" t="s">
        <v>1167</v>
      </c>
    </row>
    <row r="1288" spans="1:12" x14ac:dyDescent="0.2">
      <c r="A1288" s="10">
        <v>41154</v>
      </c>
      <c r="B1288" s="11" t="s">
        <v>36</v>
      </c>
      <c r="C1288" s="12" t="s">
        <v>824</v>
      </c>
      <c r="D1288" s="11" t="s">
        <v>118</v>
      </c>
      <c r="E1288" s="11" t="s">
        <v>19</v>
      </c>
      <c r="F1288" s="12" t="s">
        <v>825</v>
      </c>
      <c r="G1288" s="13">
        <v>0</v>
      </c>
      <c r="H1288" s="12" t="s">
        <v>826</v>
      </c>
      <c r="I1288" s="12"/>
      <c r="J1288" s="50" t="b">
        <v>0</v>
      </c>
      <c r="K1288" s="12" t="s">
        <v>1166</v>
      </c>
      <c r="L1288" s="12" t="s">
        <v>1167</v>
      </c>
    </row>
    <row r="1289" spans="1:12" x14ac:dyDescent="0.2">
      <c r="A1289" s="10">
        <v>41153</v>
      </c>
      <c r="B1289" s="11" t="s">
        <v>36</v>
      </c>
      <c r="C1289" s="12" t="s">
        <v>827</v>
      </c>
      <c r="D1289" s="11" t="s">
        <v>53</v>
      </c>
      <c r="E1289" s="11" t="s">
        <v>20</v>
      </c>
      <c r="F1289" s="12" t="s">
        <v>515</v>
      </c>
      <c r="G1289" s="13">
        <v>0</v>
      </c>
      <c r="H1289" s="12" t="s">
        <v>828</v>
      </c>
      <c r="I1289" s="12"/>
      <c r="J1289" s="50" t="b">
        <v>0</v>
      </c>
      <c r="K1289" s="12" t="s">
        <v>1166</v>
      </c>
      <c r="L1289" s="12" t="s">
        <v>1167</v>
      </c>
    </row>
    <row r="1290" spans="1:12" x14ac:dyDescent="0.2">
      <c r="A1290" s="10">
        <v>41152</v>
      </c>
      <c r="B1290" s="11" t="s">
        <v>4</v>
      </c>
      <c r="C1290" s="12" t="s">
        <v>829</v>
      </c>
      <c r="D1290" s="11" t="s">
        <v>2</v>
      </c>
      <c r="E1290" s="11" t="s">
        <v>20</v>
      </c>
      <c r="F1290" s="12" t="s">
        <v>830</v>
      </c>
      <c r="G1290" s="13">
        <v>56600</v>
      </c>
      <c r="H1290" s="12" t="s">
        <v>831</v>
      </c>
      <c r="I1290" s="12"/>
      <c r="J1290" s="50" t="b">
        <v>0</v>
      </c>
      <c r="K1290" s="12" t="s">
        <v>1166</v>
      </c>
      <c r="L1290" s="12" t="s">
        <v>1167</v>
      </c>
    </row>
    <row r="1291" spans="1:12" x14ac:dyDescent="0.2">
      <c r="A1291" s="10">
        <v>41152</v>
      </c>
      <c r="B1291" s="11" t="s">
        <v>5</v>
      </c>
      <c r="C1291" s="12" t="s">
        <v>832</v>
      </c>
      <c r="D1291" s="11" t="s">
        <v>43</v>
      </c>
      <c r="E1291" s="11" t="s">
        <v>17</v>
      </c>
      <c r="F1291" s="12" t="s">
        <v>233</v>
      </c>
      <c r="G1291" s="13">
        <v>0</v>
      </c>
      <c r="H1291" s="12" t="s">
        <v>833</v>
      </c>
      <c r="I1291" s="12"/>
      <c r="J1291" s="50" t="b">
        <v>0</v>
      </c>
      <c r="K1291" s="12" t="s">
        <v>1166</v>
      </c>
      <c r="L1291" s="12" t="s">
        <v>1167</v>
      </c>
    </row>
    <row r="1292" spans="1:12" x14ac:dyDescent="0.2">
      <c r="A1292" s="10">
        <v>41152</v>
      </c>
      <c r="B1292" s="11" t="s">
        <v>1939</v>
      </c>
      <c r="C1292" s="12" t="s">
        <v>835</v>
      </c>
      <c r="D1292" s="11" t="s">
        <v>1252</v>
      </c>
      <c r="E1292" s="11" t="s">
        <v>18</v>
      </c>
      <c r="F1292" s="12" t="s">
        <v>347</v>
      </c>
      <c r="G1292" s="13">
        <v>8065.5</v>
      </c>
      <c r="H1292" s="12" t="s">
        <v>836</v>
      </c>
      <c r="I1292" s="12"/>
      <c r="J1292" s="50" t="b">
        <v>0</v>
      </c>
      <c r="K1292" s="12" t="s">
        <v>1166</v>
      </c>
      <c r="L1292" s="12" t="s">
        <v>1167</v>
      </c>
    </row>
    <row r="1293" spans="1:12" x14ac:dyDescent="0.2">
      <c r="A1293" s="10">
        <v>41150</v>
      </c>
      <c r="B1293" s="11" t="s">
        <v>36</v>
      </c>
      <c r="C1293" s="12" t="s">
        <v>837</v>
      </c>
      <c r="D1293" s="11" t="s">
        <v>53</v>
      </c>
      <c r="E1293" s="11" t="s">
        <v>17</v>
      </c>
      <c r="F1293" s="12" t="s">
        <v>85</v>
      </c>
      <c r="G1293" s="13"/>
      <c r="H1293" s="12" t="s">
        <v>838</v>
      </c>
      <c r="I1293" s="12" t="s">
        <v>1494</v>
      </c>
      <c r="J1293" s="50" t="b">
        <v>0</v>
      </c>
      <c r="K1293" s="12" t="s">
        <v>1166</v>
      </c>
      <c r="L1293" s="12" t="s">
        <v>1167</v>
      </c>
    </row>
    <row r="1294" spans="1:12" x14ac:dyDescent="0.2">
      <c r="A1294" s="10">
        <v>41149</v>
      </c>
      <c r="B1294" s="11" t="s">
        <v>839</v>
      </c>
      <c r="C1294" s="12" t="s">
        <v>840</v>
      </c>
      <c r="D1294" s="11" t="s">
        <v>1</v>
      </c>
      <c r="E1294" s="11" t="s">
        <v>20</v>
      </c>
      <c r="F1294" s="12" t="s">
        <v>841</v>
      </c>
      <c r="G1294" s="13">
        <v>1372054</v>
      </c>
      <c r="H1294" s="12" t="s">
        <v>842</v>
      </c>
      <c r="I1294" s="12"/>
      <c r="J1294" s="50" t="b">
        <v>0</v>
      </c>
      <c r="K1294" s="12" t="s">
        <v>1166</v>
      </c>
      <c r="L1294" s="12" t="s">
        <v>1167</v>
      </c>
    </row>
    <row r="1295" spans="1:12" x14ac:dyDescent="0.2">
      <c r="A1295" s="10">
        <v>41148</v>
      </c>
      <c r="B1295" s="11" t="s">
        <v>36</v>
      </c>
      <c r="C1295" s="12" t="s">
        <v>843</v>
      </c>
      <c r="D1295" s="11" t="s">
        <v>53</v>
      </c>
      <c r="E1295" s="11" t="s">
        <v>19</v>
      </c>
      <c r="F1295" s="12" t="s">
        <v>844</v>
      </c>
      <c r="G1295" s="13">
        <v>2550.16</v>
      </c>
      <c r="H1295" s="12" t="s">
        <v>3069</v>
      </c>
      <c r="I1295" s="12"/>
      <c r="J1295" s="50" t="b">
        <v>0</v>
      </c>
      <c r="K1295" s="12" t="s">
        <v>1166</v>
      </c>
      <c r="L1295" s="12" t="s">
        <v>1167</v>
      </c>
    </row>
    <row r="1296" spans="1:12" x14ac:dyDescent="0.2">
      <c r="A1296" s="10">
        <v>41147</v>
      </c>
      <c r="B1296" s="11" t="s">
        <v>5</v>
      </c>
      <c r="C1296" s="12" t="s">
        <v>846</v>
      </c>
      <c r="D1296" s="11" t="s">
        <v>1252</v>
      </c>
      <c r="E1296" s="11" t="s">
        <v>1730</v>
      </c>
      <c r="F1296" s="12" t="s">
        <v>66</v>
      </c>
      <c r="G1296" s="13">
        <v>65475.3</v>
      </c>
      <c r="H1296" s="12" t="s">
        <v>2364</v>
      </c>
      <c r="I1296" s="12" t="s">
        <v>1177</v>
      </c>
      <c r="J1296" s="50" t="b">
        <v>0</v>
      </c>
      <c r="K1296" s="12" t="s">
        <v>1166</v>
      </c>
      <c r="L1296" s="12" t="s">
        <v>1167</v>
      </c>
    </row>
    <row r="1297" spans="1:12" x14ac:dyDescent="0.2">
      <c r="A1297" s="10">
        <v>41145</v>
      </c>
      <c r="B1297" s="11" t="s">
        <v>36</v>
      </c>
      <c r="C1297" s="12" t="s">
        <v>799</v>
      </c>
      <c r="D1297" s="11" t="s">
        <v>1252</v>
      </c>
      <c r="E1297" s="11" t="s">
        <v>17</v>
      </c>
      <c r="F1297" s="12" t="s">
        <v>203</v>
      </c>
      <c r="G1297" s="13">
        <v>12662</v>
      </c>
      <c r="H1297" s="12" t="s">
        <v>848</v>
      </c>
      <c r="I1297" s="12"/>
      <c r="J1297" s="50" t="b">
        <v>0</v>
      </c>
      <c r="K1297" s="12" t="s">
        <v>1166</v>
      </c>
      <c r="L1297" s="12" t="s">
        <v>1167</v>
      </c>
    </row>
    <row r="1298" spans="1:12" x14ac:dyDescent="0.2">
      <c r="A1298" s="10">
        <v>41145</v>
      </c>
      <c r="B1298" s="11" t="s">
        <v>36</v>
      </c>
      <c r="C1298" s="12" t="s">
        <v>849</v>
      </c>
      <c r="D1298" s="11" t="s">
        <v>1252</v>
      </c>
      <c r="E1298" s="11" t="s">
        <v>17</v>
      </c>
      <c r="F1298" s="12" t="s">
        <v>850</v>
      </c>
      <c r="G1298" s="13">
        <v>108281.51</v>
      </c>
      <c r="H1298" s="12" t="s">
        <v>851</v>
      </c>
      <c r="I1298" s="12"/>
      <c r="J1298" s="50" t="b">
        <v>0</v>
      </c>
      <c r="K1298" s="12" t="s">
        <v>1166</v>
      </c>
      <c r="L1298" s="12" t="s">
        <v>1167</v>
      </c>
    </row>
    <row r="1299" spans="1:12" x14ac:dyDescent="0.2">
      <c r="A1299" s="10">
        <v>41143</v>
      </c>
      <c r="B1299" s="11" t="s">
        <v>2194</v>
      </c>
      <c r="C1299" s="12" t="s">
        <v>786</v>
      </c>
      <c r="D1299" s="11" t="s">
        <v>1252</v>
      </c>
      <c r="E1299" s="11" t="s">
        <v>1730</v>
      </c>
      <c r="F1299" s="12" t="s">
        <v>203</v>
      </c>
      <c r="G1299" s="13">
        <v>0</v>
      </c>
      <c r="H1299" s="12" t="s">
        <v>2296</v>
      </c>
      <c r="I1299" s="12" t="s">
        <v>1579</v>
      </c>
      <c r="J1299" s="50" t="b">
        <v>0</v>
      </c>
      <c r="K1299" s="12" t="s">
        <v>1166</v>
      </c>
      <c r="L1299" s="12" t="s">
        <v>1167</v>
      </c>
    </row>
    <row r="1300" spans="1:12" x14ac:dyDescent="0.2">
      <c r="A1300" s="10">
        <v>41142</v>
      </c>
      <c r="B1300" s="11" t="s">
        <v>5</v>
      </c>
      <c r="C1300" s="12" t="s">
        <v>853</v>
      </c>
      <c r="D1300" s="11" t="s">
        <v>761</v>
      </c>
      <c r="E1300" s="11" t="s">
        <v>20</v>
      </c>
      <c r="F1300" s="12" t="s">
        <v>802</v>
      </c>
      <c r="G1300" s="13">
        <v>0</v>
      </c>
      <c r="H1300" s="12" t="s">
        <v>854</v>
      </c>
      <c r="I1300" s="12"/>
      <c r="J1300" s="50" t="b">
        <v>0</v>
      </c>
      <c r="K1300" s="12" t="s">
        <v>1166</v>
      </c>
      <c r="L1300" s="12" t="s">
        <v>1167</v>
      </c>
    </row>
    <row r="1301" spans="1:12" x14ac:dyDescent="0.2">
      <c r="A1301" s="10">
        <v>41141</v>
      </c>
      <c r="B1301" s="11" t="s">
        <v>2234</v>
      </c>
      <c r="C1301" s="12" t="s">
        <v>855</v>
      </c>
      <c r="D1301" s="11" t="s">
        <v>1252</v>
      </c>
      <c r="E1301" s="11" t="s">
        <v>20</v>
      </c>
      <c r="F1301" s="12" t="s">
        <v>778</v>
      </c>
      <c r="G1301" s="13">
        <v>1203.94</v>
      </c>
      <c r="H1301" s="12" t="s">
        <v>856</v>
      </c>
      <c r="I1301" s="12"/>
      <c r="J1301" s="50" t="b">
        <v>0</v>
      </c>
      <c r="K1301" s="12" t="s">
        <v>1166</v>
      </c>
      <c r="L1301" s="12" t="s">
        <v>1167</v>
      </c>
    </row>
    <row r="1302" spans="1:12" x14ac:dyDescent="0.2">
      <c r="A1302" s="10">
        <v>41140</v>
      </c>
      <c r="B1302" s="11" t="s">
        <v>36</v>
      </c>
      <c r="C1302" s="12" t="s">
        <v>857</v>
      </c>
      <c r="D1302" s="11" t="s">
        <v>53</v>
      </c>
      <c r="E1302" s="11" t="s">
        <v>19</v>
      </c>
      <c r="F1302" s="12" t="s">
        <v>858</v>
      </c>
      <c r="G1302" s="13">
        <v>2350</v>
      </c>
      <c r="H1302" s="12" t="s">
        <v>859</v>
      </c>
      <c r="I1302" s="12"/>
      <c r="J1302" s="50" t="b">
        <v>0</v>
      </c>
      <c r="K1302" s="12" t="s">
        <v>1166</v>
      </c>
      <c r="L1302" s="12" t="s">
        <v>1167</v>
      </c>
    </row>
    <row r="1303" spans="1:12" x14ac:dyDescent="0.2">
      <c r="A1303" s="10">
        <v>41136</v>
      </c>
      <c r="B1303" s="11" t="s">
        <v>4</v>
      </c>
      <c r="C1303" s="12" t="s">
        <v>860</v>
      </c>
      <c r="D1303" s="11" t="s">
        <v>761</v>
      </c>
      <c r="E1303" s="11" t="s">
        <v>19</v>
      </c>
      <c r="F1303" s="12" t="s">
        <v>861</v>
      </c>
      <c r="G1303" s="13">
        <v>800</v>
      </c>
      <c r="H1303" s="12" t="s">
        <v>1471</v>
      </c>
      <c r="I1303" s="12"/>
      <c r="J1303" s="50" t="b">
        <v>0</v>
      </c>
      <c r="K1303" s="12" t="s">
        <v>1166</v>
      </c>
      <c r="L1303" s="12" t="s">
        <v>1167</v>
      </c>
    </row>
    <row r="1304" spans="1:12" x14ac:dyDescent="0.2">
      <c r="A1304" s="10">
        <v>41135</v>
      </c>
      <c r="B1304" s="11" t="s">
        <v>36</v>
      </c>
      <c r="C1304" s="12" t="s">
        <v>863</v>
      </c>
      <c r="D1304" s="11" t="s">
        <v>48</v>
      </c>
      <c r="E1304" s="11" t="s">
        <v>17</v>
      </c>
      <c r="F1304" s="12" t="s">
        <v>864</v>
      </c>
      <c r="G1304" s="13">
        <v>0</v>
      </c>
      <c r="H1304" s="12" t="s">
        <v>865</v>
      </c>
      <c r="I1304" s="12"/>
      <c r="J1304" s="50" t="b">
        <v>0</v>
      </c>
      <c r="K1304" s="12" t="s">
        <v>1166</v>
      </c>
      <c r="L1304" s="12" t="s">
        <v>1167</v>
      </c>
    </row>
    <row r="1305" spans="1:12" x14ac:dyDescent="0.2">
      <c r="A1305" s="10">
        <v>41135</v>
      </c>
      <c r="B1305" s="11" t="s">
        <v>88</v>
      </c>
      <c r="C1305" s="12" t="s">
        <v>866</v>
      </c>
      <c r="D1305" s="11" t="s">
        <v>48</v>
      </c>
      <c r="E1305" s="11" t="s">
        <v>17</v>
      </c>
      <c r="F1305" s="12" t="s">
        <v>867</v>
      </c>
      <c r="G1305" s="13">
        <v>0</v>
      </c>
      <c r="H1305" s="12" t="s">
        <v>868</v>
      </c>
      <c r="I1305" s="12"/>
      <c r="J1305" s="50" t="b">
        <v>0</v>
      </c>
      <c r="K1305" s="12" t="s">
        <v>1166</v>
      </c>
      <c r="L1305" s="12" t="s">
        <v>1167</v>
      </c>
    </row>
    <row r="1306" spans="1:12" x14ac:dyDescent="0.2">
      <c r="A1306" s="10">
        <v>41134</v>
      </c>
      <c r="B1306" s="11" t="s">
        <v>88</v>
      </c>
      <c r="C1306" s="12" t="s">
        <v>869</v>
      </c>
      <c r="D1306" s="11" t="s">
        <v>43</v>
      </c>
      <c r="E1306" s="11" t="s">
        <v>17</v>
      </c>
      <c r="F1306" s="12" t="s">
        <v>870</v>
      </c>
      <c r="G1306" s="13">
        <v>0</v>
      </c>
      <c r="H1306" s="12" t="s">
        <v>871</v>
      </c>
      <c r="I1306" s="12"/>
      <c r="J1306" s="50" t="b">
        <v>0</v>
      </c>
      <c r="K1306" s="12" t="s">
        <v>1166</v>
      </c>
      <c r="L1306" s="12" t="s">
        <v>1167</v>
      </c>
    </row>
    <row r="1307" spans="1:12" x14ac:dyDescent="0.2">
      <c r="A1307" s="10">
        <v>41131</v>
      </c>
      <c r="B1307" s="11" t="s">
        <v>36</v>
      </c>
      <c r="C1307" s="12" t="s">
        <v>1999</v>
      </c>
      <c r="D1307" s="11" t="s">
        <v>2</v>
      </c>
      <c r="E1307" s="11" t="s">
        <v>17</v>
      </c>
      <c r="F1307" s="12" t="s">
        <v>873</v>
      </c>
      <c r="G1307" s="13">
        <v>175007.24</v>
      </c>
      <c r="H1307" s="12" t="s">
        <v>874</v>
      </c>
      <c r="I1307" s="12"/>
      <c r="J1307" s="50" t="b">
        <v>0</v>
      </c>
      <c r="K1307" s="12" t="s">
        <v>1166</v>
      </c>
      <c r="L1307" s="12" t="s">
        <v>1167</v>
      </c>
    </row>
    <row r="1308" spans="1:12" x14ac:dyDescent="0.2">
      <c r="A1308" s="10">
        <v>41130</v>
      </c>
      <c r="B1308" s="11" t="s">
        <v>2194</v>
      </c>
      <c r="C1308" s="12" t="s">
        <v>875</v>
      </c>
      <c r="D1308" s="11" t="s">
        <v>1252</v>
      </c>
      <c r="E1308" s="11" t="s">
        <v>20</v>
      </c>
      <c r="F1308" s="12" t="s">
        <v>876</v>
      </c>
      <c r="G1308" s="13">
        <v>0</v>
      </c>
      <c r="H1308" s="12" t="s">
        <v>2331</v>
      </c>
      <c r="I1308" s="12" t="s">
        <v>1537</v>
      </c>
      <c r="J1308" s="50" t="b">
        <v>0</v>
      </c>
      <c r="K1308" s="12" t="s">
        <v>1166</v>
      </c>
      <c r="L1308" s="12" t="s">
        <v>1167</v>
      </c>
    </row>
    <row r="1309" spans="1:12" x14ac:dyDescent="0.2">
      <c r="A1309" s="10">
        <v>41129</v>
      </c>
      <c r="B1309" s="11" t="s">
        <v>2234</v>
      </c>
      <c r="C1309" s="12" t="s">
        <v>855</v>
      </c>
      <c r="D1309" s="11" t="s">
        <v>53</v>
      </c>
      <c r="E1309" s="11" t="s">
        <v>17</v>
      </c>
      <c r="F1309" s="12" t="s">
        <v>878</v>
      </c>
      <c r="G1309" s="13">
        <v>2500</v>
      </c>
      <c r="H1309" s="12" t="s">
        <v>879</v>
      </c>
      <c r="I1309" s="12"/>
      <c r="J1309" s="50" t="b">
        <v>0</v>
      </c>
      <c r="K1309" s="12" t="s">
        <v>1166</v>
      </c>
      <c r="L1309" s="12" t="s">
        <v>1167</v>
      </c>
    </row>
    <row r="1310" spans="1:12" x14ac:dyDescent="0.2">
      <c r="A1310" s="10">
        <v>41129</v>
      </c>
      <c r="B1310" s="11" t="s">
        <v>2201</v>
      </c>
      <c r="C1310" s="12" t="s">
        <v>880</v>
      </c>
      <c r="D1310" s="11" t="s">
        <v>53</v>
      </c>
      <c r="E1310" s="11" t="s">
        <v>19</v>
      </c>
      <c r="F1310" s="12" t="s">
        <v>26</v>
      </c>
      <c r="G1310" s="13">
        <v>6500</v>
      </c>
      <c r="H1310" s="12" t="s">
        <v>881</v>
      </c>
      <c r="I1310" s="12"/>
      <c r="J1310" s="50" t="b">
        <v>0</v>
      </c>
      <c r="K1310" s="12" t="s">
        <v>1166</v>
      </c>
      <c r="L1310" s="12" t="s">
        <v>1167</v>
      </c>
    </row>
    <row r="1311" spans="1:12" x14ac:dyDescent="0.2">
      <c r="A1311" s="10">
        <v>41129</v>
      </c>
      <c r="B1311" s="11" t="s">
        <v>6</v>
      </c>
      <c r="C1311" s="12" t="s">
        <v>882</v>
      </c>
      <c r="D1311" s="11" t="s">
        <v>761</v>
      </c>
      <c r="E1311" s="11" t="s">
        <v>18</v>
      </c>
      <c r="F1311" s="12" t="s">
        <v>284</v>
      </c>
      <c r="G1311" s="13">
        <v>1800</v>
      </c>
      <c r="H1311" s="12" t="s">
        <v>1472</v>
      </c>
      <c r="I1311" s="12"/>
      <c r="J1311" s="50" t="b">
        <v>0</v>
      </c>
      <c r="K1311" s="12" t="s">
        <v>1166</v>
      </c>
      <c r="L1311" s="12" t="s">
        <v>1167</v>
      </c>
    </row>
    <row r="1312" spans="1:12" x14ac:dyDescent="0.2">
      <c r="A1312" s="10">
        <v>41128</v>
      </c>
      <c r="B1312" s="11" t="s">
        <v>6</v>
      </c>
      <c r="C1312" s="12" t="s">
        <v>882</v>
      </c>
      <c r="D1312" s="11" t="s">
        <v>43</v>
      </c>
      <c r="E1312" s="11" t="s">
        <v>18</v>
      </c>
      <c r="F1312" s="12" t="s">
        <v>284</v>
      </c>
      <c r="G1312" s="13">
        <v>1800</v>
      </c>
      <c r="H1312" s="12" t="s">
        <v>883</v>
      </c>
      <c r="I1312" s="12"/>
      <c r="J1312" s="50" t="b">
        <v>0</v>
      </c>
      <c r="K1312" s="12" t="s">
        <v>1166</v>
      </c>
      <c r="L1312" s="12" t="s">
        <v>1167</v>
      </c>
    </row>
    <row r="1313" spans="1:12" x14ac:dyDescent="0.2">
      <c r="A1313" s="10">
        <v>41128</v>
      </c>
      <c r="B1313" s="11" t="s">
        <v>2194</v>
      </c>
      <c r="C1313" s="12" t="s">
        <v>773</v>
      </c>
      <c r="D1313" s="11" t="s">
        <v>1252</v>
      </c>
      <c r="E1313" s="11" t="s">
        <v>1730</v>
      </c>
      <c r="F1313" s="12" t="s">
        <v>876</v>
      </c>
      <c r="G1313" s="13">
        <v>0</v>
      </c>
      <c r="H1313" s="12" t="s">
        <v>2289</v>
      </c>
      <c r="I1313" s="12" t="s">
        <v>1537</v>
      </c>
      <c r="J1313" s="50" t="b">
        <v>0</v>
      </c>
      <c r="K1313" s="12" t="s">
        <v>1166</v>
      </c>
      <c r="L1313" s="12" t="s">
        <v>1167</v>
      </c>
    </row>
    <row r="1314" spans="1:12" x14ac:dyDescent="0.2">
      <c r="A1314" s="10">
        <v>41127</v>
      </c>
      <c r="B1314" s="11" t="s">
        <v>36</v>
      </c>
      <c r="C1314" s="12" t="s">
        <v>885</v>
      </c>
      <c r="D1314" s="11" t="s">
        <v>43</v>
      </c>
      <c r="E1314" s="11" t="s">
        <v>17</v>
      </c>
      <c r="F1314" s="12" t="s">
        <v>278</v>
      </c>
      <c r="G1314" s="13">
        <v>0</v>
      </c>
      <c r="H1314" s="12" t="s">
        <v>886</v>
      </c>
      <c r="I1314" s="12"/>
      <c r="J1314" s="50" t="b">
        <v>0</v>
      </c>
      <c r="K1314" s="12" t="s">
        <v>1166</v>
      </c>
      <c r="L1314" s="12" t="s">
        <v>1167</v>
      </c>
    </row>
    <row r="1315" spans="1:12" x14ac:dyDescent="0.2">
      <c r="A1315" s="10">
        <v>41127</v>
      </c>
      <c r="B1315" s="11" t="s">
        <v>36</v>
      </c>
      <c r="C1315" s="12" t="s">
        <v>849</v>
      </c>
      <c r="D1315" s="11" t="s">
        <v>1252</v>
      </c>
      <c r="E1315" s="11" t="s">
        <v>17</v>
      </c>
      <c r="F1315" s="12" t="s">
        <v>850</v>
      </c>
      <c r="G1315" s="13">
        <v>103441.32</v>
      </c>
      <c r="H1315" s="12" t="s">
        <v>887</v>
      </c>
      <c r="I1315" s="12"/>
      <c r="J1315" s="50" t="b">
        <v>0</v>
      </c>
      <c r="K1315" s="12" t="s">
        <v>1166</v>
      </c>
      <c r="L1315" s="12" t="s">
        <v>1167</v>
      </c>
    </row>
    <row r="1316" spans="1:12" x14ac:dyDescent="0.2">
      <c r="A1316" s="10">
        <v>41123</v>
      </c>
      <c r="B1316" s="11" t="s">
        <v>36</v>
      </c>
      <c r="C1316" s="12" t="s">
        <v>1473</v>
      </c>
      <c r="D1316" s="11" t="s">
        <v>1252</v>
      </c>
      <c r="E1316" s="11" t="s">
        <v>17</v>
      </c>
      <c r="F1316" s="12" t="s">
        <v>1474</v>
      </c>
      <c r="G1316" s="13">
        <v>79811.62</v>
      </c>
      <c r="H1316" s="12" t="s">
        <v>851</v>
      </c>
      <c r="I1316" s="12"/>
      <c r="J1316" s="50" t="b">
        <v>0</v>
      </c>
      <c r="K1316" s="12" t="s">
        <v>1166</v>
      </c>
      <c r="L1316" s="12" t="s">
        <v>1167</v>
      </c>
    </row>
    <row r="1317" spans="1:12" x14ac:dyDescent="0.2">
      <c r="A1317" s="10">
        <v>41123</v>
      </c>
      <c r="B1317" s="11" t="s">
        <v>36</v>
      </c>
      <c r="C1317" s="12" t="s">
        <v>1100</v>
      </c>
      <c r="D1317" s="11" t="s">
        <v>53</v>
      </c>
      <c r="E1317" s="11" t="s">
        <v>19</v>
      </c>
      <c r="F1317" s="12" t="s">
        <v>85</v>
      </c>
      <c r="G1317" s="13"/>
      <c r="H1317" s="12" t="s">
        <v>1475</v>
      </c>
      <c r="I1317" s="12" t="s">
        <v>1182</v>
      </c>
      <c r="J1317" s="50" t="b">
        <v>0</v>
      </c>
      <c r="K1317" s="12" t="s">
        <v>1166</v>
      </c>
      <c r="L1317" s="12" t="s">
        <v>1167</v>
      </c>
    </row>
    <row r="1318" spans="1:12" x14ac:dyDescent="0.2">
      <c r="A1318" s="10">
        <v>41122</v>
      </c>
      <c r="B1318" s="11" t="s">
        <v>2201</v>
      </c>
      <c r="C1318" s="12" t="s">
        <v>888</v>
      </c>
      <c r="D1318" s="11" t="s">
        <v>53</v>
      </c>
      <c r="E1318" s="11" t="s">
        <v>20</v>
      </c>
      <c r="F1318" s="12" t="s">
        <v>889</v>
      </c>
      <c r="G1318" s="13">
        <v>4154</v>
      </c>
      <c r="H1318" s="12" t="s">
        <v>890</v>
      </c>
      <c r="I1318" s="12"/>
      <c r="J1318" s="50" t="b">
        <v>0</v>
      </c>
      <c r="K1318" s="12" t="s">
        <v>1166</v>
      </c>
      <c r="L1318" s="12" t="s">
        <v>1167</v>
      </c>
    </row>
    <row r="1319" spans="1:12" x14ac:dyDescent="0.2">
      <c r="A1319" s="10">
        <v>41121</v>
      </c>
      <c r="B1319" s="11" t="s">
        <v>5</v>
      </c>
      <c r="C1319" s="12" t="s">
        <v>891</v>
      </c>
      <c r="D1319" s="11" t="s">
        <v>761</v>
      </c>
      <c r="E1319" s="11" t="s">
        <v>20</v>
      </c>
      <c r="F1319" s="12" t="s">
        <v>892</v>
      </c>
      <c r="G1319" s="13">
        <v>0</v>
      </c>
      <c r="H1319" s="12" t="s">
        <v>893</v>
      </c>
      <c r="I1319" s="12"/>
      <c r="J1319" s="50" t="b">
        <v>0</v>
      </c>
      <c r="K1319" s="12" t="s">
        <v>1166</v>
      </c>
      <c r="L1319" s="12" t="s">
        <v>1167</v>
      </c>
    </row>
    <row r="1320" spans="1:12" x14ac:dyDescent="0.2">
      <c r="A1320" s="10">
        <v>41120</v>
      </c>
      <c r="B1320" s="11" t="s">
        <v>40</v>
      </c>
      <c r="C1320" s="12" t="s">
        <v>894</v>
      </c>
      <c r="D1320" s="11" t="s">
        <v>53</v>
      </c>
      <c r="E1320" s="11" t="s">
        <v>18</v>
      </c>
      <c r="F1320" s="12" t="s">
        <v>895</v>
      </c>
      <c r="G1320" s="13"/>
      <c r="H1320" s="12" t="s">
        <v>896</v>
      </c>
      <c r="I1320" s="12"/>
      <c r="J1320" s="50" t="b">
        <v>0</v>
      </c>
      <c r="K1320" s="12" t="s">
        <v>1166</v>
      </c>
      <c r="L1320" s="12" t="s">
        <v>1167</v>
      </c>
    </row>
    <row r="1321" spans="1:12" x14ac:dyDescent="0.2">
      <c r="A1321" s="10">
        <v>41116</v>
      </c>
      <c r="B1321" s="11" t="s">
        <v>2234</v>
      </c>
      <c r="C1321" s="12" t="s">
        <v>897</v>
      </c>
      <c r="D1321" s="11" t="s">
        <v>53</v>
      </c>
      <c r="E1321" s="11" t="s">
        <v>19</v>
      </c>
      <c r="F1321" s="12" t="s">
        <v>795</v>
      </c>
      <c r="G1321" s="13">
        <v>22000</v>
      </c>
      <c r="H1321" s="12" t="s">
        <v>898</v>
      </c>
      <c r="I1321" s="12"/>
      <c r="J1321" s="50" t="b">
        <v>0</v>
      </c>
      <c r="K1321" s="12" t="s">
        <v>1166</v>
      </c>
      <c r="L1321" s="12" t="s">
        <v>1167</v>
      </c>
    </row>
    <row r="1322" spans="1:12" x14ac:dyDescent="0.2">
      <c r="A1322" s="10">
        <v>41115</v>
      </c>
      <c r="B1322" s="11" t="s">
        <v>88</v>
      </c>
      <c r="C1322" s="12" t="s">
        <v>899</v>
      </c>
      <c r="D1322" s="11" t="s">
        <v>2</v>
      </c>
      <c r="E1322" s="11" t="s">
        <v>19</v>
      </c>
      <c r="F1322" s="12" t="s">
        <v>900</v>
      </c>
      <c r="G1322" s="13">
        <v>63234.720000000001</v>
      </c>
      <c r="H1322" s="12" t="s">
        <v>901</v>
      </c>
      <c r="I1322" s="12"/>
      <c r="J1322" s="50" t="b">
        <v>0</v>
      </c>
      <c r="K1322" s="12" t="s">
        <v>1166</v>
      </c>
      <c r="L1322" s="12" t="s">
        <v>1167</v>
      </c>
    </row>
    <row r="1323" spans="1:12" x14ac:dyDescent="0.2">
      <c r="A1323" s="10">
        <v>41115</v>
      </c>
      <c r="B1323" s="11" t="s">
        <v>88</v>
      </c>
      <c r="C1323" s="12" t="s">
        <v>902</v>
      </c>
      <c r="D1323" s="11" t="s">
        <v>53</v>
      </c>
      <c r="E1323" s="11" t="s">
        <v>18</v>
      </c>
      <c r="F1323" s="12" t="s">
        <v>91</v>
      </c>
      <c r="G1323" s="13">
        <v>39672</v>
      </c>
      <c r="H1323" s="12" t="s">
        <v>903</v>
      </c>
      <c r="I1323" s="12"/>
      <c r="J1323" s="50" t="b">
        <v>0</v>
      </c>
      <c r="K1323" s="12" t="s">
        <v>1166</v>
      </c>
      <c r="L1323" s="12" t="s">
        <v>1167</v>
      </c>
    </row>
    <row r="1324" spans="1:12" x14ac:dyDescent="0.2">
      <c r="A1324" s="10">
        <v>41113</v>
      </c>
      <c r="B1324" s="11" t="s">
        <v>2193</v>
      </c>
      <c r="C1324" s="12" t="s">
        <v>771</v>
      </c>
      <c r="D1324" s="11" t="s">
        <v>53</v>
      </c>
      <c r="E1324" s="11" t="s">
        <v>19</v>
      </c>
      <c r="F1324" s="12" t="s">
        <v>905</v>
      </c>
      <c r="G1324" s="13">
        <v>23086</v>
      </c>
      <c r="H1324" s="12" t="s">
        <v>906</v>
      </c>
      <c r="I1324" s="12" t="s">
        <v>1182</v>
      </c>
      <c r="J1324" s="50" t="b">
        <v>0</v>
      </c>
      <c r="K1324" s="12" t="s">
        <v>1166</v>
      </c>
      <c r="L1324" s="12" t="s">
        <v>1167</v>
      </c>
    </row>
    <row r="1325" spans="1:12" x14ac:dyDescent="0.2">
      <c r="A1325" s="10">
        <v>41113</v>
      </c>
      <c r="B1325" s="11" t="s">
        <v>2194</v>
      </c>
      <c r="C1325" s="12" t="s">
        <v>773</v>
      </c>
      <c r="D1325" s="11" t="s">
        <v>1252</v>
      </c>
      <c r="E1325" s="11" t="s">
        <v>1730</v>
      </c>
      <c r="F1325" s="12" t="s">
        <v>908</v>
      </c>
      <c r="G1325" s="13">
        <v>0</v>
      </c>
      <c r="H1325" s="12" t="s">
        <v>2290</v>
      </c>
      <c r="I1325" s="12" t="s">
        <v>1537</v>
      </c>
      <c r="J1325" s="50" t="b">
        <v>0</v>
      </c>
      <c r="K1325" s="12" t="s">
        <v>1166</v>
      </c>
      <c r="L1325" s="12" t="s">
        <v>1167</v>
      </c>
    </row>
    <row r="1326" spans="1:12" x14ac:dyDescent="0.2">
      <c r="A1326" s="10">
        <v>41109</v>
      </c>
      <c r="B1326" s="11" t="s">
        <v>2217</v>
      </c>
      <c r="C1326" s="12" t="s">
        <v>910</v>
      </c>
      <c r="D1326" s="11" t="s">
        <v>2</v>
      </c>
      <c r="E1326" s="11" t="s">
        <v>19</v>
      </c>
      <c r="F1326" s="12" t="s">
        <v>620</v>
      </c>
      <c r="G1326" s="13">
        <v>60267.3</v>
      </c>
      <c r="H1326" s="12" t="s">
        <v>911</v>
      </c>
      <c r="I1326" s="12"/>
      <c r="J1326" s="50" t="b">
        <v>1</v>
      </c>
      <c r="K1326" s="12" t="s">
        <v>1166</v>
      </c>
      <c r="L1326" s="12" t="s">
        <v>1167</v>
      </c>
    </row>
    <row r="1327" spans="1:12" x14ac:dyDescent="0.2">
      <c r="A1327" s="10">
        <v>41107</v>
      </c>
      <c r="B1327" s="11" t="s">
        <v>36</v>
      </c>
      <c r="C1327" s="12" t="s">
        <v>849</v>
      </c>
      <c r="D1327" s="11" t="s">
        <v>1252</v>
      </c>
      <c r="E1327" s="11" t="s">
        <v>17</v>
      </c>
      <c r="F1327" s="12" t="s">
        <v>850</v>
      </c>
      <c r="G1327" s="13">
        <v>17336</v>
      </c>
      <c r="H1327" s="12" t="s">
        <v>912</v>
      </c>
      <c r="I1327" s="12"/>
      <c r="J1327" s="50" t="b">
        <v>0</v>
      </c>
      <c r="K1327" s="12" t="s">
        <v>1166</v>
      </c>
      <c r="L1327" s="12" t="s">
        <v>1167</v>
      </c>
    </row>
    <row r="1328" spans="1:12" x14ac:dyDescent="0.2">
      <c r="A1328" s="10">
        <v>41107</v>
      </c>
      <c r="B1328" s="11" t="s">
        <v>40</v>
      </c>
      <c r="C1328" s="12" t="s">
        <v>913</v>
      </c>
      <c r="D1328" s="11" t="s">
        <v>1252</v>
      </c>
      <c r="E1328" s="11" t="s">
        <v>17</v>
      </c>
      <c r="F1328" s="12" t="s">
        <v>914</v>
      </c>
      <c r="G1328" s="13">
        <v>2790.65</v>
      </c>
      <c r="H1328" s="12" t="s">
        <v>915</v>
      </c>
      <c r="I1328" s="12"/>
      <c r="J1328" s="50" t="b">
        <v>0</v>
      </c>
      <c r="K1328" s="12" t="s">
        <v>1166</v>
      </c>
      <c r="L1328" s="12" t="s">
        <v>1167</v>
      </c>
    </row>
    <row r="1329" spans="1:12" x14ac:dyDescent="0.2">
      <c r="A1329" s="10">
        <v>41103</v>
      </c>
      <c r="B1329" s="11" t="s">
        <v>40</v>
      </c>
      <c r="C1329" s="12" t="s">
        <v>916</v>
      </c>
      <c r="D1329" s="11" t="s">
        <v>1252</v>
      </c>
      <c r="E1329" s="11" t="s">
        <v>17</v>
      </c>
      <c r="F1329" s="12" t="s">
        <v>288</v>
      </c>
      <c r="G1329" s="13">
        <v>46426.76</v>
      </c>
      <c r="H1329" s="12" t="s">
        <v>2297</v>
      </c>
      <c r="I1329" s="12"/>
      <c r="J1329" s="50" t="b">
        <v>0</v>
      </c>
      <c r="K1329" s="12" t="s">
        <v>1166</v>
      </c>
      <c r="L1329" s="12" t="s">
        <v>1167</v>
      </c>
    </row>
    <row r="1330" spans="1:12" x14ac:dyDescent="0.2">
      <c r="A1330" s="10">
        <v>41102</v>
      </c>
      <c r="B1330" s="11" t="s">
        <v>2194</v>
      </c>
      <c r="C1330" s="12" t="s">
        <v>780</v>
      </c>
      <c r="D1330" s="11" t="s">
        <v>53</v>
      </c>
      <c r="E1330" s="11" t="s">
        <v>20</v>
      </c>
      <c r="F1330" s="12" t="s">
        <v>908</v>
      </c>
      <c r="G1330" s="13">
        <v>0</v>
      </c>
      <c r="H1330" s="12" t="s">
        <v>2298</v>
      </c>
      <c r="I1330" s="12" t="s">
        <v>1537</v>
      </c>
      <c r="J1330" s="50" t="b">
        <v>0</v>
      </c>
      <c r="K1330" s="12" t="s">
        <v>1166</v>
      </c>
      <c r="L1330" s="12" t="s">
        <v>1167</v>
      </c>
    </row>
    <row r="1331" spans="1:12" x14ac:dyDescent="0.2">
      <c r="A1331" s="10">
        <v>41101</v>
      </c>
      <c r="B1331" s="11" t="s">
        <v>2267</v>
      </c>
      <c r="C1331" s="12" t="s">
        <v>855</v>
      </c>
      <c r="D1331" s="11" t="s">
        <v>1252</v>
      </c>
      <c r="E1331" s="11"/>
      <c r="F1331" s="12" t="s">
        <v>919</v>
      </c>
      <c r="G1331" s="13">
        <v>17528</v>
      </c>
      <c r="H1331" s="12" t="s">
        <v>920</v>
      </c>
      <c r="I1331" s="12"/>
      <c r="J1331" s="50" t="b">
        <v>0</v>
      </c>
      <c r="K1331" s="12" t="s">
        <v>1166</v>
      </c>
      <c r="L1331" s="12" t="s">
        <v>1167</v>
      </c>
    </row>
    <row r="1332" spans="1:12" x14ac:dyDescent="0.2">
      <c r="A1332" s="10">
        <v>41101</v>
      </c>
      <c r="B1332" s="11" t="s">
        <v>2267</v>
      </c>
      <c r="C1332" s="12" t="s">
        <v>855</v>
      </c>
      <c r="D1332" s="11" t="s">
        <v>1252</v>
      </c>
      <c r="E1332" s="11" t="s">
        <v>17</v>
      </c>
      <c r="F1332" s="12" t="s">
        <v>221</v>
      </c>
      <c r="G1332" s="13">
        <v>17528.43</v>
      </c>
      <c r="H1332" s="12" t="s">
        <v>2683</v>
      </c>
      <c r="I1332" s="12" t="s">
        <v>1699</v>
      </c>
      <c r="J1332" s="50" t="b">
        <v>0</v>
      </c>
      <c r="K1332" s="12" t="s">
        <v>1166</v>
      </c>
      <c r="L1332" s="12" t="s">
        <v>1167</v>
      </c>
    </row>
    <row r="1333" spans="1:12" x14ac:dyDescent="0.2">
      <c r="A1333" s="10">
        <v>41098</v>
      </c>
      <c r="B1333" s="11" t="s">
        <v>5</v>
      </c>
      <c r="C1333" s="12" t="s">
        <v>853</v>
      </c>
      <c r="D1333" s="11" t="s">
        <v>761</v>
      </c>
      <c r="E1333" s="11" t="s">
        <v>19</v>
      </c>
      <c r="F1333" s="12" t="s">
        <v>921</v>
      </c>
      <c r="G1333" s="13">
        <v>0</v>
      </c>
      <c r="H1333" s="12" t="s">
        <v>922</v>
      </c>
      <c r="I1333" s="12"/>
      <c r="J1333" s="50" t="b">
        <v>0</v>
      </c>
      <c r="K1333" s="12" t="s">
        <v>1166</v>
      </c>
      <c r="L1333" s="12" t="s">
        <v>1167</v>
      </c>
    </row>
    <row r="1334" spans="1:12" x14ac:dyDescent="0.2">
      <c r="A1334" s="10">
        <v>41096</v>
      </c>
      <c r="B1334" s="11" t="s">
        <v>5</v>
      </c>
      <c r="C1334" s="12" t="s">
        <v>763</v>
      </c>
      <c r="D1334" s="11" t="s">
        <v>118</v>
      </c>
      <c r="E1334" s="11" t="s">
        <v>17</v>
      </c>
      <c r="F1334" s="12" t="s">
        <v>764</v>
      </c>
      <c r="G1334" s="13">
        <v>690510.55</v>
      </c>
      <c r="H1334" s="12" t="s">
        <v>923</v>
      </c>
      <c r="I1334" s="12"/>
      <c r="J1334" s="50" t="b">
        <v>0</v>
      </c>
      <c r="K1334" s="12" t="s">
        <v>1166</v>
      </c>
      <c r="L1334" s="12" t="s">
        <v>1167</v>
      </c>
    </row>
    <row r="1335" spans="1:12" x14ac:dyDescent="0.2">
      <c r="A1335" s="10">
        <v>41095</v>
      </c>
      <c r="B1335" s="11" t="s">
        <v>2193</v>
      </c>
      <c r="C1335" s="12" t="s">
        <v>924</v>
      </c>
      <c r="D1335" s="11" t="s">
        <v>761</v>
      </c>
      <c r="E1335" s="11" t="s">
        <v>1730</v>
      </c>
      <c r="F1335" s="12" t="s">
        <v>373</v>
      </c>
      <c r="G1335" s="13">
        <v>0</v>
      </c>
      <c r="H1335" s="12" t="s">
        <v>2365</v>
      </c>
      <c r="I1335" s="12" t="s">
        <v>1170</v>
      </c>
      <c r="J1335" s="50" t="b">
        <v>0</v>
      </c>
      <c r="K1335" s="12" t="s">
        <v>1166</v>
      </c>
      <c r="L1335" s="12" t="s">
        <v>1167</v>
      </c>
    </row>
    <row r="1336" spans="1:12" x14ac:dyDescent="0.2">
      <c r="A1336" s="10">
        <v>41090</v>
      </c>
      <c r="B1336" s="11" t="s">
        <v>2194</v>
      </c>
      <c r="C1336" s="12" t="s">
        <v>947</v>
      </c>
      <c r="D1336" s="11" t="s">
        <v>1252</v>
      </c>
      <c r="E1336" s="11" t="s">
        <v>17</v>
      </c>
      <c r="F1336" s="12" t="s">
        <v>948</v>
      </c>
      <c r="G1336" s="13">
        <v>69417.509999999995</v>
      </c>
      <c r="H1336" s="12" t="s">
        <v>1476</v>
      </c>
      <c r="I1336" s="12"/>
      <c r="J1336" s="50" t="b">
        <v>0</v>
      </c>
      <c r="K1336" s="12" t="s">
        <v>1166</v>
      </c>
      <c r="L1336" s="12" t="s">
        <v>1167</v>
      </c>
    </row>
    <row r="1337" spans="1:12" x14ac:dyDescent="0.2">
      <c r="A1337" s="10">
        <v>41089</v>
      </c>
      <c r="B1337" s="11" t="s">
        <v>40</v>
      </c>
      <c r="C1337" s="12" t="s">
        <v>926</v>
      </c>
      <c r="D1337" s="11" t="s">
        <v>1252</v>
      </c>
      <c r="E1337" s="11" t="s">
        <v>17</v>
      </c>
      <c r="F1337" s="12" t="s">
        <v>104</v>
      </c>
      <c r="G1337" s="13">
        <v>8000</v>
      </c>
      <c r="H1337" s="12" t="s">
        <v>927</v>
      </c>
      <c r="I1337" s="12"/>
      <c r="J1337" s="50" t="b">
        <v>0</v>
      </c>
      <c r="K1337" s="12" t="s">
        <v>1166</v>
      </c>
      <c r="L1337" s="12" t="s">
        <v>1167</v>
      </c>
    </row>
    <row r="1338" spans="1:12" x14ac:dyDescent="0.2">
      <c r="A1338" s="10">
        <v>41087</v>
      </c>
      <c r="B1338" s="11" t="s">
        <v>5</v>
      </c>
      <c r="C1338" s="12" t="s">
        <v>928</v>
      </c>
      <c r="D1338" s="11" t="s">
        <v>43</v>
      </c>
      <c r="E1338" s="11" t="s">
        <v>18</v>
      </c>
      <c r="F1338" s="12" t="s">
        <v>929</v>
      </c>
      <c r="G1338" s="13"/>
      <c r="H1338" s="12" t="s">
        <v>930</v>
      </c>
      <c r="I1338" s="12"/>
      <c r="J1338" s="50" t="b">
        <v>0</v>
      </c>
      <c r="K1338" s="12" t="s">
        <v>1166</v>
      </c>
      <c r="L1338" s="12" t="s">
        <v>1167</v>
      </c>
    </row>
    <row r="1339" spans="1:12" x14ac:dyDescent="0.2">
      <c r="A1339" s="10">
        <v>41085</v>
      </c>
      <c r="B1339" s="11" t="s">
        <v>40</v>
      </c>
      <c r="C1339" s="12" t="s">
        <v>931</v>
      </c>
      <c r="D1339" s="11" t="s">
        <v>43</v>
      </c>
      <c r="E1339" s="11" t="s">
        <v>17</v>
      </c>
      <c r="F1339" s="12" t="s">
        <v>104</v>
      </c>
      <c r="G1339" s="13">
        <v>0</v>
      </c>
      <c r="H1339" s="12" t="s">
        <v>932</v>
      </c>
      <c r="I1339" s="12"/>
      <c r="J1339" s="50" t="b">
        <v>0</v>
      </c>
      <c r="K1339" s="12" t="s">
        <v>1166</v>
      </c>
      <c r="L1339" s="12" t="s">
        <v>1167</v>
      </c>
    </row>
    <row r="1340" spans="1:12" x14ac:dyDescent="0.2">
      <c r="A1340" s="10">
        <v>41081</v>
      </c>
      <c r="B1340" s="11" t="s">
        <v>40</v>
      </c>
      <c r="C1340" s="12" t="s">
        <v>933</v>
      </c>
      <c r="D1340" s="11" t="s">
        <v>53</v>
      </c>
      <c r="E1340" s="11" t="s">
        <v>17</v>
      </c>
      <c r="F1340" s="12" t="s">
        <v>914</v>
      </c>
      <c r="G1340" s="13">
        <v>0</v>
      </c>
      <c r="H1340" s="12" t="s">
        <v>934</v>
      </c>
      <c r="I1340" s="12"/>
      <c r="J1340" s="50" t="b">
        <v>0</v>
      </c>
      <c r="K1340" s="12" t="s">
        <v>1166</v>
      </c>
      <c r="L1340" s="12" t="s">
        <v>1167</v>
      </c>
    </row>
    <row r="1341" spans="1:12" x14ac:dyDescent="0.2">
      <c r="A1341" s="10">
        <v>41073</v>
      </c>
      <c r="B1341" s="11" t="s">
        <v>5</v>
      </c>
      <c r="C1341" s="12" t="s">
        <v>935</v>
      </c>
      <c r="D1341" s="11" t="s">
        <v>1252</v>
      </c>
      <c r="E1341" s="11" t="s">
        <v>19</v>
      </c>
      <c r="F1341" s="12" t="s">
        <v>72</v>
      </c>
      <c r="G1341" s="13">
        <v>49094.07</v>
      </c>
      <c r="H1341" s="12" t="s">
        <v>2871</v>
      </c>
      <c r="I1341" s="12" t="s">
        <v>1182</v>
      </c>
      <c r="J1341" s="50" t="b">
        <v>0</v>
      </c>
      <c r="K1341" s="12" t="s">
        <v>1166</v>
      </c>
      <c r="L1341" s="12" t="s">
        <v>1167</v>
      </c>
    </row>
    <row r="1342" spans="1:12" x14ac:dyDescent="0.2">
      <c r="A1342" s="10">
        <v>41073</v>
      </c>
      <c r="B1342" s="11" t="s">
        <v>4</v>
      </c>
      <c r="C1342" s="12" t="s">
        <v>937</v>
      </c>
      <c r="D1342" s="11" t="s">
        <v>43</v>
      </c>
      <c r="E1342" s="11" t="s">
        <v>20</v>
      </c>
      <c r="F1342" s="12" t="s">
        <v>938</v>
      </c>
      <c r="G1342" s="13"/>
      <c r="H1342" s="12" t="s">
        <v>939</v>
      </c>
      <c r="I1342" s="12"/>
      <c r="J1342" s="50" t="b">
        <v>0</v>
      </c>
      <c r="K1342" s="12" t="s">
        <v>1166</v>
      </c>
      <c r="L1342" s="12" t="s">
        <v>1167</v>
      </c>
    </row>
    <row r="1343" spans="1:12" x14ac:dyDescent="0.2">
      <c r="A1343" s="10">
        <v>41073</v>
      </c>
      <c r="B1343" s="11" t="s">
        <v>2201</v>
      </c>
      <c r="C1343" s="12" t="s">
        <v>880</v>
      </c>
      <c r="D1343" s="11" t="s">
        <v>53</v>
      </c>
      <c r="E1343" s="11" t="s">
        <v>19</v>
      </c>
      <c r="F1343" s="12" t="s">
        <v>208</v>
      </c>
      <c r="G1343" s="13">
        <v>5288.17</v>
      </c>
      <c r="H1343" s="12" t="s">
        <v>940</v>
      </c>
      <c r="I1343" s="12"/>
      <c r="J1343" s="50" t="b">
        <v>0</v>
      </c>
      <c r="K1343" s="12" t="s">
        <v>1166</v>
      </c>
      <c r="L1343" s="12" t="s">
        <v>1167</v>
      </c>
    </row>
    <row r="1344" spans="1:12" x14ac:dyDescent="0.2">
      <c r="A1344" s="10">
        <v>41073</v>
      </c>
      <c r="B1344" s="11" t="s">
        <v>36</v>
      </c>
      <c r="C1344" s="12" t="s">
        <v>941</v>
      </c>
      <c r="D1344" s="11" t="s">
        <v>53</v>
      </c>
      <c r="E1344" s="11" t="s">
        <v>17</v>
      </c>
      <c r="F1344" s="12" t="s">
        <v>730</v>
      </c>
      <c r="G1344" s="13">
        <v>2462.3000000000002</v>
      </c>
      <c r="H1344" s="12" t="s">
        <v>942</v>
      </c>
      <c r="I1344" s="12"/>
      <c r="J1344" s="50" t="b">
        <v>0</v>
      </c>
      <c r="K1344" s="12" t="s">
        <v>1166</v>
      </c>
      <c r="L1344" s="12" t="s">
        <v>1167</v>
      </c>
    </row>
    <row r="1345" spans="1:12" x14ac:dyDescent="0.2">
      <c r="A1345" s="10">
        <v>41071</v>
      </c>
      <c r="B1345" s="11" t="s">
        <v>5</v>
      </c>
      <c r="C1345" s="12" t="s">
        <v>943</v>
      </c>
      <c r="D1345" s="11" t="s">
        <v>37</v>
      </c>
      <c r="E1345" s="11" t="s">
        <v>18</v>
      </c>
      <c r="F1345" s="12" t="s">
        <v>929</v>
      </c>
      <c r="G1345" s="13">
        <v>4326.3999999999996</v>
      </c>
      <c r="H1345" s="12" t="s">
        <v>944</v>
      </c>
      <c r="I1345" s="12"/>
      <c r="J1345" s="50" t="b">
        <v>0</v>
      </c>
      <c r="K1345" s="12" t="s">
        <v>1166</v>
      </c>
      <c r="L1345" s="12" t="s">
        <v>1167</v>
      </c>
    </row>
    <row r="1346" spans="1:12" x14ac:dyDescent="0.2">
      <c r="A1346" s="10">
        <v>41069</v>
      </c>
      <c r="B1346" s="11" t="s">
        <v>40</v>
      </c>
      <c r="C1346" s="12" t="s">
        <v>855</v>
      </c>
      <c r="D1346" s="11" t="s">
        <v>1252</v>
      </c>
      <c r="E1346" s="11" t="s">
        <v>17</v>
      </c>
      <c r="F1346" s="12" t="s">
        <v>945</v>
      </c>
      <c r="G1346" s="13">
        <v>139038.20000000001</v>
      </c>
      <c r="H1346" s="12" t="s">
        <v>946</v>
      </c>
      <c r="I1346" s="12"/>
      <c r="J1346" s="50" t="b">
        <v>0</v>
      </c>
      <c r="K1346" s="12" t="s">
        <v>1166</v>
      </c>
      <c r="L1346" s="12" t="s">
        <v>1167</v>
      </c>
    </row>
    <row r="1347" spans="1:12" x14ac:dyDescent="0.2">
      <c r="A1347" s="10">
        <v>41066</v>
      </c>
      <c r="B1347" s="11" t="s">
        <v>2194</v>
      </c>
      <c r="C1347" s="12" t="s">
        <v>947</v>
      </c>
      <c r="D1347" s="11" t="s">
        <v>1252</v>
      </c>
      <c r="E1347" s="11" t="s">
        <v>20</v>
      </c>
      <c r="F1347" s="12" t="s">
        <v>948</v>
      </c>
      <c r="G1347" s="13">
        <v>202813.41</v>
      </c>
      <c r="H1347" s="12" t="s">
        <v>2299</v>
      </c>
      <c r="I1347" s="12" t="s">
        <v>1884</v>
      </c>
      <c r="J1347" s="50" t="b">
        <v>0</v>
      </c>
      <c r="K1347" s="12" t="s">
        <v>1166</v>
      </c>
      <c r="L1347" s="12" t="s">
        <v>1167</v>
      </c>
    </row>
    <row r="1348" spans="1:12" x14ac:dyDescent="0.2">
      <c r="A1348" s="10">
        <v>41065</v>
      </c>
      <c r="B1348" s="11" t="s">
        <v>2194</v>
      </c>
      <c r="C1348" s="12" t="s">
        <v>950</v>
      </c>
      <c r="D1348" s="11" t="s">
        <v>1252</v>
      </c>
      <c r="E1348" s="11" t="s">
        <v>20</v>
      </c>
      <c r="F1348" s="12" t="s">
        <v>83</v>
      </c>
      <c r="G1348" s="13">
        <v>71126.94</v>
      </c>
      <c r="H1348" s="12" t="s">
        <v>2300</v>
      </c>
      <c r="I1348" s="12"/>
      <c r="J1348" s="50" t="b">
        <v>0</v>
      </c>
      <c r="K1348" s="12" t="s">
        <v>1166</v>
      </c>
      <c r="L1348" s="12" t="s">
        <v>1167</v>
      </c>
    </row>
    <row r="1349" spans="1:12" x14ac:dyDescent="0.2">
      <c r="A1349" s="10">
        <v>41065</v>
      </c>
      <c r="B1349" s="11" t="s">
        <v>2234</v>
      </c>
      <c r="C1349" s="12" t="s">
        <v>952</v>
      </c>
      <c r="D1349" s="11" t="s">
        <v>1252</v>
      </c>
      <c r="E1349" s="11" t="s">
        <v>17</v>
      </c>
      <c r="F1349" s="12" t="s">
        <v>72</v>
      </c>
      <c r="G1349" s="13">
        <v>0</v>
      </c>
      <c r="H1349" s="12" t="s">
        <v>953</v>
      </c>
      <c r="I1349" s="12" t="s">
        <v>1494</v>
      </c>
      <c r="J1349" s="50" t="b">
        <v>0</v>
      </c>
      <c r="K1349" s="12" t="s">
        <v>1166</v>
      </c>
      <c r="L1349" s="12" t="s">
        <v>1167</v>
      </c>
    </row>
    <row r="1350" spans="1:12" x14ac:dyDescent="0.2">
      <c r="A1350" s="10">
        <v>41058</v>
      </c>
      <c r="B1350" s="11" t="s">
        <v>40</v>
      </c>
      <c r="C1350" s="12" t="s">
        <v>954</v>
      </c>
      <c r="D1350" s="11" t="s">
        <v>43</v>
      </c>
      <c r="E1350" s="11" t="s">
        <v>17</v>
      </c>
      <c r="F1350" s="12" t="s">
        <v>83</v>
      </c>
      <c r="G1350" s="13">
        <v>0</v>
      </c>
      <c r="H1350" s="12" t="s">
        <v>955</v>
      </c>
      <c r="I1350" s="12"/>
      <c r="J1350" s="50" t="b">
        <v>0</v>
      </c>
      <c r="K1350" s="12" t="s">
        <v>1166</v>
      </c>
      <c r="L1350" s="12" t="s">
        <v>1167</v>
      </c>
    </row>
    <row r="1351" spans="1:12" x14ac:dyDescent="0.2">
      <c r="A1351" s="10">
        <v>41058</v>
      </c>
      <c r="B1351" s="11" t="s">
        <v>2194</v>
      </c>
      <c r="C1351" s="12" t="s">
        <v>786</v>
      </c>
      <c r="D1351" s="11" t="s">
        <v>1252</v>
      </c>
      <c r="E1351" s="11" t="s">
        <v>17</v>
      </c>
      <c r="F1351" s="12" t="s">
        <v>203</v>
      </c>
      <c r="G1351" s="13">
        <v>93303.48</v>
      </c>
      <c r="H1351" s="12" t="s">
        <v>2301</v>
      </c>
      <c r="I1351" s="12"/>
      <c r="J1351" s="50" t="b">
        <v>0</v>
      </c>
      <c r="K1351" s="12" t="s">
        <v>1166</v>
      </c>
      <c r="L1351" s="12" t="s">
        <v>1167</v>
      </c>
    </row>
    <row r="1352" spans="1:12" x14ac:dyDescent="0.2">
      <c r="A1352" s="10">
        <v>41047</v>
      </c>
      <c r="B1352" s="11" t="s">
        <v>36</v>
      </c>
      <c r="C1352" s="12" t="s">
        <v>1748</v>
      </c>
      <c r="D1352" s="11" t="s">
        <v>2</v>
      </c>
      <c r="E1352" s="11" t="s">
        <v>19</v>
      </c>
      <c r="F1352" s="12" t="s">
        <v>958</v>
      </c>
      <c r="G1352" s="13">
        <v>73309.61</v>
      </c>
      <c r="H1352" s="12" t="s">
        <v>107</v>
      </c>
      <c r="I1352" s="12"/>
      <c r="J1352" s="50" t="b">
        <v>1</v>
      </c>
      <c r="K1352" s="12" t="s">
        <v>1166</v>
      </c>
      <c r="L1352" s="12" t="s">
        <v>1167</v>
      </c>
    </row>
    <row r="1353" spans="1:12" x14ac:dyDescent="0.2">
      <c r="A1353" s="10">
        <v>41047</v>
      </c>
      <c r="B1353" s="11" t="s">
        <v>2193</v>
      </c>
      <c r="C1353" s="12" t="s">
        <v>924</v>
      </c>
      <c r="D1353" s="11" t="s">
        <v>53</v>
      </c>
      <c r="E1353" s="11" t="s">
        <v>1730</v>
      </c>
      <c r="F1353" s="12" t="s">
        <v>373</v>
      </c>
      <c r="G1353" s="13">
        <v>7455.45</v>
      </c>
      <c r="H1353" s="12" t="s">
        <v>2366</v>
      </c>
      <c r="I1353" s="12" t="s">
        <v>1170</v>
      </c>
      <c r="J1353" s="50" t="b">
        <v>0</v>
      </c>
      <c r="K1353" s="12" t="s">
        <v>1166</v>
      </c>
      <c r="L1353" s="12" t="s">
        <v>1167</v>
      </c>
    </row>
    <row r="1354" spans="1:12" x14ac:dyDescent="0.2">
      <c r="A1354" s="10">
        <v>41046</v>
      </c>
      <c r="B1354" s="11" t="s">
        <v>2194</v>
      </c>
      <c r="C1354" s="12" t="s">
        <v>875</v>
      </c>
      <c r="D1354" s="11" t="s">
        <v>1252</v>
      </c>
      <c r="E1354" s="11" t="s">
        <v>17</v>
      </c>
      <c r="F1354" s="12" t="s">
        <v>349</v>
      </c>
      <c r="G1354" s="13">
        <v>0</v>
      </c>
      <c r="H1354" s="12" t="s">
        <v>2683</v>
      </c>
      <c r="I1354" s="12" t="s">
        <v>1537</v>
      </c>
      <c r="J1354" s="50" t="b">
        <v>0</v>
      </c>
      <c r="K1354" s="12" t="s">
        <v>1166</v>
      </c>
      <c r="L1354" s="12" t="s">
        <v>1167</v>
      </c>
    </row>
    <row r="1355" spans="1:12" x14ac:dyDescent="0.2">
      <c r="A1355" s="10">
        <v>41044</v>
      </c>
      <c r="B1355" s="11" t="s">
        <v>36</v>
      </c>
      <c r="C1355" s="12" t="s">
        <v>960</v>
      </c>
      <c r="D1355" s="11" t="s">
        <v>53</v>
      </c>
      <c r="E1355" s="11" t="s">
        <v>19</v>
      </c>
      <c r="F1355" s="12" t="s">
        <v>29</v>
      </c>
      <c r="G1355" s="13">
        <v>18215</v>
      </c>
      <c r="H1355" s="12" t="s">
        <v>961</v>
      </c>
      <c r="I1355" s="12"/>
      <c r="J1355" s="50" t="b">
        <v>0</v>
      </c>
      <c r="K1355" s="12" t="s">
        <v>1166</v>
      </c>
      <c r="L1355" s="12" t="s">
        <v>1167</v>
      </c>
    </row>
    <row r="1356" spans="1:12" x14ac:dyDescent="0.2">
      <c r="A1356" s="10">
        <v>41042</v>
      </c>
      <c r="B1356" s="11" t="s">
        <v>2194</v>
      </c>
      <c r="C1356" s="12" t="s">
        <v>786</v>
      </c>
      <c r="D1356" s="11" t="s">
        <v>1252</v>
      </c>
      <c r="E1356" s="11" t="s">
        <v>19</v>
      </c>
      <c r="F1356" s="12" t="s">
        <v>203</v>
      </c>
      <c r="G1356" s="13">
        <v>141239.94</v>
      </c>
      <c r="H1356" s="12" t="s">
        <v>2302</v>
      </c>
      <c r="I1356" s="12"/>
      <c r="J1356" s="50" t="b">
        <v>1</v>
      </c>
      <c r="K1356" s="12" t="s">
        <v>1166</v>
      </c>
      <c r="L1356" s="12" t="s">
        <v>1167</v>
      </c>
    </row>
    <row r="1357" spans="1:12" x14ac:dyDescent="0.2">
      <c r="A1357" s="10">
        <v>41038</v>
      </c>
      <c r="B1357" s="11" t="s">
        <v>40</v>
      </c>
      <c r="C1357" s="12" t="s">
        <v>963</v>
      </c>
      <c r="D1357" s="11" t="s">
        <v>1252</v>
      </c>
      <c r="E1357" s="11" t="s">
        <v>17</v>
      </c>
      <c r="F1357" s="12" t="s">
        <v>104</v>
      </c>
      <c r="G1357" s="13">
        <v>125968.12</v>
      </c>
      <c r="H1357" s="12" t="s">
        <v>964</v>
      </c>
      <c r="I1357" s="12"/>
      <c r="J1357" s="50" t="b">
        <v>0</v>
      </c>
      <c r="K1357" s="12" t="s">
        <v>1166</v>
      </c>
      <c r="L1357" s="12" t="s">
        <v>1167</v>
      </c>
    </row>
    <row r="1358" spans="1:12" x14ac:dyDescent="0.2">
      <c r="A1358" s="10">
        <v>41038</v>
      </c>
      <c r="B1358" s="11" t="s">
        <v>5</v>
      </c>
      <c r="C1358" s="12" t="s">
        <v>965</v>
      </c>
      <c r="D1358" s="11" t="s">
        <v>2</v>
      </c>
      <c r="E1358" s="11" t="s">
        <v>19</v>
      </c>
      <c r="F1358" s="12" t="s">
        <v>26</v>
      </c>
      <c r="G1358" s="13">
        <v>153287.85</v>
      </c>
      <c r="H1358" s="12" t="s">
        <v>107</v>
      </c>
      <c r="I1358" s="12"/>
      <c r="J1358" s="50" t="b">
        <v>0</v>
      </c>
      <c r="K1358" s="12" t="s">
        <v>1166</v>
      </c>
      <c r="L1358" s="12" t="s">
        <v>1167</v>
      </c>
    </row>
    <row r="1359" spans="1:12" x14ac:dyDescent="0.2">
      <c r="A1359" s="10">
        <v>41037</v>
      </c>
      <c r="B1359" s="11" t="s">
        <v>2194</v>
      </c>
      <c r="C1359" s="12" t="s">
        <v>786</v>
      </c>
      <c r="D1359" s="11" t="s">
        <v>1252</v>
      </c>
      <c r="E1359" s="11" t="s">
        <v>1730</v>
      </c>
      <c r="F1359" s="12" t="s">
        <v>203</v>
      </c>
      <c r="G1359" s="13">
        <v>0</v>
      </c>
      <c r="H1359" s="12" t="s">
        <v>2332</v>
      </c>
      <c r="I1359" s="12" t="s">
        <v>1579</v>
      </c>
      <c r="J1359" s="50" t="b">
        <v>0</v>
      </c>
      <c r="K1359" s="12" t="s">
        <v>1166</v>
      </c>
      <c r="L1359" s="12" t="s">
        <v>1167</v>
      </c>
    </row>
    <row r="1360" spans="1:12" x14ac:dyDescent="0.2">
      <c r="A1360" s="10">
        <v>41034</v>
      </c>
      <c r="B1360" s="11" t="s">
        <v>36</v>
      </c>
      <c r="C1360" s="12" t="s">
        <v>967</v>
      </c>
      <c r="D1360" s="11" t="s">
        <v>1252</v>
      </c>
      <c r="E1360" s="11" t="s">
        <v>17</v>
      </c>
      <c r="F1360" s="12" t="s">
        <v>968</v>
      </c>
      <c r="G1360" s="13">
        <v>2800</v>
      </c>
      <c r="H1360" s="12" t="s">
        <v>969</v>
      </c>
      <c r="I1360" s="12"/>
      <c r="J1360" s="50" t="b">
        <v>0</v>
      </c>
      <c r="K1360" s="12" t="s">
        <v>1166</v>
      </c>
      <c r="L1360" s="12" t="s">
        <v>1167</v>
      </c>
    </row>
    <row r="1361" spans="1:12" x14ac:dyDescent="0.2">
      <c r="A1361" s="10">
        <v>41032</v>
      </c>
      <c r="B1361" s="11" t="s">
        <v>40</v>
      </c>
      <c r="C1361" s="12" t="s">
        <v>970</v>
      </c>
      <c r="D1361" s="11" t="s">
        <v>37</v>
      </c>
      <c r="E1361" s="11" t="s">
        <v>18</v>
      </c>
      <c r="F1361" s="12" t="s">
        <v>66</v>
      </c>
      <c r="G1361" s="13"/>
      <c r="H1361" s="12" t="s">
        <v>971</v>
      </c>
      <c r="I1361" s="12"/>
      <c r="J1361" s="50" t="b">
        <v>0</v>
      </c>
      <c r="K1361" s="12" t="s">
        <v>1166</v>
      </c>
      <c r="L1361" s="12" t="s">
        <v>1167</v>
      </c>
    </row>
    <row r="1362" spans="1:12" x14ac:dyDescent="0.2">
      <c r="A1362" s="10">
        <v>41031</v>
      </c>
      <c r="B1362" s="11" t="s">
        <v>36</v>
      </c>
      <c r="C1362" s="12" t="s">
        <v>967</v>
      </c>
      <c r="D1362" s="11" t="s">
        <v>1252</v>
      </c>
      <c r="E1362" s="11" t="s">
        <v>17</v>
      </c>
      <c r="F1362" s="12" t="s">
        <v>972</v>
      </c>
      <c r="G1362" s="13">
        <v>3280</v>
      </c>
      <c r="H1362" s="12" t="s">
        <v>973</v>
      </c>
      <c r="I1362" s="12"/>
      <c r="J1362" s="50" t="b">
        <v>0</v>
      </c>
      <c r="K1362" s="12" t="s">
        <v>1166</v>
      </c>
      <c r="L1362" s="12" t="s">
        <v>1167</v>
      </c>
    </row>
    <row r="1363" spans="1:12" x14ac:dyDescent="0.2">
      <c r="A1363" s="10">
        <v>41026</v>
      </c>
      <c r="B1363" s="11" t="s">
        <v>36</v>
      </c>
      <c r="C1363" s="12" t="s">
        <v>974</v>
      </c>
      <c r="D1363" s="11" t="s">
        <v>1252</v>
      </c>
      <c r="E1363" s="11" t="s">
        <v>17</v>
      </c>
      <c r="F1363" s="12" t="s">
        <v>975</v>
      </c>
      <c r="G1363" s="13">
        <v>9057.6</v>
      </c>
      <c r="H1363" s="12" t="s">
        <v>976</v>
      </c>
      <c r="I1363" s="12"/>
      <c r="J1363" s="50" t="b">
        <v>0</v>
      </c>
      <c r="K1363" s="12" t="s">
        <v>1166</v>
      </c>
      <c r="L1363" s="12" t="s">
        <v>1167</v>
      </c>
    </row>
    <row r="1364" spans="1:12" x14ac:dyDescent="0.2">
      <c r="A1364" s="10">
        <v>41021</v>
      </c>
      <c r="B1364" s="11" t="s">
        <v>36</v>
      </c>
      <c r="C1364" s="12" t="s">
        <v>967</v>
      </c>
      <c r="D1364" s="11" t="s">
        <v>1252</v>
      </c>
      <c r="E1364" s="11" t="s">
        <v>17</v>
      </c>
      <c r="F1364" s="12" t="s">
        <v>977</v>
      </c>
      <c r="G1364" s="13">
        <v>3280</v>
      </c>
      <c r="H1364" s="12" t="s">
        <v>978</v>
      </c>
      <c r="I1364" s="12"/>
      <c r="J1364" s="50" t="b">
        <v>0</v>
      </c>
      <c r="K1364" s="12" t="s">
        <v>1166</v>
      </c>
      <c r="L1364" s="12" t="s">
        <v>1167</v>
      </c>
    </row>
    <row r="1365" spans="1:12" x14ac:dyDescent="0.2">
      <c r="A1365" s="10">
        <v>41007</v>
      </c>
      <c r="B1365" s="11" t="s">
        <v>36</v>
      </c>
      <c r="C1365" s="12" t="s">
        <v>2190</v>
      </c>
      <c r="D1365" s="11" t="s">
        <v>1252</v>
      </c>
      <c r="E1365" s="11" t="s">
        <v>18</v>
      </c>
      <c r="F1365" s="12" t="s">
        <v>83</v>
      </c>
      <c r="G1365" s="13">
        <v>0</v>
      </c>
      <c r="H1365" s="12" t="s">
        <v>980</v>
      </c>
      <c r="I1365" s="12"/>
      <c r="J1365" s="50" t="b">
        <v>0</v>
      </c>
      <c r="K1365" s="12" t="s">
        <v>1166</v>
      </c>
      <c r="L1365" s="12" t="s">
        <v>1167</v>
      </c>
    </row>
    <row r="1366" spans="1:12" x14ac:dyDescent="0.2">
      <c r="A1366" s="10">
        <v>41005</v>
      </c>
      <c r="B1366" s="11" t="s">
        <v>2201</v>
      </c>
      <c r="C1366" s="12" t="s">
        <v>880</v>
      </c>
      <c r="D1366" s="11"/>
      <c r="E1366" s="11"/>
      <c r="F1366" s="12" t="s">
        <v>900</v>
      </c>
      <c r="G1366" s="13"/>
      <c r="H1366" s="12" t="s">
        <v>981</v>
      </c>
      <c r="I1366" s="12"/>
      <c r="J1366" s="50" t="b">
        <v>0</v>
      </c>
      <c r="K1366" s="12" t="s">
        <v>1166</v>
      </c>
      <c r="L1366" s="12" t="s">
        <v>1167</v>
      </c>
    </row>
    <row r="1367" spans="1:12" x14ac:dyDescent="0.2">
      <c r="A1367" s="10">
        <v>40999</v>
      </c>
      <c r="B1367" s="11" t="s">
        <v>40</v>
      </c>
      <c r="C1367" s="12" t="s">
        <v>982</v>
      </c>
      <c r="D1367" s="11" t="s">
        <v>37</v>
      </c>
      <c r="E1367" s="11" t="s">
        <v>18</v>
      </c>
      <c r="F1367" s="12" t="s">
        <v>66</v>
      </c>
      <c r="G1367" s="13"/>
      <c r="H1367" s="12" t="s">
        <v>983</v>
      </c>
      <c r="I1367" s="12"/>
      <c r="J1367" s="50" t="b">
        <v>0</v>
      </c>
      <c r="K1367" s="12" t="s">
        <v>1166</v>
      </c>
      <c r="L1367" s="12" t="s">
        <v>1167</v>
      </c>
    </row>
    <row r="1368" spans="1:12" x14ac:dyDescent="0.2">
      <c r="A1368" s="10">
        <v>40997</v>
      </c>
      <c r="B1368" s="11" t="s">
        <v>36</v>
      </c>
      <c r="C1368" s="12" t="s">
        <v>984</v>
      </c>
      <c r="D1368" s="11" t="s">
        <v>37</v>
      </c>
      <c r="E1368" s="11" t="s">
        <v>17</v>
      </c>
      <c r="F1368" s="12" t="s">
        <v>373</v>
      </c>
      <c r="G1368" s="13">
        <v>45355.199999999997</v>
      </c>
      <c r="H1368" s="12" t="s">
        <v>985</v>
      </c>
      <c r="I1368" s="12"/>
      <c r="J1368" s="50" t="b">
        <v>0</v>
      </c>
      <c r="K1368" s="12" t="s">
        <v>1166</v>
      </c>
      <c r="L1368" s="12" t="s">
        <v>1167</v>
      </c>
    </row>
    <row r="1369" spans="1:12" x14ac:dyDescent="0.2">
      <c r="A1369" s="10">
        <v>40991</v>
      </c>
      <c r="B1369" s="11" t="s">
        <v>36</v>
      </c>
      <c r="C1369" s="12" t="s">
        <v>817</v>
      </c>
      <c r="D1369" s="11" t="s">
        <v>43</v>
      </c>
      <c r="E1369" s="11" t="s">
        <v>17</v>
      </c>
      <c r="F1369" s="12" t="s">
        <v>34</v>
      </c>
      <c r="G1369" s="13"/>
      <c r="H1369" s="12" t="s">
        <v>986</v>
      </c>
      <c r="I1369" s="12"/>
      <c r="J1369" s="50" t="b">
        <v>0</v>
      </c>
      <c r="K1369" s="12" t="s">
        <v>1166</v>
      </c>
      <c r="L1369" s="12" t="s">
        <v>1167</v>
      </c>
    </row>
    <row r="1370" spans="1:12" x14ac:dyDescent="0.2">
      <c r="A1370" s="10">
        <v>40990</v>
      </c>
      <c r="B1370" s="11" t="s">
        <v>40</v>
      </c>
      <c r="C1370" s="12" t="s">
        <v>987</v>
      </c>
      <c r="D1370" s="11" t="s">
        <v>43</v>
      </c>
      <c r="E1370" s="11" t="s">
        <v>18</v>
      </c>
      <c r="F1370" s="12" t="s">
        <v>988</v>
      </c>
      <c r="G1370" s="13"/>
      <c r="H1370" s="12" t="s">
        <v>989</v>
      </c>
      <c r="I1370" s="12"/>
      <c r="J1370" s="50" t="b">
        <v>0</v>
      </c>
      <c r="K1370" s="12" t="s">
        <v>1166</v>
      </c>
      <c r="L1370" s="12" t="s">
        <v>1167</v>
      </c>
    </row>
    <row r="1371" spans="1:12" x14ac:dyDescent="0.2">
      <c r="A1371" s="10">
        <v>40989</v>
      </c>
      <c r="B1371" s="11" t="s">
        <v>88</v>
      </c>
      <c r="C1371" s="12" t="s">
        <v>869</v>
      </c>
      <c r="D1371" s="11" t="s">
        <v>43</v>
      </c>
      <c r="E1371" s="11" t="s">
        <v>18</v>
      </c>
      <c r="F1371" s="12" t="s">
        <v>497</v>
      </c>
      <c r="G1371" s="13">
        <v>0</v>
      </c>
      <c r="H1371" s="12" t="s">
        <v>990</v>
      </c>
      <c r="I1371" s="12"/>
      <c r="J1371" s="50" t="b">
        <v>0</v>
      </c>
      <c r="K1371" s="12" t="s">
        <v>1166</v>
      </c>
      <c r="L1371" s="12" t="s">
        <v>1167</v>
      </c>
    </row>
    <row r="1372" spans="1:12" x14ac:dyDescent="0.2">
      <c r="A1372" s="10">
        <v>40988</v>
      </c>
      <c r="B1372" s="11" t="s">
        <v>5</v>
      </c>
      <c r="C1372" s="12" t="s">
        <v>965</v>
      </c>
      <c r="D1372" s="11" t="s">
        <v>53</v>
      </c>
      <c r="E1372" s="11" t="s">
        <v>17</v>
      </c>
      <c r="F1372" s="12" t="s">
        <v>991</v>
      </c>
      <c r="G1372" s="13">
        <v>46657.42</v>
      </c>
      <c r="H1372" s="12" t="s">
        <v>992</v>
      </c>
      <c r="I1372" s="12"/>
      <c r="J1372" s="50" t="b">
        <v>0</v>
      </c>
      <c r="K1372" s="12" t="s">
        <v>1166</v>
      </c>
      <c r="L1372" s="12" t="s">
        <v>1167</v>
      </c>
    </row>
    <row r="1373" spans="1:12" x14ac:dyDescent="0.2">
      <c r="A1373" s="10">
        <v>40987</v>
      </c>
      <c r="B1373" s="11" t="s">
        <v>2270</v>
      </c>
      <c r="C1373" s="12" t="s">
        <v>993</v>
      </c>
      <c r="D1373" s="11" t="s">
        <v>1252</v>
      </c>
      <c r="E1373" s="11" t="s">
        <v>17</v>
      </c>
      <c r="F1373" s="12" t="s">
        <v>994</v>
      </c>
      <c r="G1373" s="13">
        <v>79631.42</v>
      </c>
      <c r="H1373" s="12" t="s">
        <v>995</v>
      </c>
      <c r="I1373" s="12"/>
      <c r="J1373" s="50" t="b">
        <v>0</v>
      </c>
      <c r="K1373" s="12" t="s">
        <v>1166</v>
      </c>
      <c r="L1373" s="12" t="s">
        <v>1167</v>
      </c>
    </row>
    <row r="1374" spans="1:12" x14ac:dyDescent="0.2">
      <c r="A1374" s="10">
        <v>40983</v>
      </c>
      <c r="B1374" s="11" t="s">
        <v>4</v>
      </c>
      <c r="C1374" s="12" t="s">
        <v>996</v>
      </c>
      <c r="D1374" s="11" t="s">
        <v>37</v>
      </c>
      <c r="E1374" s="11" t="s">
        <v>18</v>
      </c>
      <c r="F1374" s="12" t="s">
        <v>308</v>
      </c>
      <c r="G1374" s="13"/>
      <c r="H1374" s="12" t="s">
        <v>997</v>
      </c>
      <c r="I1374" s="12"/>
      <c r="J1374" s="50" t="b">
        <v>0</v>
      </c>
      <c r="K1374" s="12" t="s">
        <v>1166</v>
      </c>
      <c r="L1374" s="12" t="s">
        <v>1167</v>
      </c>
    </row>
    <row r="1375" spans="1:12" x14ac:dyDescent="0.2">
      <c r="A1375" s="10">
        <v>40983</v>
      </c>
      <c r="B1375" s="11" t="s">
        <v>36</v>
      </c>
      <c r="C1375" s="12" t="s">
        <v>998</v>
      </c>
      <c r="D1375" s="11" t="s">
        <v>53</v>
      </c>
      <c r="E1375" s="11" t="s">
        <v>19</v>
      </c>
      <c r="F1375" s="12" t="s">
        <v>999</v>
      </c>
      <c r="G1375" s="13">
        <v>21527.34</v>
      </c>
      <c r="H1375" s="12" t="s">
        <v>22</v>
      </c>
      <c r="I1375" s="12"/>
      <c r="J1375" s="50" t="b">
        <v>0</v>
      </c>
      <c r="K1375" s="12" t="s">
        <v>1166</v>
      </c>
      <c r="L1375" s="12" t="s">
        <v>1167</v>
      </c>
    </row>
    <row r="1376" spans="1:12" x14ac:dyDescent="0.2">
      <c r="A1376" s="10">
        <v>40982</v>
      </c>
      <c r="B1376" s="11" t="s">
        <v>36</v>
      </c>
      <c r="C1376" s="12" t="s">
        <v>967</v>
      </c>
      <c r="D1376" s="11" t="s">
        <v>1252</v>
      </c>
      <c r="E1376" s="11" t="s">
        <v>17</v>
      </c>
      <c r="F1376" s="12" t="s">
        <v>1000</v>
      </c>
      <c r="G1376" s="13">
        <v>1500</v>
      </c>
      <c r="H1376" s="12" t="s">
        <v>1001</v>
      </c>
      <c r="I1376" s="12"/>
      <c r="J1376" s="50" t="b">
        <v>0</v>
      </c>
      <c r="K1376" s="12" t="s">
        <v>1166</v>
      </c>
      <c r="L1376" s="12" t="s">
        <v>1167</v>
      </c>
    </row>
    <row r="1377" spans="1:12" x14ac:dyDescent="0.2">
      <c r="A1377" s="10">
        <v>40980</v>
      </c>
      <c r="B1377" s="11" t="s">
        <v>36</v>
      </c>
      <c r="C1377" s="12" t="s">
        <v>1002</v>
      </c>
      <c r="D1377" s="11" t="s">
        <v>43</v>
      </c>
      <c r="E1377" s="11" t="s">
        <v>17</v>
      </c>
      <c r="F1377" s="12" t="s">
        <v>1003</v>
      </c>
      <c r="G1377" s="13"/>
      <c r="H1377" s="12" t="s">
        <v>1004</v>
      </c>
      <c r="I1377" s="12"/>
      <c r="J1377" s="50" t="b">
        <v>0</v>
      </c>
      <c r="K1377" s="12" t="s">
        <v>1166</v>
      </c>
      <c r="L1377" s="12" t="s">
        <v>1167</v>
      </c>
    </row>
    <row r="1378" spans="1:12" x14ac:dyDescent="0.2">
      <c r="A1378" s="10">
        <v>40980</v>
      </c>
      <c r="B1378" s="11" t="s">
        <v>2193</v>
      </c>
      <c r="C1378" s="12" t="s">
        <v>846</v>
      </c>
      <c r="D1378" s="11" t="s">
        <v>1252</v>
      </c>
      <c r="E1378" s="11" t="s">
        <v>1730</v>
      </c>
      <c r="F1378" s="12" t="s">
        <v>83</v>
      </c>
      <c r="G1378" s="13">
        <v>34715.35</v>
      </c>
      <c r="H1378" s="12" t="s">
        <v>2367</v>
      </c>
      <c r="I1378" s="12" t="s">
        <v>1177</v>
      </c>
      <c r="J1378" s="50" t="b">
        <v>0</v>
      </c>
      <c r="K1378" s="12" t="s">
        <v>1166</v>
      </c>
      <c r="L1378" s="12" t="s">
        <v>1167</v>
      </c>
    </row>
    <row r="1379" spans="1:12" x14ac:dyDescent="0.2">
      <c r="A1379" s="10">
        <v>40976</v>
      </c>
      <c r="B1379" s="11" t="s">
        <v>5</v>
      </c>
      <c r="C1379" s="12" t="s">
        <v>924</v>
      </c>
      <c r="D1379" s="11" t="s">
        <v>53</v>
      </c>
      <c r="E1379" s="11" t="s">
        <v>20</v>
      </c>
      <c r="F1379" s="12" t="s">
        <v>373</v>
      </c>
      <c r="G1379" s="13">
        <v>0</v>
      </c>
      <c r="H1379" s="12" t="s">
        <v>1006</v>
      </c>
      <c r="I1379" s="12"/>
      <c r="J1379" s="50" t="b">
        <v>0</v>
      </c>
      <c r="K1379" s="12" t="s">
        <v>1166</v>
      </c>
      <c r="L1379" s="12" t="s">
        <v>1167</v>
      </c>
    </row>
    <row r="1380" spans="1:12" x14ac:dyDescent="0.2">
      <c r="A1380" s="10">
        <v>40969</v>
      </c>
      <c r="B1380" s="11" t="s">
        <v>36</v>
      </c>
      <c r="C1380" s="12" t="s">
        <v>1007</v>
      </c>
      <c r="D1380" s="11" t="s">
        <v>43</v>
      </c>
      <c r="E1380" s="11" t="s">
        <v>17</v>
      </c>
      <c r="F1380" s="12" t="s">
        <v>1008</v>
      </c>
      <c r="G1380" s="13">
        <v>381.77</v>
      </c>
      <c r="H1380" s="12" t="s">
        <v>1009</v>
      </c>
      <c r="I1380" s="12"/>
      <c r="J1380" s="50" t="b">
        <v>0</v>
      </c>
      <c r="K1380" s="12" t="s">
        <v>1166</v>
      </c>
      <c r="L1380" s="12" t="s">
        <v>1167</v>
      </c>
    </row>
    <row r="1381" spans="1:12" x14ac:dyDescent="0.2">
      <c r="A1381" s="10">
        <v>40969</v>
      </c>
      <c r="B1381" s="11" t="s">
        <v>5</v>
      </c>
      <c r="C1381" s="12" t="s">
        <v>943</v>
      </c>
      <c r="D1381" s="11" t="s">
        <v>53</v>
      </c>
      <c r="E1381" s="11" t="s">
        <v>19</v>
      </c>
      <c r="F1381" s="12" t="s">
        <v>521</v>
      </c>
      <c r="G1381" s="13">
        <v>5432.8</v>
      </c>
      <c r="H1381" s="12" t="s">
        <v>22</v>
      </c>
      <c r="I1381" s="12"/>
      <c r="J1381" s="50" t="b">
        <v>0</v>
      </c>
      <c r="K1381" s="12" t="s">
        <v>1166</v>
      </c>
      <c r="L1381" s="12" t="s">
        <v>1167</v>
      </c>
    </row>
    <row r="1382" spans="1:12" x14ac:dyDescent="0.2">
      <c r="A1382" s="10">
        <v>40968</v>
      </c>
      <c r="B1382" s="11" t="s">
        <v>5</v>
      </c>
      <c r="C1382" s="12" t="s">
        <v>891</v>
      </c>
      <c r="D1382" s="11" t="s">
        <v>761</v>
      </c>
      <c r="E1382" s="11" t="s">
        <v>19</v>
      </c>
      <c r="F1382" s="12" t="s">
        <v>260</v>
      </c>
      <c r="G1382" s="13"/>
      <c r="H1382" s="12" t="s">
        <v>1010</v>
      </c>
      <c r="I1382" s="12"/>
      <c r="J1382" s="50" t="b">
        <v>0</v>
      </c>
      <c r="K1382" s="12" t="s">
        <v>1166</v>
      </c>
      <c r="L1382" s="12" t="s">
        <v>1167</v>
      </c>
    </row>
    <row r="1383" spans="1:12" x14ac:dyDescent="0.2">
      <c r="A1383" s="10">
        <v>40966</v>
      </c>
      <c r="B1383" s="11" t="s">
        <v>40</v>
      </c>
      <c r="C1383" s="12" t="s">
        <v>1011</v>
      </c>
      <c r="D1383" s="11" t="s">
        <v>43</v>
      </c>
      <c r="E1383" s="11" t="s">
        <v>18</v>
      </c>
      <c r="F1383" s="12" t="s">
        <v>1012</v>
      </c>
      <c r="G1383" s="13">
        <v>63.81</v>
      </c>
      <c r="H1383" s="12" t="s">
        <v>1013</v>
      </c>
      <c r="I1383" s="12"/>
      <c r="J1383" s="50" t="b">
        <v>0</v>
      </c>
      <c r="K1383" s="12" t="s">
        <v>1166</v>
      </c>
      <c r="L1383" s="12" t="s">
        <v>1167</v>
      </c>
    </row>
    <row r="1384" spans="1:12" x14ac:dyDescent="0.2">
      <c r="A1384" s="10">
        <v>40961</v>
      </c>
      <c r="B1384" s="11" t="s">
        <v>36</v>
      </c>
      <c r="C1384" s="12" t="s">
        <v>1014</v>
      </c>
      <c r="D1384" s="11" t="s">
        <v>1252</v>
      </c>
      <c r="E1384" s="11" t="s">
        <v>17</v>
      </c>
      <c r="F1384" s="12" t="s">
        <v>1015</v>
      </c>
      <c r="G1384" s="13">
        <v>9703.18</v>
      </c>
      <c r="H1384" s="12" t="s">
        <v>1016</v>
      </c>
      <c r="I1384" s="12"/>
      <c r="J1384" s="50" t="b">
        <v>0</v>
      </c>
      <c r="K1384" s="12" t="s">
        <v>1166</v>
      </c>
      <c r="L1384" s="12" t="s">
        <v>1167</v>
      </c>
    </row>
    <row r="1385" spans="1:12" x14ac:dyDescent="0.2">
      <c r="A1385" s="10">
        <v>40956</v>
      </c>
      <c r="B1385" s="11" t="s">
        <v>5</v>
      </c>
      <c r="C1385" s="12" t="s">
        <v>1017</v>
      </c>
      <c r="D1385" s="11" t="s">
        <v>2</v>
      </c>
      <c r="E1385" s="11" t="s">
        <v>19</v>
      </c>
      <c r="F1385" s="12" t="s">
        <v>26</v>
      </c>
      <c r="G1385" s="13">
        <v>135106.16</v>
      </c>
      <c r="H1385" s="12" t="s">
        <v>22</v>
      </c>
      <c r="I1385" s="12"/>
      <c r="J1385" s="50" t="b">
        <v>0</v>
      </c>
      <c r="K1385" s="12" t="s">
        <v>1166</v>
      </c>
      <c r="L1385" s="12" t="s">
        <v>1167</v>
      </c>
    </row>
    <row r="1386" spans="1:12" x14ac:dyDescent="0.2">
      <c r="A1386" s="10">
        <v>40955</v>
      </c>
      <c r="B1386" s="11" t="s">
        <v>40</v>
      </c>
      <c r="C1386" s="12" t="s">
        <v>855</v>
      </c>
      <c r="D1386" s="11" t="s">
        <v>761</v>
      </c>
      <c r="E1386" s="11" t="s">
        <v>19</v>
      </c>
      <c r="F1386" s="12" t="s">
        <v>221</v>
      </c>
      <c r="G1386" s="13"/>
      <c r="H1386" s="12" t="s">
        <v>1018</v>
      </c>
      <c r="I1386" s="12" t="s">
        <v>1699</v>
      </c>
      <c r="J1386" s="50" t="b">
        <v>0</v>
      </c>
      <c r="K1386" s="12" t="s">
        <v>1166</v>
      </c>
      <c r="L1386" s="12" t="s">
        <v>1167</v>
      </c>
    </row>
    <row r="1387" spans="1:12" x14ac:dyDescent="0.2">
      <c r="A1387" s="10">
        <v>40951</v>
      </c>
      <c r="B1387" s="11" t="s">
        <v>36</v>
      </c>
      <c r="C1387" s="12" t="s">
        <v>1019</v>
      </c>
      <c r="D1387" s="11" t="s">
        <v>43</v>
      </c>
      <c r="E1387" s="11" t="s">
        <v>17</v>
      </c>
      <c r="F1387" s="12" t="s">
        <v>1020</v>
      </c>
      <c r="G1387" s="13">
        <v>0</v>
      </c>
      <c r="H1387" s="12" t="s">
        <v>1021</v>
      </c>
      <c r="I1387" s="12"/>
      <c r="J1387" s="50" t="b">
        <v>0</v>
      </c>
      <c r="K1387" s="12" t="s">
        <v>1166</v>
      </c>
      <c r="L1387" s="12" t="s">
        <v>1167</v>
      </c>
    </row>
    <row r="1388" spans="1:12" x14ac:dyDescent="0.2">
      <c r="A1388" s="10">
        <v>40948</v>
      </c>
      <c r="B1388" s="11" t="s">
        <v>6</v>
      </c>
      <c r="C1388" s="12" t="s">
        <v>1022</v>
      </c>
      <c r="D1388" s="11" t="s">
        <v>43</v>
      </c>
      <c r="E1388" s="11" t="s">
        <v>20</v>
      </c>
      <c r="F1388" s="12" t="s">
        <v>83</v>
      </c>
      <c r="G1388" s="13">
        <v>550</v>
      </c>
      <c r="H1388" s="12" t="s">
        <v>1023</v>
      </c>
      <c r="I1388" s="12"/>
      <c r="J1388" s="50" t="b">
        <v>0</v>
      </c>
      <c r="K1388" s="12" t="s">
        <v>1166</v>
      </c>
      <c r="L1388" s="12" t="s">
        <v>1167</v>
      </c>
    </row>
    <row r="1389" spans="1:12" x14ac:dyDescent="0.2">
      <c r="A1389" s="10">
        <v>40947</v>
      </c>
      <c r="B1389" s="11" t="s">
        <v>40</v>
      </c>
      <c r="C1389" s="12" t="s">
        <v>855</v>
      </c>
      <c r="D1389" s="11" t="s">
        <v>118</v>
      </c>
      <c r="E1389" s="11" t="s">
        <v>19</v>
      </c>
      <c r="F1389" s="12" t="s">
        <v>221</v>
      </c>
      <c r="G1389" s="13">
        <v>0.1</v>
      </c>
      <c r="H1389" s="12" t="s">
        <v>3070</v>
      </c>
      <c r="I1389" s="12" t="s">
        <v>1699</v>
      </c>
      <c r="J1389" s="50" t="b">
        <v>0</v>
      </c>
      <c r="K1389" s="12" t="s">
        <v>1166</v>
      </c>
      <c r="L1389" s="12" t="s">
        <v>1167</v>
      </c>
    </row>
    <row r="1390" spans="1:12" x14ac:dyDescent="0.2">
      <c r="A1390" s="10">
        <v>40945</v>
      </c>
      <c r="B1390" s="11" t="s">
        <v>88</v>
      </c>
      <c r="C1390" s="12" t="s">
        <v>1025</v>
      </c>
      <c r="D1390" s="11" t="s">
        <v>1252</v>
      </c>
      <c r="E1390" s="11" t="s">
        <v>17</v>
      </c>
      <c r="F1390" s="12" t="s">
        <v>83</v>
      </c>
      <c r="G1390" s="13">
        <v>476000</v>
      </c>
      <c r="H1390" s="12" t="s">
        <v>1026</v>
      </c>
      <c r="I1390" s="12"/>
      <c r="J1390" s="50" t="b">
        <v>0</v>
      </c>
      <c r="K1390" s="12" t="s">
        <v>1166</v>
      </c>
      <c r="L1390" s="12" t="s">
        <v>1167</v>
      </c>
    </row>
    <row r="1391" spans="1:12" x14ac:dyDescent="0.2">
      <c r="A1391" s="10">
        <v>40942</v>
      </c>
      <c r="B1391" s="11" t="s">
        <v>88</v>
      </c>
      <c r="C1391" s="12" t="s">
        <v>1027</v>
      </c>
      <c r="D1391" s="11" t="s">
        <v>3</v>
      </c>
      <c r="E1391" s="11" t="s">
        <v>20</v>
      </c>
      <c r="F1391" s="12" t="s">
        <v>104</v>
      </c>
      <c r="G1391" s="13">
        <v>2618350</v>
      </c>
      <c r="H1391" s="12" t="s">
        <v>33</v>
      </c>
      <c r="I1391" s="12"/>
      <c r="J1391" s="50" t="b">
        <v>1</v>
      </c>
      <c r="K1391" s="12" t="s">
        <v>1166</v>
      </c>
      <c r="L1391" s="12" t="s">
        <v>1167</v>
      </c>
    </row>
    <row r="1392" spans="1:12" x14ac:dyDescent="0.2">
      <c r="A1392" s="10">
        <v>40942</v>
      </c>
      <c r="B1392" s="11" t="s">
        <v>36</v>
      </c>
      <c r="C1392" s="12" t="s">
        <v>1028</v>
      </c>
      <c r="D1392" s="11" t="s">
        <v>1252</v>
      </c>
      <c r="E1392" s="11" t="s">
        <v>17</v>
      </c>
      <c r="F1392" s="12" t="s">
        <v>1029</v>
      </c>
      <c r="G1392" s="13">
        <v>12878.9</v>
      </c>
      <c r="H1392" s="12" t="s">
        <v>1030</v>
      </c>
      <c r="I1392" s="12"/>
      <c r="J1392" s="50" t="b">
        <v>0</v>
      </c>
      <c r="K1392" s="12" t="s">
        <v>1166</v>
      </c>
      <c r="L1392" s="12" t="s">
        <v>1167</v>
      </c>
    </row>
    <row r="1393" spans="1:12" x14ac:dyDescent="0.2">
      <c r="A1393" s="10">
        <v>40941</v>
      </c>
      <c r="B1393" s="11" t="s">
        <v>88</v>
      </c>
      <c r="C1393" s="12" t="s">
        <v>902</v>
      </c>
      <c r="D1393" s="11" t="s">
        <v>53</v>
      </c>
      <c r="E1393" s="11" t="s">
        <v>18</v>
      </c>
      <c r="F1393" s="12" t="s">
        <v>104</v>
      </c>
      <c r="G1393" s="13"/>
      <c r="H1393" s="12" t="s">
        <v>1031</v>
      </c>
      <c r="I1393" s="12"/>
      <c r="J1393" s="50" t="b">
        <v>0</v>
      </c>
      <c r="K1393" s="12" t="s">
        <v>1166</v>
      </c>
      <c r="L1393" s="12" t="s">
        <v>1167</v>
      </c>
    </row>
    <row r="1394" spans="1:12" x14ac:dyDescent="0.2">
      <c r="A1394" s="10">
        <v>40939</v>
      </c>
      <c r="B1394" s="11" t="s">
        <v>4</v>
      </c>
      <c r="C1394" s="12" t="s">
        <v>815</v>
      </c>
      <c r="D1394" s="11" t="s">
        <v>43</v>
      </c>
      <c r="E1394" s="11" t="s">
        <v>20</v>
      </c>
      <c r="F1394" s="12" t="s">
        <v>152</v>
      </c>
      <c r="G1394" s="13"/>
      <c r="H1394" s="12" t="s">
        <v>1032</v>
      </c>
      <c r="I1394" s="12"/>
      <c r="J1394" s="50" t="b">
        <v>0</v>
      </c>
      <c r="K1394" s="12" t="s">
        <v>1166</v>
      </c>
      <c r="L1394" s="12" t="s">
        <v>1167</v>
      </c>
    </row>
    <row r="1395" spans="1:12" x14ac:dyDescent="0.2">
      <c r="A1395" s="10">
        <v>40939</v>
      </c>
      <c r="B1395" s="11" t="s">
        <v>36</v>
      </c>
      <c r="C1395" s="12" t="s">
        <v>1033</v>
      </c>
      <c r="D1395" s="11" t="s">
        <v>1252</v>
      </c>
      <c r="E1395" s="11" t="s">
        <v>19</v>
      </c>
      <c r="F1395" s="12" t="s">
        <v>26</v>
      </c>
      <c r="G1395" s="13">
        <v>3670</v>
      </c>
      <c r="H1395" s="12" t="s">
        <v>1034</v>
      </c>
      <c r="I1395" s="12"/>
      <c r="J1395" s="50" t="b">
        <v>0</v>
      </c>
      <c r="K1395" s="12" t="s">
        <v>1166</v>
      </c>
      <c r="L1395" s="12" t="s">
        <v>1167</v>
      </c>
    </row>
    <row r="1396" spans="1:12" x14ac:dyDescent="0.2">
      <c r="A1396" s="10">
        <v>40938</v>
      </c>
      <c r="B1396" s="11" t="s">
        <v>36</v>
      </c>
      <c r="C1396" s="12" t="s">
        <v>1014</v>
      </c>
      <c r="D1396" s="11" t="s">
        <v>2</v>
      </c>
      <c r="E1396" s="11" t="s">
        <v>18</v>
      </c>
      <c r="F1396" s="12" t="s">
        <v>264</v>
      </c>
      <c r="G1396" s="13">
        <v>62122.18</v>
      </c>
      <c r="H1396" s="12" t="s">
        <v>1035</v>
      </c>
      <c r="I1396" s="12"/>
      <c r="J1396" s="50" t="b">
        <v>0</v>
      </c>
      <c r="K1396" s="12" t="s">
        <v>1166</v>
      </c>
      <c r="L1396" s="12" t="s">
        <v>1167</v>
      </c>
    </row>
    <row r="1397" spans="1:12" x14ac:dyDescent="0.2">
      <c r="A1397" s="10">
        <v>40938</v>
      </c>
      <c r="B1397" s="11" t="s">
        <v>2201</v>
      </c>
      <c r="C1397" s="12" t="s">
        <v>1099</v>
      </c>
      <c r="D1397" s="11" t="s">
        <v>1252</v>
      </c>
      <c r="E1397" s="11" t="s">
        <v>17</v>
      </c>
      <c r="F1397" s="12" t="s">
        <v>2684</v>
      </c>
      <c r="G1397" s="13">
        <v>0</v>
      </c>
      <c r="H1397" s="12" t="s">
        <v>2686</v>
      </c>
      <c r="I1397" s="12" t="s">
        <v>2685</v>
      </c>
      <c r="J1397" s="50" t="b">
        <v>0</v>
      </c>
      <c r="K1397" s="12" t="s">
        <v>1166</v>
      </c>
      <c r="L1397" s="12" t="s">
        <v>1167</v>
      </c>
    </row>
    <row r="1398" spans="1:12" x14ac:dyDescent="0.2">
      <c r="A1398" s="10">
        <v>40938</v>
      </c>
      <c r="B1398" s="11" t="s">
        <v>2201</v>
      </c>
      <c r="C1398" s="12" t="s">
        <v>1099</v>
      </c>
      <c r="D1398" s="11" t="s">
        <v>1252</v>
      </c>
      <c r="E1398" s="11" t="s">
        <v>17</v>
      </c>
      <c r="F1398" s="12" t="s">
        <v>2687</v>
      </c>
      <c r="G1398" s="13">
        <v>0</v>
      </c>
      <c r="H1398" s="12" t="s">
        <v>2683</v>
      </c>
      <c r="I1398" s="12" t="s">
        <v>1491</v>
      </c>
      <c r="J1398" s="50" t="b">
        <v>0</v>
      </c>
      <c r="K1398" s="12" t="s">
        <v>1166</v>
      </c>
      <c r="L1398" s="12" t="s">
        <v>1167</v>
      </c>
    </row>
    <row r="1399" spans="1:12" x14ac:dyDescent="0.2">
      <c r="A1399" s="10">
        <v>40938</v>
      </c>
      <c r="B1399" s="11" t="s">
        <v>2267</v>
      </c>
      <c r="C1399" s="12" t="s">
        <v>1136</v>
      </c>
      <c r="D1399" s="11" t="s">
        <v>1252</v>
      </c>
      <c r="E1399" s="11" t="s">
        <v>17</v>
      </c>
      <c r="F1399" s="12" t="s">
        <v>717</v>
      </c>
      <c r="G1399" s="13">
        <v>0</v>
      </c>
      <c r="H1399" s="12" t="s">
        <v>2683</v>
      </c>
      <c r="I1399" s="12" t="s">
        <v>1188</v>
      </c>
      <c r="J1399" s="50" t="b">
        <v>0</v>
      </c>
      <c r="K1399" s="12" t="s">
        <v>1166</v>
      </c>
      <c r="L1399" s="12" t="s">
        <v>1167</v>
      </c>
    </row>
    <row r="1400" spans="1:12" x14ac:dyDescent="0.2">
      <c r="A1400" s="10">
        <v>40933</v>
      </c>
      <c r="B1400" s="11" t="s">
        <v>88</v>
      </c>
      <c r="C1400" s="12" t="s">
        <v>1025</v>
      </c>
      <c r="D1400" s="11" t="s">
        <v>43</v>
      </c>
      <c r="E1400" s="11" t="s">
        <v>17</v>
      </c>
      <c r="F1400" s="12" t="s">
        <v>83</v>
      </c>
      <c r="G1400" s="13"/>
      <c r="H1400" s="12" t="s">
        <v>1036</v>
      </c>
      <c r="I1400" s="12"/>
      <c r="J1400" s="50" t="b">
        <v>0</v>
      </c>
      <c r="K1400" s="12" t="s">
        <v>1166</v>
      </c>
      <c r="L1400" s="12" t="s">
        <v>1167</v>
      </c>
    </row>
    <row r="1401" spans="1:12" x14ac:dyDescent="0.2">
      <c r="A1401" s="10">
        <v>40929</v>
      </c>
      <c r="B1401" s="11" t="s">
        <v>36</v>
      </c>
      <c r="C1401" s="12" t="s">
        <v>849</v>
      </c>
      <c r="D1401" s="11" t="s">
        <v>37</v>
      </c>
      <c r="E1401" s="11" t="s">
        <v>18</v>
      </c>
      <c r="F1401" s="12" t="s">
        <v>1037</v>
      </c>
      <c r="G1401" s="13">
        <v>10216.92</v>
      </c>
      <c r="H1401" s="12" t="s">
        <v>1038</v>
      </c>
      <c r="I1401" s="12"/>
      <c r="J1401" s="50" t="b">
        <v>0</v>
      </c>
      <c r="K1401" s="12" t="s">
        <v>1166</v>
      </c>
      <c r="L1401" s="12" t="s">
        <v>1167</v>
      </c>
    </row>
    <row r="1402" spans="1:12" x14ac:dyDescent="0.2">
      <c r="A1402" s="10">
        <v>40928</v>
      </c>
      <c r="B1402" s="11" t="s">
        <v>40</v>
      </c>
      <c r="C1402" s="12" t="s">
        <v>1039</v>
      </c>
      <c r="D1402" s="11" t="s">
        <v>1252</v>
      </c>
      <c r="E1402" s="11" t="s">
        <v>17</v>
      </c>
      <c r="F1402" s="12" t="s">
        <v>1040</v>
      </c>
      <c r="G1402" s="13">
        <v>10000</v>
      </c>
      <c r="H1402" s="12" t="s">
        <v>1041</v>
      </c>
      <c r="I1402" s="12"/>
      <c r="J1402" s="50" t="b">
        <v>0</v>
      </c>
      <c r="K1402" s="12" t="s">
        <v>1166</v>
      </c>
      <c r="L1402" s="12" t="s">
        <v>1167</v>
      </c>
    </row>
    <row r="1403" spans="1:12" x14ac:dyDescent="0.2">
      <c r="A1403" s="10">
        <v>40928</v>
      </c>
      <c r="B1403" s="11" t="s">
        <v>40</v>
      </c>
      <c r="C1403" s="12" t="s">
        <v>1042</v>
      </c>
      <c r="D1403" s="11" t="s">
        <v>1252</v>
      </c>
      <c r="E1403" s="11" t="s">
        <v>17</v>
      </c>
      <c r="F1403" s="12" t="s">
        <v>72</v>
      </c>
      <c r="G1403" s="13">
        <v>86041.3</v>
      </c>
      <c r="H1403" s="12" t="s">
        <v>1043</v>
      </c>
      <c r="I1403" s="12"/>
      <c r="J1403" s="50" t="b">
        <v>1</v>
      </c>
      <c r="K1403" s="12" t="s">
        <v>1166</v>
      </c>
      <c r="L1403" s="12" t="s">
        <v>1167</v>
      </c>
    </row>
    <row r="1404" spans="1:12" x14ac:dyDescent="0.2">
      <c r="A1404" s="10">
        <v>40926</v>
      </c>
      <c r="B1404" s="11" t="s">
        <v>36</v>
      </c>
      <c r="C1404" s="12" t="s">
        <v>1044</v>
      </c>
      <c r="D1404" s="11" t="s">
        <v>1252</v>
      </c>
      <c r="E1404" s="11" t="s">
        <v>17</v>
      </c>
      <c r="F1404" s="12" t="s">
        <v>948</v>
      </c>
      <c r="G1404" s="13">
        <v>1164</v>
      </c>
      <c r="H1404" s="12" t="s">
        <v>1045</v>
      </c>
      <c r="I1404" s="12"/>
      <c r="J1404" s="50" t="b">
        <v>0</v>
      </c>
      <c r="K1404" s="12" t="s">
        <v>1166</v>
      </c>
      <c r="L1404" s="12" t="s">
        <v>1167</v>
      </c>
    </row>
    <row r="1405" spans="1:12" x14ac:dyDescent="0.2">
      <c r="A1405" s="10">
        <v>40926</v>
      </c>
      <c r="B1405" s="11" t="s">
        <v>36</v>
      </c>
      <c r="C1405" s="12" t="s">
        <v>1046</v>
      </c>
      <c r="D1405" s="11" t="s">
        <v>43</v>
      </c>
      <c r="E1405" s="11" t="s">
        <v>18</v>
      </c>
      <c r="F1405" s="12" t="s">
        <v>380</v>
      </c>
      <c r="G1405" s="13">
        <v>0</v>
      </c>
      <c r="H1405" s="12" t="s">
        <v>1047</v>
      </c>
      <c r="I1405" s="12"/>
      <c r="J1405" s="50" t="b">
        <v>0</v>
      </c>
      <c r="K1405" s="12" t="s">
        <v>1166</v>
      </c>
      <c r="L1405" s="12" t="s">
        <v>1167</v>
      </c>
    </row>
    <row r="1406" spans="1:12" x14ac:dyDescent="0.2">
      <c r="A1406" s="10">
        <v>40926</v>
      </c>
      <c r="B1406" s="11" t="s">
        <v>4</v>
      </c>
      <c r="C1406" s="12" t="s">
        <v>996</v>
      </c>
      <c r="D1406" s="11" t="s">
        <v>1252</v>
      </c>
      <c r="E1406" s="11" t="s">
        <v>17</v>
      </c>
      <c r="F1406" s="12" t="s">
        <v>308</v>
      </c>
      <c r="G1406" s="13">
        <v>6088</v>
      </c>
      <c r="H1406" s="12" t="s">
        <v>1048</v>
      </c>
      <c r="I1406" s="12"/>
      <c r="J1406" s="50" t="b">
        <v>0</v>
      </c>
      <c r="K1406" s="12" t="s">
        <v>1166</v>
      </c>
      <c r="L1406" s="12" t="s">
        <v>1167</v>
      </c>
    </row>
    <row r="1407" spans="1:12" x14ac:dyDescent="0.2">
      <c r="A1407" s="10">
        <v>40914</v>
      </c>
      <c r="B1407" s="11" t="s">
        <v>36</v>
      </c>
      <c r="C1407" s="12" t="s">
        <v>837</v>
      </c>
      <c r="D1407" s="11" t="s">
        <v>37</v>
      </c>
      <c r="E1407" s="11" t="s">
        <v>18</v>
      </c>
      <c r="F1407" s="12" t="s">
        <v>85</v>
      </c>
      <c r="G1407" s="13">
        <v>2327.9299999999998</v>
      </c>
      <c r="H1407" s="12" t="s">
        <v>1049</v>
      </c>
      <c r="I1407" s="12"/>
      <c r="J1407" s="50" t="b">
        <v>0</v>
      </c>
      <c r="K1407" s="12" t="s">
        <v>1166</v>
      </c>
      <c r="L1407" s="12" t="s">
        <v>1167</v>
      </c>
    </row>
    <row r="1408" spans="1:12" x14ac:dyDescent="0.2">
      <c r="A1408" s="10">
        <v>40914</v>
      </c>
      <c r="B1408" s="11" t="s">
        <v>2234</v>
      </c>
      <c r="C1408" s="12" t="s">
        <v>952</v>
      </c>
      <c r="D1408" s="11" t="s">
        <v>1252</v>
      </c>
      <c r="E1408" s="11" t="s">
        <v>17</v>
      </c>
      <c r="F1408" s="12" t="s">
        <v>72</v>
      </c>
      <c r="G1408" s="13">
        <v>0</v>
      </c>
      <c r="H1408" s="12" t="s">
        <v>1050</v>
      </c>
      <c r="I1408" s="12" t="s">
        <v>1494</v>
      </c>
      <c r="J1408" s="50" t="b">
        <v>0</v>
      </c>
      <c r="K1408" s="12" t="s">
        <v>1166</v>
      </c>
      <c r="L1408" s="12" t="s">
        <v>1167</v>
      </c>
    </row>
    <row r="1409" spans="1:12" x14ac:dyDescent="0.2">
      <c r="A1409" s="10">
        <v>40906</v>
      </c>
      <c r="B1409" s="11" t="s">
        <v>2234</v>
      </c>
      <c r="C1409" s="12" t="s">
        <v>1051</v>
      </c>
      <c r="D1409" s="11" t="s">
        <v>1252</v>
      </c>
      <c r="E1409" s="11" t="s">
        <v>17</v>
      </c>
      <c r="F1409" s="12" t="s">
        <v>66</v>
      </c>
      <c r="G1409" s="13">
        <v>178641.84</v>
      </c>
      <c r="H1409" s="12" t="s">
        <v>1052</v>
      </c>
      <c r="I1409" s="12"/>
      <c r="J1409" s="50" t="b">
        <v>1</v>
      </c>
      <c r="K1409" s="12" t="s">
        <v>1166</v>
      </c>
      <c r="L1409" s="12" t="s">
        <v>1167</v>
      </c>
    </row>
    <row r="1410" spans="1:12" x14ac:dyDescent="0.2">
      <c r="A1410" s="10">
        <v>40905</v>
      </c>
      <c r="B1410" s="11" t="s">
        <v>36</v>
      </c>
      <c r="C1410" s="12" t="s">
        <v>1053</v>
      </c>
      <c r="D1410" s="11" t="s">
        <v>1252</v>
      </c>
      <c r="E1410" s="11" t="s">
        <v>17</v>
      </c>
      <c r="F1410" s="12" t="s">
        <v>1054</v>
      </c>
      <c r="G1410" s="13">
        <v>10422.950000000001</v>
      </c>
      <c r="H1410" s="12" t="s">
        <v>1055</v>
      </c>
      <c r="I1410" s="12"/>
      <c r="J1410" s="50" t="b">
        <v>0</v>
      </c>
      <c r="K1410" s="12" t="s">
        <v>1166</v>
      </c>
      <c r="L1410" s="12" t="s">
        <v>1167</v>
      </c>
    </row>
    <row r="1411" spans="1:12" x14ac:dyDescent="0.2">
      <c r="A1411" s="10">
        <v>40900</v>
      </c>
      <c r="B1411" s="11" t="s">
        <v>88</v>
      </c>
      <c r="C1411" s="12" t="s">
        <v>1027</v>
      </c>
      <c r="D1411" s="11"/>
      <c r="E1411" s="11" t="s">
        <v>17</v>
      </c>
      <c r="F1411" s="12" t="s">
        <v>104</v>
      </c>
      <c r="G1411" s="13"/>
      <c r="H1411" s="12" t="s">
        <v>1056</v>
      </c>
      <c r="I1411" s="12"/>
      <c r="J1411" s="50" t="b">
        <v>0</v>
      </c>
      <c r="K1411" s="12" t="s">
        <v>1166</v>
      </c>
      <c r="L1411" s="12" t="s">
        <v>1167</v>
      </c>
    </row>
    <row r="1412" spans="1:12" x14ac:dyDescent="0.2">
      <c r="A1412" s="10">
        <v>40900</v>
      </c>
      <c r="B1412" s="11" t="s">
        <v>40</v>
      </c>
      <c r="C1412" s="12" t="s">
        <v>1057</v>
      </c>
      <c r="D1412" s="11" t="s">
        <v>53</v>
      </c>
      <c r="E1412" s="11" t="s">
        <v>17</v>
      </c>
      <c r="F1412" s="12" t="s">
        <v>1058</v>
      </c>
      <c r="G1412" s="13">
        <v>7280.13</v>
      </c>
      <c r="H1412" s="12" t="s">
        <v>1059</v>
      </c>
      <c r="I1412" s="12"/>
      <c r="J1412" s="50" t="b">
        <v>0</v>
      </c>
      <c r="K1412" s="12" t="s">
        <v>1166</v>
      </c>
      <c r="L1412" s="12" t="s">
        <v>1167</v>
      </c>
    </row>
    <row r="1413" spans="1:12" x14ac:dyDescent="0.2">
      <c r="A1413" s="10">
        <v>40896</v>
      </c>
      <c r="B1413" s="11" t="s">
        <v>5</v>
      </c>
      <c r="C1413" s="12" t="s">
        <v>846</v>
      </c>
      <c r="D1413" s="11" t="s">
        <v>53</v>
      </c>
      <c r="E1413" s="11" t="s">
        <v>19</v>
      </c>
      <c r="F1413" s="12" t="s">
        <v>66</v>
      </c>
      <c r="G1413" s="13">
        <v>19271</v>
      </c>
      <c r="H1413" s="12" t="s">
        <v>1060</v>
      </c>
      <c r="I1413" s="12"/>
      <c r="J1413" s="50" t="b">
        <v>0</v>
      </c>
      <c r="K1413" s="12" t="s">
        <v>1166</v>
      </c>
      <c r="L1413" s="12" t="s">
        <v>1167</v>
      </c>
    </row>
    <row r="1414" spans="1:12" x14ac:dyDescent="0.2">
      <c r="A1414" s="10">
        <v>40885</v>
      </c>
      <c r="B1414" s="11" t="s">
        <v>4</v>
      </c>
      <c r="C1414" s="12" t="s">
        <v>1061</v>
      </c>
      <c r="D1414" s="11"/>
      <c r="E1414" s="11"/>
      <c r="F1414" s="12" t="s">
        <v>704</v>
      </c>
      <c r="G1414" s="13"/>
      <c r="H1414" s="12" t="s">
        <v>1062</v>
      </c>
      <c r="I1414" s="12"/>
      <c r="J1414" s="50" t="b">
        <v>0</v>
      </c>
      <c r="K1414" s="12" t="s">
        <v>1166</v>
      </c>
      <c r="L1414" s="12" t="s">
        <v>1167</v>
      </c>
    </row>
    <row r="1415" spans="1:12" x14ac:dyDescent="0.2">
      <c r="A1415" s="10">
        <v>40884</v>
      </c>
      <c r="B1415" s="11" t="s">
        <v>2234</v>
      </c>
      <c r="C1415" s="12" t="s">
        <v>897</v>
      </c>
      <c r="D1415" s="11" t="s">
        <v>761</v>
      </c>
      <c r="E1415" s="11" t="s">
        <v>19</v>
      </c>
      <c r="F1415" s="12" t="s">
        <v>521</v>
      </c>
      <c r="G1415" s="13">
        <v>0</v>
      </c>
      <c r="H1415" s="12" t="s">
        <v>1063</v>
      </c>
      <c r="I1415" s="12"/>
      <c r="J1415" s="50" t="b">
        <v>0</v>
      </c>
      <c r="K1415" s="12" t="s">
        <v>1166</v>
      </c>
      <c r="L1415" s="12" t="s">
        <v>1167</v>
      </c>
    </row>
    <row r="1416" spans="1:12" x14ac:dyDescent="0.2">
      <c r="A1416" s="10">
        <v>40881</v>
      </c>
      <c r="B1416" s="11" t="s">
        <v>40</v>
      </c>
      <c r="C1416" s="12" t="s">
        <v>1064</v>
      </c>
      <c r="D1416" s="11" t="s">
        <v>1252</v>
      </c>
      <c r="E1416" s="11" t="s">
        <v>17</v>
      </c>
      <c r="F1416" s="12" t="s">
        <v>203</v>
      </c>
      <c r="G1416" s="13">
        <v>21162.25</v>
      </c>
      <c r="H1416" s="12" t="s">
        <v>1065</v>
      </c>
      <c r="I1416" s="12"/>
      <c r="J1416" s="50" t="b">
        <v>0</v>
      </c>
      <c r="K1416" s="12" t="s">
        <v>1166</v>
      </c>
      <c r="L1416" s="12" t="s">
        <v>1167</v>
      </c>
    </row>
    <row r="1417" spans="1:12" x14ac:dyDescent="0.2">
      <c r="A1417" s="10">
        <v>40880</v>
      </c>
      <c r="B1417" s="11" t="s">
        <v>40</v>
      </c>
      <c r="C1417" s="12" t="s">
        <v>1066</v>
      </c>
      <c r="D1417" s="11" t="s">
        <v>1252</v>
      </c>
      <c r="E1417" s="11" t="s">
        <v>17</v>
      </c>
      <c r="F1417" s="12" t="s">
        <v>1067</v>
      </c>
      <c r="G1417" s="13">
        <v>6892.35</v>
      </c>
      <c r="H1417" s="12" t="s">
        <v>1068</v>
      </c>
      <c r="I1417" s="12"/>
      <c r="J1417" s="50" t="b">
        <v>0</v>
      </c>
      <c r="K1417" s="12" t="s">
        <v>1166</v>
      </c>
      <c r="L1417" s="12" t="s">
        <v>1167</v>
      </c>
    </row>
    <row r="1418" spans="1:12" x14ac:dyDescent="0.2">
      <c r="A1418" s="10">
        <v>40878</v>
      </c>
      <c r="B1418" s="11" t="s">
        <v>36</v>
      </c>
      <c r="C1418" s="12" t="s">
        <v>1014</v>
      </c>
      <c r="D1418" s="11" t="s">
        <v>37</v>
      </c>
      <c r="E1418" s="11" t="s">
        <v>18</v>
      </c>
      <c r="F1418" s="12" t="s">
        <v>264</v>
      </c>
      <c r="G1418" s="13">
        <v>12000</v>
      </c>
      <c r="H1418" s="12" t="s">
        <v>1069</v>
      </c>
      <c r="I1418" s="12"/>
      <c r="J1418" s="50" t="b">
        <v>0</v>
      </c>
      <c r="K1418" s="12" t="s">
        <v>1166</v>
      </c>
      <c r="L1418" s="12" t="s">
        <v>1167</v>
      </c>
    </row>
    <row r="1419" spans="1:12" x14ac:dyDescent="0.2">
      <c r="A1419" s="10">
        <v>40876</v>
      </c>
      <c r="B1419" s="11" t="s">
        <v>2201</v>
      </c>
      <c r="C1419" s="12" t="s">
        <v>1070</v>
      </c>
      <c r="D1419" s="11" t="s">
        <v>1252</v>
      </c>
      <c r="E1419" s="11" t="s">
        <v>20</v>
      </c>
      <c r="F1419" s="12" t="s">
        <v>774</v>
      </c>
      <c r="G1419" s="13">
        <v>0</v>
      </c>
      <c r="H1419" s="12" t="s">
        <v>2303</v>
      </c>
      <c r="I1419" s="12"/>
      <c r="J1419" s="50" t="b">
        <v>0</v>
      </c>
      <c r="K1419" s="12" t="s">
        <v>1166</v>
      </c>
      <c r="L1419" s="12" t="s">
        <v>1167</v>
      </c>
    </row>
    <row r="1420" spans="1:12" x14ac:dyDescent="0.2">
      <c r="A1420" s="10">
        <v>40874</v>
      </c>
      <c r="B1420" s="11" t="s">
        <v>88</v>
      </c>
      <c r="C1420" s="12" t="s">
        <v>899</v>
      </c>
      <c r="D1420" s="11" t="s">
        <v>761</v>
      </c>
      <c r="E1420" s="11" t="s">
        <v>19</v>
      </c>
      <c r="F1420" s="12" t="s">
        <v>1072</v>
      </c>
      <c r="G1420" s="13">
        <v>0</v>
      </c>
      <c r="H1420" s="12" t="s">
        <v>1073</v>
      </c>
      <c r="I1420" s="12"/>
      <c r="J1420" s="50" t="b">
        <v>0</v>
      </c>
      <c r="K1420" s="12" t="s">
        <v>1166</v>
      </c>
      <c r="L1420" s="12" t="s">
        <v>1167</v>
      </c>
    </row>
    <row r="1421" spans="1:12" x14ac:dyDescent="0.2">
      <c r="A1421" s="10">
        <v>40870</v>
      </c>
      <c r="B1421" s="11" t="s">
        <v>5</v>
      </c>
      <c r="C1421" s="12" t="s">
        <v>1074</v>
      </c>
      <c r="D1421" s="11"/>
      <c r="E1421" s="11" t="s">
        <v>17</v>
      </c>
      <c r="F1421" s="12" t="s">
        <v>1075</v>
      </c>
      <c r="G1421" s="13"/>
      <c r="H1421" s="12" t="s">
        <v>1076</v>
      </c>
      <c r="I1421" s="12"/>
      <c r="J1421" s="50" t="b">
        <v>0</v>
      </c>
      <c r="K1421" s="12" t="s">
        <v>1166</v>
      </c>
      <c r="L1421" s="12" t="s">
        <v>1167</v>
      </c>
    </row>
    <row r="1422" spans="1:12" x14ac:dyDescent="0.2">
      <c r="A1422" s="10">
        <v>40868</v>
      </c>
      <c r="B1422" s="11" t="s">
        <v>36</v>
      </c>
      <c r="C1422" s="12" t="s">
        <v>1077</v>
      </c>
      <c r="D1422" s="11" t="s">
        <v>53</v>
      </c>
      <c r="E1422" s="11" t="s">
        <v>19</v>
      </c>
      <c r="F1422" s="12" t="s">
        <v>2921</v>
      </c>
      <c r="G1422" s="13">
        <v>33631.379999999997</v>
      </c>
      <c r="H1422" s="12" t="s">
        <v>1079</v>
      </c>
      <c r="I1422" s="12" t="s">
        <v>1738</v>
      </c>
      <c r="J1422" s="50" t="b">
        <v>0</v>
      </c>
      <c r="K1422" s="12" t="s">
        <v>1166</v>
      </c>
      <c r="L1422" s="12" t="s">
        <v>1167</v>
      </c>
    </row>
    <row r="1423" spans="1:12" x14ac:dyDescent="0.2">
      <c r="A1423" s="10">
        <v>40865</v>
      </c>
      <c r="B1423" s="11" t="s">
        <v>4</v>
      </c>
      <c r="C1423" s="12" t="s">
        <v>1080</v>
      </c>
      <c r="D1423" s="11" t="s">
        <v>53</v>
      </c>
      <c r="E1423" s="11" t="s">
        <v>17</v>
      </c>
      <c r="F1423" s="12" t="s">
        <v>1081</v>
      </c>
      <c r="G1423" s="13">
        <v>47820</v>
      </c>
      <c r="H1423" s="12" t="s">
        <v>1082</v>
      </c>
      <c r="I1423" s="12"/>
      <c r="J1423" s="50" t="b">
        <v>0</v>
      </c>
      <c r="K1423" s="12" t="s">
        <v>1166</v>
      </c>
      <c r="L1423" s="12" t="s">
        <v>1167</v>
      </c>
    </row>
    <row r="1424" spans="1:12" x14ac:dyDescent="0.2">
      <c r="A1424" s="10">
        <v>40861</v>
      </c>
      <c r="B1424" s="11" t="s">
        <v>36</v>
      </c>
      <c r="C1424" s="12" t="s">
        <v>1046</v>
      </c>
      <c r="D1424" s="11" t="s">
        <v>1252</v>
      </c>
      <c r="E1424" s="11" t="s">
        <v>17</v>
      </c>
      <c r="F1424" s="12" t="s">
        <v>666</v>
      </c>
      <c r="G1424" s="13">
        <v>100000</v>
      </c>
      <c r="H1424" s="12" t="s">
        <v>1083</v>
      </c>
      <c r="I1424" s="12"/>
      <c r="J1424" s="50" t="b">
        <v>0</v>
      </c>
      <c r="K1424" s="12" t="s">
        <v>1166</v>
      </c>
      <c r="L1424" s="12" t="s">
        <v>1167</v>
      </c>
    </row>
    <row r="1425" spans="1:12" x14ac:dyDescent="0.2">
      <c r="A1425" s="10">
        <v>40856</v>
      </c>
      <c r="B1425" s="11" t="s">
        <v>2194</v>
      </c>
      <c r="C1425" s="12" t="s">
        <v>799</v>
      </c>
      <c r="D1425" s="11" t="s">
        <v>1252</v>
      </c>
      <c r="E1425" s="11" t="s">
        <v>20</v>
      </c>
      <c r="F1425" s="12" t="s">
        <v>203</v>
      </c>
      <c r="G1425" s="13">
        <v>0</v>
      </c>
      <c r="H1425" s="12" t="s">
        <v>2304</v>
      </c>
      <c r="I1425" s="12" t="s">
        <v>1579</v>
      </c>
      <c r="J1425" s="50" t="b">
        <v>0</v>
      </c>
      <c r="K1425" s="12" t="s">
        <v>1166</v>
      </c>
      <c r="L1425" s="12" t="s">
        <v>1167</v>
      </c>
    </row>
    <row r="1426" spans="1:12" x14ac:dyDescent="0.2">
      <c r="A1426" s="10">
        <v>40852</v>
      </c>
      <c r="B1426" s="11" t="s">
        <v>6</v>
      </c>
      <c r="C1426" s="12" t="s">
        <v>1085</v>
      </c>
      <c r="D1426" s="11" t="s">
        <v>118</v>
      </c>
      <c r="E1426" s="11" t="s">
        <v>19</v>
      </c>
      <c r="F1426" s="12" t="s">
        <v>1086</v>
      </c>
      <c r="G1426" s="13">
        <v>0</v>
      </c>
      <c r="H1426" s="12" t="s">
        <v>3071</v>
      </c>
      <c r="I1426" s="12"/>
      <c r="J1426" s="50" t="b">
        <v>0</v>
      </c>
      <c r="K1426" s="12" t="s">
        <v>1166</v>
      </c>
      <c r="L1426" s="12" t="s">
        <v>1167</v>
      </c>
    </row>
    <row r="1427" spans="1:12" x14ac:dyDescent="0.2">
      <c r="A1427" s="10">
        <v>40849</v>
      </c>
      <c r="B1427" s="11" t="s">
        <v>88</v>
      </c>
      <c r="C1427" s="12" t="s">
        <v>1025</v>
      </c>
      <c r="D1427" s="11" t="s">
        <v>43</v>
      </c>
      <c r="E1427" s="11" t="s">
        <v>17</v>
      </c>
      <c r="F1427" s="12" t="s">
        <v>25</v>
      </c>
      <c r="G1427" s="13"/>
      <c r="H1427" s="12" t="s">
        <v>1088</v>
      </c>
      <c r="I1427" s="12"/>
      <c r="J1427" s="50" t="b">
        <v>0</v>
      </c>
      <c r="K1427" s="12" t="s">
        <v>1166</v>
      </c>
      <c r="L1427" s="12" t="s">
        <v>1167</v>
      </c>
    </row>
    <row r="1428" spans="1:12" x14ac:dyDescent="0.2">
      <c r="A1428" s="10">
        <v>40847</v>
      </c>
      <c r="B1428" s="11" t="s">
        <v>36</v>
      </c>
      <c r="C1428" s="12" t="s">
        <v>1089</v>
      </c>
      <c r="D1428" s="11" t="s">
        <v>1252</v>
      </c>
      <c r="E1428" s="11" t="s">
        <v>17</v>
      </c>
      <c r="F1428" s="12" t="s">
        <v>810</v>
      </c>
      <c r="G1428" s="13">
        <v>13271.52</v>
      </c>
      <c r="H1428" s="12" t="s">
        <v>1090</v>
      </c>
      <c r="I1428" s="12"/>
      <c r="J1428" s="50" t="b">
        <v>0</v>
      </c>
      <c r="K1428" s="12" t="s">
        <v>1166</v>
      </c>
      <c r="L1428" s="12" t="s">
        <v>1167</v>
      </c>
    </row>
    <row r="1429" spans="1:12" x14ac:dyDescent="0.2">
      <c r="A1429" s="10">
        <v>40844</v>
      </c>
      <c r="B1429" s="11" t="s">
        <v>36</v>
      </c>
      <c r="C1429" s="12" t="s">
        <v>857</v>
      </c>
      <c r="D1429" s="11" t="s">
        <v>43</v>
      </c>
      <c r="E1429" s="11" t="s">
        <v>19</v>
      </c>
      <c r="F1429" s="12" t="s">
        <v>666</v>
      </c>
      <c r="G1429" s="13"/>
      <c r="H1429" s="12" t="s">
        <v>732</v>
      </c>
      <c r="I1429" s="12"/>
      <c r="J1429" s="50" t="b">
        <v>0</v>
      </c>
      <c r="K1429" s="12" t="s">
        <v>1166</v>
      </c>
      <c r="L1429" s="12" t="s">
        <v>1167</v>
      </c>
    </row>
    <row r="1430" spans="1:12" x14ac:dyDescent="0.2">
      <c r="A1430" s="10">
        <v>40844</v>
      </c>
      <c r="B1430" s="11" t="s">
        <v>40</v>
      </c>
      <c r="C1430" s="12" t="s">
        <v>1091</v>
      </c>
      <c r="D1430" s="11" t="s">
        <v>43</v>
      </c>
      <c r="E1430" s="11" t="s">
        <v>18</v>
      </c>
      <c r="F1430" s="12" t="s">
        <v>26</v>
      </c>
      <c r="G1430" s="13">
        <v>0</v>
      </c>
      <c r="H1430" s="12" t="s">
        <v>733</v>
      </c>
      <c r="I1430" s="12"/>
      <c r="J1430" s="50" t="b">
        <v>0</v>
      </c>
      <c r="K1430" s="12" t="s">
        <v>1166</v>
      </c>
      <c r="L1430" s="12" t="s">
        <v>1167</v>
      </c>
    </row>
    <row r="1431" spans="1:12" x14ac:dyDescent="0.2">
      <c r="A1431" s="10">
        <v>40843</v>
      </c>
      <c r="B1431" s="11" t="s">
        <v>88</v>
      </c>
      <c r="C1431" s="12" t="s">
        <v>869</v>
      </c>
      <c r="D1431" s="11" t="s">
        <v>53</v>
      </c>
      <c r="E1431" s="11" t="s">
        <v>19</v>
      </c>
      <c r="F1431" s="12" t="s">
        <v>1092</v>
      </c>
      <c r="G1431" s="13">
        <v>13828</v>
      </c>
      <c r="H1431" s="12" t="s">
        <v>1093</v>
      </c>
      <c r="I1431" s="12"/>
      <c r="J1431" s="50" t="b">
        <v>0</v>
      </c>
      <c r="K1431" s="12" t="s">
        <v>1166</v>
      </c>
      <c r="L1431" s="12" t="s">
        <v>1167</v>
      </c>
    </row>
    <row r="1432" spans="1:12" x14ac:dyDescent="0.2">
      <c r="A1432" s="10">
        <v>40841</v>
      </c>
      <c r="B1432" s="11" t="s">
        <v>88</v>
      </c>
      <c r="C1432" s="12" t="s">
        <v>869</v>
      </c>
      <c r="D1432" s="11" t="s">
        <v>53</v>
      </c>
      <c r="E1432" s="11" t="s">
        <v>19</v>
      </c>
      <c r="F1432" s="12" t="s">
        <v>1092</v>
      </c>
      <c r="G1432" s="13">
        <v>12164</v>
      </c>
      <c r="H1432" s="12" t="s">
        <v>1094</v>
      </c>
      <c r="I1432" s="12"/>
      <c r="J1432" s="50" t="b">
        <v>0</v>
      </c>
      <c r="K1432" s="12" t="s">
        <v>1166</v>
      </c>
      <c r="L1432" s="12" t="s">
        <v>1167</v>
      </c>
    </row>
    <row r="1433" spans="1:12" x14ac:dyDescent="0.2">
      <c r="A1433" s="10">
        <v>40834</v>
      </c>
      <c r="B1433" s="11" t="s">
        <v>36</v>
      </c>
      <c r="C1433" s="12" t="s">
        <v>827</v>
      </c>
      <c r="D1433" s="11" t="s">
        <v>53</v>
      </c>
      <c r="E1433" s="11" t="s">
        <v>19</v>
      </c>
      <c r="F1433" s="12" t="s">
        <v>730</v>
      </c>
      <c r="G1433" s="13">
        <v>14943.43</v>
      </c>
      <c r="H1433" s="12" t="s">
        <v>731</v>
      </c>
      <c r="I1433" s="12"/>
      <c r="J1433" s="50" t="b">
        <v>0</v>
      </c>
      <c r="K1433" s="12" t="s">
        <v>1166</v>
      </c>
      <c r="L1433" s="12" t="s">
        <v>1167</v>
      </c>
    </row>
    <row r="1434" spans="1:12" x14ac:dyDescent="0.2">
      <c r="A1434" s="10">
        <v>40826</v>
      </c>
      <c r="B1434" s="11" t="s">
        <v>6</v>
      </c>
      <c r="C1434" s="12" t="s">
        <v>1022</v>
      </c>
      <c r="D1434" s="11" t="s">
        <v>43</v>
      </c>
      <c r="E1434" s="11" t="s">
        <v>17</v>
      </c>
      <c r="F1434" s="12" t="s">
        <v>660</v>
      </c>
      <c r="G1434" s="13"/>
      <c r="H1434" s="12" t="s">
        <v>661</v>
      </c>
      <c r="I1434" s="12"/>
      <c r="J1434" s="50" t="b">
        <v>0</v>
      </c>
      <c r="K1434" s="12" t="s">
        <v>1166</v>
      </c>
      <c r="L1434" s="12" t="s">
        <v>1167</v>
      </c>
    </row>
    <row r="1435" spans="1:12" x14ac:dyDescent="0.2">
      <c r="A1435" s="10">
        <v>40823</v>
      </c>
      <c r="B1435" s="11" t="s">
        <v>6</v>
      </c>
      <c r="C1435" s="12" t="s">
        <v>797</v>
      </c>
      <c r="D1435" s="11" t="s">
        <v>43</v>
      </c>
      <c r="E1435" s="11" t="s">
        <v>20</v>
      </c>
      <c r="F1435" s="12" t="s">
        <v>662</v>
      </c>
      <c r="G1435" s="13"/>
      <c r="H1435" s="12" t="s">
        <v>663</v>
      </c>
      <c r="I1435" s="12"/>
      <c r="J1435" s="50" t="b">
        <v>0</v>
      </c>
      <c r="K1435" s="12" t="s">
        <v>1166</v>
      </c>
      <c r="L1435" s="12" t="s">
        <v>1167</v>
      </c>
    </row>
    <row r="1436" spans="1:12" x14ac:dyDescent="0.2">
      <c r="A1436" s="10">
        <v>40822</v>
      </c>
      <c r="B1436" s="11" t="s">
        <v>36</v>
      </c>
      <c r="C1436" s="12" t="s">
        <v>1095</v>
      </c>
      <c r="D1436" s="11" t="s">
        <v>53</v>
      </c>
      <c r="E1436" s="11" t="s">
        <v>19</v>
      </c>
      <c r="F1436" s="12" t="s">
        <v>664</v>
      </c>
      <c r="G1436" s="13">
        <v>5839.14</v>
      </c>
      <c r="H1436" s="12" t="s">
        <v>665</v>
      </c>
      <c r="I1436" s="12"/>
      <c r="J1436" s="50" t="b">
        <v>0</v>
      </c>
      <c r="K1436" s="12" t="s">
        <v>1166</v>
      </c>
      <c r="L1436" s="12" t="s">
        <v>1167</v>
      </c>
    </row>
    <row r="1437" spans="1:12" x14ac:dyDescent="0.2">
      <c r="A1437" s="10">
        <v>40817</v>
      </c>
      <c r="B1437" s="11" t="s">
        <v>4</v>
      </c>
      <c r="C1437" s="12" t="s">
        <v>1096</v>
      </c>
      <c r="D1437" s="11" t="s">
        <v>43</v>
      </c>
      <c r="E1437" s="11" t="s">
        <v>20</v>
      </c>
      <c r="F1437" s="12" t="s">
        <v>666</v>
      </c>
      <c r="G1437" s="13">
        <v>1617.75</v>
      </c>
      <c r="H1437" s="12" t="s">
        <v>667</v>
      </c>
      <c r="I1437" s="12"/>
      <c r="J1437" s="50" t="b">
        <v>0</v>
      </c>
      <c r="K1437" s="12" t="s">
        <v>1166</v>
      </c>
      <c r="L1437" s="12" t="s">
        <v>1167</v>
      </c>
    </row>
    <row r="1438" spans="1:12" x14ac:dyDescent="0.2">
      <c r="A1438" s="10">
        <v>40814</v>
      </c>
      <c r="B1438" s="11" t="s">
        <v>40</v>
      </c>
      <c r="C1438" s="12" t="s">
        <v>1066</v>
      </c>
      <c r="D1438" s="11" t="s">
        <v>761</v>
      </c>
      <c r="E1438" s="11" t="s">
        <v>19</v>
      </c>
      <c r="F1438" s="12" t="s">
        <v>345</v>
      </c>
      <c r="G1438" s="13">
        <v>0</v>
      </c>
      <c r="H1438" s="12" t="s">
        <v>668</v>
      </c>
      <c r="I1438" s="12" t="s">
        <v>1645</v>
      </c>
      <c r="J1438" s="50" t="b">
        <v>0</v>
      </c>
      <c r="K1438" s="12" t="s">
        <v>1166</v>
      </c>
      <c r="L1438" s="12" t="s">
        <v>1167</v>
      </c>
    </row>
    <row r="1439" spans="1:12" x14ac:dyDescent="0.2">
      <c r="A1439" s="10">
        <v>40807</v>
      </c>
      <c r="B1439" s="11" t="s">
        <v>4</v>
      </c>
      <c r="C1439" s="12" t="s">
        <v>1097</v>
      </c>
      <c r="D1439" s="11" t="s">
        <v>37</v>
      </c>
      <c r="E1439" s="11" t="s">
        <v>18</v>
      </c>
      <c r="F1439" s="12" t="s">
        <v>54</v>
      </c>
      <c r="G1439" s="13"/>
      <c r="H1439" s="12" t="s">
        <v>669</v>
      </c>
      <c r="I1439" s="12"/>
      <c r="J1439" s="50" t="b">
        <v>0</v>
      </c>
      <c r="K1439" s="12" t="s">
        <v>1166</v>
      </c>
      <c r="L1439" s="12" t="s">
        <v>1167</v>
      </c>
    </row>
    <row r="1440" spans="1:12" x14ac:dyDescent="0.2">
      <c r="A1440" s="10">
        <v>40806</v>
      </c>
      <c r="B1440" s="11" t="s">
        <v>6</v>
      </c>
      <c r="C1440" s="12" t="s">
        <v>797</v>
      </c>
      <c r="D1440" s="11" t="s">
        <v>2</v>
      </c>
      <c r="E1440" s="11" t="s">
        <v>20</v>
      </c>
      <c r="F1440" s="12" t="s">
        <v>83</v>
      </c>
      <c r="G1440" s="13">
        <v>55051.46</v>
      </c>
      <c r="H1440" s="12" t="s">
        <v>670</v>
      </c>
      <c r="I1440" s="12"/>
      <c r="J1440" s="50" t="b">
        <v>0</v>
      </c>
      <c r="K1440" s="12" t="s">
        <v>1166</v>
      </c>
      <c r="L1440" s="12" t="s">
        <v>1167</v>
      </c>
    </row>
    <row r="1441" spans="1:12" x14ac:dyDescent="0.2">
      <c r="A1441" s="10">
        <v>40806</v>
      </c>
      <c r="B1441" s="11" t="s">
        <v>6</v>
      </c>
      <c r="C1441" s="12" t="s">
        <v>1098</v>
      </c>
      <c r="D1441" s="11" t="s">
        <v>2</v>
      </c>
      <c r="E1441" s="11" t="s">
        <v>17</v>
      </c>
      <c r="F1441" s="12" t="s">
        <v>233</v>
      </c>
      <c r="G1441" s="13">
        <v>52968.95</v>
      </c>
      <c r="H1441" s="12" t="s">
        <v>671</v>
      </c>
      <c r="I1441" s="12"/>
      <c r="J1441" s="50" t="b">
        <v>0</v>
      </c>
      <c r="K1441" s="12" t="s">
        <v>1166</v>
      </c>
      <c r="L1441" s="12" t="s">
        <v>1167</v>
      </c>
    </row>
    <row r="1442" spans="1:12" x14ac:dyDescent="0.2">
      <c r="A1442" s="10">
        <v>40806</v>
      </c>
      <c r="B1442" s="11" t="s">
        <v>36</v>
      </c>
      <c r="C1442" s="12" t="s">
        <v>1099</v>
      </c>
      <c r="D1442" s="11" t="s">
        <v>37</v>
      </c>
      <c r="E1442" s="11" t="s">
        <v>18</v>
      </c>
      <c r="F1442" s="12" t="s">
        <v>672</v>
      </c>
      <c r="G1442" s="13">
        <v>14530.15</v>
      </c>
      <c r="H1442" s="12" t="s">
        <v>673</v>
      </c>
      <c r="I1442" s="12"/>
      <c r="J1442" s="50" t="b">
        <v>0</v>
      </c>
      <c r="K1442" s="12" t="s">
        <v>1166</v>
      </c>
      <c r="L1442" s="12" t="s">
        <v>1167</v>
      </c>
    </row>
    <row r="1443" spans="1:12" x14ac:dyDescent="0.2">
      <c r="A1443" s="10">
        <v>40793</v>
      </c>
      <c r="B1443" s="11" t="s">
        <v>88</v>
      </c>
      <c r="C1443" s="12" t="s">
        <v>899</v>
      </c>
      <c r="D1443" s="11" t="s">
        <v>43</v>
      </c>
      <c r="E1443" s="11" t="s">
        <v>18</v>
      </c>
      <c r="F1443" s="12" t="s">
        <v>127</v>
      </c>
      <c r="G1443" s="13"/>
      <c r="H1443" s="12" t="s">
        <v>674</v>
      </c>
      <c r="I1443" s="12"/>
      <c r="J1443" s="50" t="b">
        <v>0</v>
      </c>
      <c r="K1443" s="12" t="s">
        <v>1166</v>
      </c>
      <c r="L1443" s="12" t="s">
        <v>1167</v>
      </c>
    </row>
    <row r="1444" spans="1:12" x14ac:dyDescent="0.2">
      <c r="A1444" s="10">
        <v>40793</v>
      </c>
      <c r="B1444" s="11" t="s">
        <v>36</v>
      </c>
      <c r="C1444" s="12" t="s">
        <v>1100</v>
      </c>
      <c r="D1444" s="11" t="s">
        <v>1252</v>
      </c>
      <c r="E1444" s="11" t="s">
        <v>18</v>
      </c>
      <c r="F1444" s="12" t="s">
        <v>72</v>
      </c>
      <c r="G1444" s="13"/>
      <c r="H1444" s="12" t="s">
        <v>675</v>
      </c>
      <c r="I1444" s="12" t="s">
        <v>1182</v>
      </c>
      <c r="J1444" s="50" t="b">
        <v>0</v>
      </c>
      <c r="K1444" s="12" t="s">
        <v>1166</v>
      </c>
      <c r="L1444" s="12" t="s">
        <v>1167</v>
      </c>
    </row>
    <row r="1445" spans="1:12" x14ac:dyDescent="0.2">
      <c r="A1445" s="10">
        <v>40793</v>
      </c>
      <c r="B1445" s="11" t="s">
        <v>2201</v>
      </c>
      <c r="C1445" s="12" t="s">
        <v>1101</v>
      </c>
      <c r="D1445" s="11" t="s">
        <v>1252</v>
      </c>
      <c r="E1445" s="11" t="s">
        <v>18</v>
      </c>
      <c r="F1445" s="12" t="s">
        <v>72</v>
      </c>
      <c r="G1445" s="13"/>
      <c r="H1445" s="12" t="s">
        <v>675</v>
      </c>
      <c r="I1445" s="12" t="s">
        <v>1182</v>
      </c>
      <c r="J1445" s="50" t="b">
        <v>0</v>
      </c>
      <c r="K1445" s="12" t="s">
        <v>1166</v>
      </c>
      <c r="L1445" s="12" t="s">
        <v>1167</v>
      </c>
    </row>
    <row r="1446" spans="1:12" x14ac:dyDescent="0.2">
      <c r="A1446" s="10">
        <v>40793</v>
      </c>
      <c r="B1446" s="11" t="s">
        <v>36</v>
      </c>
      <c r="C1446" s="12" t="s">
        <v>791</v>
      </c>
      <c r="D1446" s="11" t="s">
        <v>2</v>
      </c>
      <c r="E1446" s="11" t="s">
        <v>19</v>
      </c>
      <c r="F1446" s="12" t="s">
        <v>676</v>
      </c>
      <c r="G1446" s="13">
        <v>91179.67</v>
      </c>
      <c r="H1446" s="12" t="s">
        <v>22</v>
      </c>
      <c r="I1446" s="12"/>
      <c r="J1446" s="50" t="b">
        <v>1</v>
      </c>
      <c r="K1446" s="12" t="s">
        <v>1166</v>
      </c>
      <c r="L1446" s="12" t="s">
        <v>1167</v>
      </c>
    </row>
    <row r="1447" spans="1:12" x14ac:dyDescent="0.2">
      <c r="A1447" s="10">
        <v>40792</v>
      </c>
      <c r="B1447" s="11" t="s">
        <v>36</v>
      </c>
      <c r="C1447" s="12" t="s">
        <v>1102</v>
      </c>
      <c r="D1447" s="11" t="s">
        <v>43</v>
      </c>
      <c r="E1447" s="11" t="s">
        <v>17</v>
      </c>
      <c r="F1447" s="12" t="s">
        <v>677</v>
      </c>
      <c r="G1447" s="13">
        <v>1476.55</v>
      </c>
      <c r="H1447" s="12" t="s">
        <v>678</v>
      </c>
      <c r="I1447" s="12"/>
      <c r="J1447" s="50" t="b">
        <v>0</v>
      </c>
      <c r="K1447" s="12" t="s">
        <v>1166</v>
      </c>
      <c r="L1447" s="12" t="s">
        <v>1167</v>
      </c>
    </row>
    <row r="1448" spans="1:12" x14ac:dyDescent="0.2">
      <c r="A1448" s="10">
        <v>40790</v>
      </c>
      <c r="B1448" s="11" t="s">
        <v>36</v>
      </c>
      <c r="C1448" s="12" t="s">
        <v>1103</v>
      </c>
      <c r="D1448" s="11" t="s">
        <v>53</v>
      </c>
      <c r="E1448" s="11" t="s">
        <v>19</v>
      </c>
      <c r="F1448" s="12" t="s">
        <v>227</v>
      </c>
      <c r="G1448" s="13">
        <v>24487.16</v>
      </c>
      <c r="H1448" s="12" t="s">
        <v>22</v>
      </c>
      <c r="I1448" s="12"/>
      <c r="J1448" s="50" t="b">
        <v>0</v>
      </c>
      <c r="K1448" s="12" t="s">
        <v>1166</v>
      </c>
      <c r="L1448" s="12" t="s">
        <v>1167</v>
      </c>
    </row>
    <row r="1449" spans="1:12" x14ac:dyDescent="0.2">
      <c r="A1449" s="10">
        <v>40786</v>
      </c>
      <c r="B1449" s="11" t="s">
        <v>36</v>
      </c>
      <c r="C1449" s="12" t="s">
        <v>1104</v>
      </c>
      <c r="D1449" s="11" t="s">
        <v>37</v>
      </c>
      <c r="E1449" s="11" t="s">
        <v>18</v>
      </c>
      <c r="F1449" s="12" t="s">
        <v>64</v>
      </c>
      <c r="G1449" s="13"/>
      <c r="H1449" s="12" t="s">
        <v>679</v>
      </c>
      <c r="I1449" s="12"/>
      <c r="J1449" s="50" t="b">
        <v>0</v>
      </c>
      <c r="K1449" s="12" t="s">
        <v>1166</v>
      </c>
      <c r="L1449" s="12" t="s">
        <v>1167</v>
      </c>
    </row>
    <row r="1450" spans="1:12" x14ac:dyDescent="0.2">
      <c r="A1450" s="10">
        <v>40784</v>
      </c>
      <c r="B1450" s="11" t="s">
        <v>6</v>
      </c>
      <c r="C1450" s="12" t="s">
        <v>882</v>
      </c>
      <c r="D1450" s="11" t="s">
        <v>2</v>
      </c>
      <c r="E1450" s="11" t="s">
        <v>20</v>
      </c>
      <c r="F1450" s="12" t="s">
        <v>680</v>
      </c>
      <c r="G1450" s="13">
        <v>85136.95</v>
      </c>
      <c r="H1450" s="12" t="s">
        <v>298</v>
      </c>
      <c r="I1450" s="12"/>
      <c r="J1450" s="50" t="b">
        <v>0</v>
      </c>
      <c r="K1450" s="12" t="s">
        <v>1166</v>
      </c>
      <c r="L1450" s="12" t="s">
        <v>1167</v>
      </c>
    </row>
    <row r="1451" spans="1:12" x14ac:dyDescent="0.2">
      <c r="A1451" s="10">
        <v>40774</v>
      </c>
      <c r="B1451" s="11" t="s">
        <v>2193</v>
      </c>
      <c r="C1451" s="12" t="s">
        <v>1105</v>
      </c>
      <c r="D1451" s="11" t="s">
        <v>53</v>
      </c>
      <c r="E1451" s="11" t="s">
        <v>19</v>
      </c>
      <c r="F1451" s="12" t="s">
        <v>72</v>
      </c>
      <c r="G1451" s="13">
        <v>33263.43</v>
      </c>
      <c r="H1451" s="12" t="s">
        <v>1106</v>
      </c>
      <c r="I1451" s="12" t="s">
        <v>1495</v>
      </c>
      <c r="J1451" s="50" t="b">
        <v>0</v>
      </c>
      <c r="K1451" s="12" t="s">
        <v>1166</v>
      </c>
      <c r="L1451" s="12" t="s">
        <v>1167</v>
      </c>
    </row>
    <row r="1452" spans="1:12" x14ac:dyDescent="0.2">
      <c r="A1452" s="10">
        <v>40772</v>
      </c>
      <c r="B1452" s="11" t="s">
        <v>88</v>
      </c>
      <c r="C1452" s="12" t="s">
        <v>869</v>
      </c>
      <c r="D1452" s="11" t="s">
        <v>43</v>
      </c>
      <c r="E1452" s="11" t="s">
        <v>18</v>
      </c>
      <c r="F1452" s="12" t="s">
        <v>681</v>
      </c>
      <c r="G1452" s="13">
        <v>0</v>
      </c>
      <c r="H1452" s="12" t="s">
        <v>682</v>
      </c>
      <c r="I1452" s="12"/>
      <c r="J1452" s="50" t="b">
        <v>0</v>
      </c>
      <c r="K1452" s="12" t="s">
        <v>1166</v>
      </c>
      <c r="L1452" s="12" t="s">
        <v>1167</v>
      </c>
    </row>
    <row r="1453" spans="1:12" x14ac:dyDescent="0.2">
      <c r="A1453" s="10">
        <v>40770</v>
      </c>
      <c r="B1453" s="11" t="s">
        <v>88</v>
      </c>
      <c r="C1453" s="12" t="s">
        <v>1027</v>
      </c>
      <c r="D1453" s="11" t="s">
        <v>761</v>
      </c>
      <c r="E1453" s="11" t="s">
        <v>19</v>
      </c>
      <c r="F1453" s="12" t="s">
        <v>104</v>
      </c>
      <c r="G1453" s="13"/>
      <c r="H1453" s="12" t="s">
        <v>3072</v>
      </c>
      <c r="I1453" s="12"/>
      <c r="J1453" s="50" t="b">
        <v>0</v>
      </c>
      <c r="K1453" s="12" t="s">
        <v>1166</v>
      </c>
      <c r="L1453" s="12" t="s">
        <v>1167</v>
      </c>
    </row>
    <row r="1454" spans="1:12" x14ac:dyDescent="0.2">
      <c r="A1454" s="10">
        <v>40763</v>
      </c>
      <c r="B1454" s="11" t="s">
        <v>36</v>
      </c>
      <c r="C1454" s="12" t="s">
        <v>1107</v>
      </c>
      <c r="D1454" s="11" t="s">
        <v>761</v>
      </c>
      <c r="E1454" s="11" t="s">
        <v>19</v>
      </c>
      <c r="F1454" s="12" t="s">
        <v>380</v>
      </c>
      <c r="G1454" s="13">
        <v>477</v>
      </c>
      <c r="H1454" s="12" t="s">
        <v>3073</v>
      </c>
      <c r="I1454" s="12"/>
      <c r="J1454" s="50" t="b">
        <v>0</v>
      </c>
      <c r="K1454" s="12" t="s">
        <v>1166</v>
      </c>
      <c r="L1454" s="12" t="s">
        <v>1167</v>
      </c>
    </row>
    <row r="1455" spans="1:12" x14ac:dyDescent="0.2">
      <c r="A1455" s="10">
        <v>40763</v>
      </c>
      <c r="B1455" s="11" t="s">
        <v>4</v>
      </c>
      <c r="C1455" s="12" t="s">
        <v>1108</v>
      </c>
      <c r="D1455" s="11"/>
      <c r="E1455" s="11" t="s">
        <v>17</v>
      </c>
      <c r="F1455" s="12" t="s">
        <v>54</v>
      </c>
      <c r="G1455" s="13"/>
      <c r="H1455" s="12" t="s">
        <v>1109</v>
      </c>
      <c r="I1455" s="12"/>
      <c r="J1455" s="50" t="b">
        <v>0</v>
      </c>
      <c r="K1455" s="12" t="s">
        <v>1166</v>
      </c>
      <c r="L1455" s="12" t="s">
        <v>1167</v>
      </c>
    </row>
    <row r="1456" spans="1:12" x14ac:dyDescent="0.2">
      <c r="A1456" s="10">
        <v>40760</v>
      </c>
      <c r="B1456" s="11" t="s">
        <v>5</v>
      </c>
      <c r="C1456" s="12" t="s">
        <v>1110</v>
      </c>
      <c r="D1456" s="11" t="s">
        <v>37</v>
      </c>
      <c r="E1456" s="11" t="s">
        <v>18</v>
      </c>
      <c r="F1456" s="12" t="s">
        <v>233</v>
      </c>
      <c r="G1456" s="13"/>
      <c r="H1456" s="12" t="s">
        <v>685</v>
      </c>
      <c r="I1456" s="12"/>
      <c r="J1456" s="50" t="b">
        <v>0</v>
      </c>
      <c r="K1456" s="12" t="s">
        <v>1166</v>
      </c>
      <c r="L1456" s="12" t="s">
        <v>1167</v>
      </c>
    </row>
    <row r="1457" spans="1:12" x14ac:dyDescent="0.2">
      <c r="A1457" s="10">
        <v>40759</v>
      </c>
      <c r="B1457" s="11" t="s">
        <v>36</v>
      </c>
      <c r="C1457" s="12" t="s">
        <v>1111</v>
      </c>
      <c r="D1457" s="11" t="s">
        <v>53</v>
      </c>
      <c r="E1457" s="11" t="s">
        <v>18</v>
      </c>
      <c r="F1457" s="12" t="s">
        <v>686</v>
      </c>
      <c r="G1457" s="13">
        <v>25148.27</v>
      </c>
      <c r="H1457" s="12" t="s">
        <v>687</v>
      </c>
      <c r="I1457" s="12"/>
      <c r="J1457" s="50" t="b">
        <v>0</v>
      </c>
      <c r="K1457" s="12" t="s">
        <v>1166</v>
      </c>
      <c r="L1457" s="12" t="s">
        <v>1167</v>
      </c>
    </row>
    <row r="1458" spans="1:12" x14ac:dyDescent="0.2">
      <c r="A1458" s="10">
        <v>40758</v>
      </c>
      <c r="B1458" s="11" t="s">
        <v>5</v>
      </c>
      <c r="C1458" s="12" t="s">
        <v>1017</v>
      </c>
      <c r="D1458" s="11" t="s">
        <v>53</v>
      </c>
      <c r="E1458" s="11" t="s">
        <v>20</v>
      </c>
      <c r="F1458" s="12" t="s">
        <v>203</v>
      </c>
      <c r="G1458" s="13">
        <v>21632.54</v>
      </c>
      <c r="H1458" s="12" t="s">
        <v>688</v>
      </c>
      <c r="I1458" s="12"/>
      <c r="J1458" s="50" t="b">
        <v>0</v>
      </c>
      <c r="K1458" s="12" t="s">
        <v>1166</v>
      </c>
      <c r="L1458" s="12" t="s">
        <v>1167</v>
      </c>
    </row>
    <row r="1459" spans="1:12" x14ac:dyDescent="0.2">
      <c r="A1459" s="10">
        <v>40757</v>
      </c>
      <c r="B1459" s="11" t="s">
        <v>4</v>
      </c>
      <c r="C1459" s="12" t="s">
        <v>996</v>
      </c>
      <c r="D1459" s="11" t="s">
        <v>2</v>
      </c>
      <c r="E1459" s="11" t="s">
        <v>17</v>
      </c>
      <c r="F1459" s="12" t="s">
        <v>689</v>
      </c>
      <c r="G1459" s="13">
        <v>472674.48</v>
      </c>
      <c r="H1459" s="12" t="s">
        <v>690</v>
      </c>
      <c r="I1459" s="12"/>
      <c r="J1459" s="50" t="b">
        <v>0</v>
      </c>
      <c r="K1459" s="12" t="s">
        <v>1166</v>
      </c>
      <c r="L1459" s="12" t="s">
        <v>1167</v>
      </c>
    </row>
    <row r="1460" spans="1:12" x14ac:dyDescent="0.2">
      <c r="A1460" s="10">
        <v>40756</v>
      </c>
      <c r="B1460" s="11" t="s">
        <v>36</v>
      </c>
      <c r="C1460" s="12" t="s">
        <v>1112</v>
      </c>
      <c r="D1460" s="11" t="s">
        <v>43</v>
      </c>
      <c r="E1460" s="11" t="s">
        <v>17</v>
      </c>
      <c r="F1460" s="12" t="s">
        <v>691</v>
      </c>
      <c r="G1460" s="13">
        <v>12.64</v>
      </c>
      <c r="H1460" s="12" t="s">
        <v>692</v>
      </c>
      <c r="I1460" s="12"/>
      <c r="J1460" s="50" t="b">
        <v>0</v>
      </c>
      <c r="K1460" s="12" t="s">
        <v>1166</v>
      </c>
      <c r="L1460" s="12" t="s">
        <v>1167</v>
      </c>
    </row>
    <row r="1461" spans="1:12" x14ac:dyDescent="0.2">
      <c r="A1461" s="10">
        <v>40753</v>
      </c>
      <c r="B1461" s="11" t="s">
        <v>36</v>
      </c>
      <c r="C1461" s="12" t="s">
        <v>1107</v>
      </c>
      <c r="D1461" s="11" t="s">
        <v>53</v>
      </c>
      <c r="E1461" s="11" t="s">
        <v>17</v>
      </c>
      <c r="F1461" s="12" t="s">
        <v>380</v>
      </c>
      <c r="G1461" s="13"/>
      <c r="H1461" s="12" t="s">
        <v>693</v>
      </c>
      <c r="I1461" s="12"/>
      <c r="J1461" s="50" t="b">
        <v>0</v>
      </c>
      <c r="K1461" s="12" t="s">
        <v>1166</v>
      </c>
      <c r="L1461" s="12" t="s">
        <v>1167</v>
      </c>
    </row>
    <row r="1462" spans="1:12" x14ac:dyDescent="0.2">
      <c r="A1462" s="10">
        <v>40749</v>
      </c>
      <c r="B1462" s="11" t="s">
        <v>88</v>
      </c>
      <c r="C1462" s="12" t="s">
        <v>1027</v>
      </c>
      <c r="D1462" s="11" t="s">
        <v>761</v>
      </c>
      <c r="E1462" s="11" t="s">
        <v>19</v>
      </c>
      <c r="F1462" s="12" t="s">
        <v>345</v>
      </c>
      <c r="G1462" s="13"/>
      <c r="H1462" s="12" t="s">
        <v>3074</v>
      </c>
      <c r="I1462" s="12"/>
      <c r="J1462" s="50" t="b">
        <v>0</v>
      </c>
      <c r="K1462" s="12" t="s">
        <v>1166</v>
      </c>
      <c r="L1462" s="12" t="s">
        <v>1167</v>
      </c>
    </row>
    <row r="1463" spans="1:12" x14ac:dyDescent="0.2">
      <c r="A1463" s="10">
        <v>40749</v>
      </c>
      <c r="B1463" s="11" t="s">
        <v>36</v>
      </c>
      <c r="C1463" s="12" t="s">
        <v>1113</v>
      </c>
      <c r="D1463" s="11" t="s">
        <v>53</v>
      </c>
      <c r="E1463" s="11" t="s">
        <v>19</v>
      </c>
      <c r="F1463" s="12" t="s">
        <v>380</v>
      </c>
      <c r="G1463" s="13">
        <v>2650.82</v>
      </c>
      <c r="H1463" s="12" t="s">
        <v>3075</v>
      </c>
      <c r="I1463" s="12"/>
      <c r="J1463" s="50" t="b">
        <v>0</v>
      </c>
      <c r="K1463" s="12" t="s">
        <v>1166</v>
      </c>
      <c r="L1463" s="12" t="s">
        <v>1167</v>
      </c>
    </row>
    <row r="1464" spans="1:12" x14ac:dyDescent="0.2">
      <c r="A1464" s="10">
        <v>40745</v>
      </c>
      <c r="B1464" s="11" t="s">
        <v>36</v>
      </c>
      <c r="C1464" s="12" t="s">
        <v>984</v>
      </c>
      <c r="D1464" s="11" t="s">
        <v>43</v>
      </c>
      <c r="E1464" s="11" t="s">
        <v>17</v>
      </c>
      <c r="F1464" s="12" t="s">
        <v>695</v>
      </c>
      <c r="G1464" s="13">
        <v>98.66</v>
      </c>
      <c r="H1464" s="12" t="s">
        <v>696</v>
      </c>
      <c r="I1464" s="12"/>
      <c r="J1464" s="50" t="b">
        <v>0</v>
      </c>
      <c r="K1464" s="12" t="s">
        <v>1166</v>
      </c>
      <c r="L1464" s="12" t="s">
        <v>1167</v>
      </c>
    </row>
    <row r="1465" spans="1:12" x14ac:dyDescent="0.2">
      <c r="A1465" s="10">
        <v>40743</v>
      </c>
      <c r="B1465" s="11" t="s">
        <v>36</v>
      </c>
      <c r="C1465" s="12" t="s">
        <v>1114</v>
      </c>
      <c r="D1465" s="11" t="s">
        <v>37</v>
      </c>
      <c r="E1465" s="11" t="s">
        <v>18</v>
      </c>
      <c r="F1465" s="12" t="s">
        <v>697</v>
      </c>
      <c r="G1465" s="13"/>
      <c r="H1465" s="12" t="s">
        <v>698</v>
      </c>
      <c r="I1465" s="12"/>
      <c r="J1465" s="50" t="b">
        <v>0</v>
      </c>
      <c r="K1465" s="12" t="s">
        <v>1166</v>
      </c>
      <c r="L1465" s="12" t="s">
        <v>1167</v>
      </c>
    </row>
    <row r="1466" spans="1:12" x14ac:dyDescent="0.2">
      <c r="A1466" s="10">
        <v>40742</v>
      </c>
      <c r="B1466" s="11" t="s">
        <v>6</v>
      </c>
      <c r="C1466" s="12" t="s">
        <v>1085</v>
      </c>
      <c r="D1466" s="11" t="s">
        <v>2</v>
      </c>
      <c r="E1466" s="11" t="s">
        <v>20</v>
      </c>
      <c r="F1466" s="12" t="s">
        <v>494</v>
      </c>
      <c r="G1466" s="13">
        <v>122852.53</v>
      </c>
      <c r="H1466" s="12" t="s">
        <v>495</v>
      </c>
      <c r="I1466" s="12"/>
      <c r="J1466" s="50" t="b">
        <v>1</v>
      </c>
      <c r="K1466" s="12" t="s">
        <v>1166</v>
      </c>
      <c r="L1466" s="12" t="s">
        <v>1167</v>
      </c>
    </row>
    <row r="1467" spans="1:12" x14ac:dyDescent="0.2">
      <c r="A1467" s="10">
        <v>40738</v>
      </c>
      <c r="B1467" s="11" t="s">
        <v>4</v>
      </c>
      <c r="C1467" s="12" t="s">
        <v>1115</v>
      </c>
      <c r="D1467" s="11" t="s">
        <v>43</v>
      </c>
      <c r="E1467" s="11" t="s">
        <v>17</v>
      </c>
      <c r="F1467" s="12" t="s">
        <v>657</v>
      </c>
      <c r="G1467" s="13"/>
      <c r="H1467" s="12" t="s">
        <v>658</v>
      </c>
      <c r="I1467" s="12"/>
      <c r="J1467" s="50" t="b">
        <v>0</v>
      </c>
      <c r="K1467" s="12" t="s">
        <v>1166</v>
      </c>
      <c r="L1467" s="12" t="s">
        <v>1167</v>
      </c>
    </row>
    <row r="1468" spans="1:12" x14ac:dyDescent="0.2">
      <c r="A1468" s="10">
        <v>40727</v>
      </c>
      <c r="B1468" s="11" t="s">
        <v>2206</v>
      </c>
      <c r="C1468" s="12" t="s">
        <v>1116</v>
      </c>
      <c r="D1468" s="11" t="s">
        <v>53</v>
      </c>
      <c r="E1468" s="11" t="s">
        <v>17</v>
      </c>
      <c r="F1468" s="12" t="s">
        <v>54</v>
      </c>
      <c r="G1468" s="13">
        <v>13346.09</v>
      </c>
      <c r="H1468" s="12" t="s">
        <v>496</v>
      </c>
      <c r="I1468" s="12"/>
      <c r="J1468" s="50" t="b">
        <v>0</v>
      </c>
      <c r="K1468" s="12" t="s">
        <v>1166</v>
      </c>
      <c r="L1468" s="12" t="s">
        <v>1167</v>
      </c>
    </row>
    <row r="1469" spans="1:12" x14ac:dyDescent="0.2">
      <c r="A1469" s="10">
        <v>40724</v>
      </c>
      <c r="B1469" s="11" t="s">
        <v>88</v>
      </c>
      <c r="C1469" s="12" t="s">
        <v>899</v>
      </c>
      <c r="D1469" s="11" t="s">
        <v>43</v>
      </c>
      <c r="E1469" s="11" t="s">
        <v>20</v>
      </c>
      <c r="F1469" s="12" t="s">
        <v>497</v>
      </c>
      <c r="G1469" s="13"/>
      <c r="H1469" s="12" t="s">
        <v>498</v>
      </c>
      <c r="I1469" s="12"/>
      <c r="J1469" s="50" t="b">
        <v>0</v>
      </c>
      <c r="K1469" s="12" t="s">
        <v>1166</v>
      </c>
      <c r="L1469" s="12" t="s">
        <v>1167</v>
      </c>
    </row>
    <row r="1470" spans="1:12" x14ac:dyDescent="0.2">
      <c r="A1470" s="10">
        <v>40723</v>
      </c>
      <c r="B1470" s="11" t="s">
        <v>2193</v>
      </c>
      <c r="C1470" s="12" t="s">
        <v>1117</v>
      </c>
      <c r="D1470" s="11" t="s">
        <v>2</v>
      </c>
      <c r="E1470" s="11" t="s">
        <v>1730</v>
      </c>
      <c r="F1470" s="12" t="s">
        <v>66</v>
      </c>
      <c r="G1470" s="13">
        <v>141882.01</v>
      </c>
      <c r="H1470" s="12" t="s">
        <v>2368</v>
      </c>
      <c r="I1470" s="12" t="s">
        <v>1177</v>
      </c>
      <c r="J1470" s="50" t="b">
        <v>0</v>
      </c>
      <c r="K1470" s="12" t="s">
        <v>1166</v>
      </c>
      <c r="L1470" s="12" t="s">
        <v>1167</v>
      </c>
    </row>
    <row r="1471" spans="1:12" x14ac:dyDescent="0.2">
      <c r="A1471" s="10">
        <v>40722</v>
      </c>
      <c r="B1471" s="11" t="s">
        <v>36</v>
      </c>
      <c r="C1471" s="12" t="s">
        <v>1113</v>
      </c>
      <c r="D1471" s="11" t="s">
        <v>53</v>
      </c>
      <c r="E1471" s="11" t="s">
        <v>19</v>
      </c>
      <c r="F1471" s="12" t="s">
        <v>56</v>
      </c>
      <c r="G1471" s="13">
        <v>10594.46</v>
      </c>
      <c r="H1471" s="12" t="s">
        <v>3076</v>
      </c>
      <c r="I1471" s="12" t="s">
        <v>1487</v>
      </c>
      <c r="J1471" s="50" t="b">
        <v>0</v>
      </c>
      <c r="K1471" s="12" t="s">
        <v>1166</v>
      </c>
      <c r="L1471" s="12" t="s">
        <v>1167</v>
      </c>
    </row>
    <row r="1472" spans="1:12" x14ac:dyDescent="0.2">
      <c r="A1472" s="10">
        <v>40720</v>
      </c>
      <c r="B1472" s="11" t="s">
        <v>4</v>
      </c>
      <c r="C1472" s="12" t="s">
        <v>1118</v>
      </c>
      <c r="D1472" s="11" t="s">
        <v>43</v>
      </c>
      <c r="E1472" s="11" t="s">
        <v>17</v>
      </c>
      <c r="F1472" s="12" t="s">
        <v>501</v>
      </c>
      <c r="G1472" s="13"/>
      <c r="H1472" s="12" t="s">
        <v>502</v>
      </c>
      <c r="I1472" s="12"/>
      <c r="J1472" s="50" t="b">
        <v>0</v>
      </c>
      <c r="K1472" s="12" t="s">
        <v>1166</v>
      </c>
      <c r="L1472" s="12" t="s">
        <v>1167</v>
      </c>
    </row>
    <row r="1473" spans="1:12" x14ac:dyDescent="0.2">
      <c r="A1473" s="10">
        <v>40716</v>
      </c>
      <c r="B1473" s="11" t="s">
        <v>6</v>
      </c>
      <c r="C1473" s="12" t="s">
        <v>797</v>
      </c>
      <c r="D1473" s="11" t="s">
        <v>43</v>
      </c>
      <c r="E1473" s="11" t="s">
        <v>20</v>
      </c>
      <c r="F1473" s="12" t="s">
        <v>66</v>
      </c>
      <c r="G1473" s="13">
        <v>1300</v>
      </c>
      <c r="H1473" s="12" t="s">
        <v>503</v>
      </c>
      <c r="I1473" s="12"/>
      <c r="J1473" s="50" t="b">
        <v>0</v>
      </c>
      <c r="K1473" s="12" t="s">
        <v>1166</v>
      </c>
      <c r="L1473" s="12" t="s">
        <v>1167</v>
      </c>
    </row>
    <row r="1474" spans="1:12" x14ac:dyDescent="0.2">
      <c r="A1474" s="10">
        <v>40710</v>
      </c>
      <c r="B1474" s="11" t="s">
        <v>36</v>
      </c>
      <c r="C1474" s="12" t="s">
        <v>1119</v>
      </c>
      <c r="D1474" s="11" t="s">
        <v>43</v>
      </c>
      <c r="E1474" s="11" t="s">
        <v>20</v>
      </c>
      <c r="F1474" s="12" t="s">
        <v>119</v>
      </c>
      <c r="G1474" s="13"/>
      <c r="H1474" s="12" t="s">
        <v>504</v>
      </c>
      <c r="I1474" s="12"/>
      <c r="J1474" s="50" t="b">
        <v>0</v>
      </c>
      <c r="K1474" s="12" t="s">
        <v>1166</v>
      </c>
      <c r="L1474" s="12" t="s">
        <v>1167</v>
      </c>
    </row>
    <row r="1475" spans="1:12" x14ac:dyDescent="0.2">
      <c r="A1475" s="10">
        <v>40710</v>
      </c>
      <c r="B1475" s="11" t="s">
        <v>36</v>
      </c>
      <c r="C1475" s="12" t="s">
        <v>1120</v>
      </c>
      <c r="D1475" s="11" t="s">
        <v>761</v>
      </c>
      <c r="E1475" s="11" t="s">
        <v>20</v>
      </c>
      <c r="F1475" s="12" t="s">
        <v>119</v>
      </c>
      <c r="G1475" s="13"/>
      <c r="H1475" s="12" t="s">
        <v>504</v>
      </c>
      <c r="I1475" s="12"/>
      <c r="J1475" s="50" t="b">
        <v>0</v>
      </c>
      <c r="K1475" s="12" t="s">
        <v>1166</v>
      </c>
      <c r="L1475" s="12" t="s">
        <v>1167</v>
      </c>
    </row>
    <row r="1476" spans="1:12" x14ac:dyDescent="0.2">
      <c r="A1476" s="10">
        <v>40710</v>
      </c>
      <c r="B1476" s="11" t="s">
        <v>36</v>
      </c>
      <c r="C1476" s="12" t="s">
        <v>1121</v>
      </c>
      <c r="D1476" s="11" t="s">
        <v>1252</v>
      </c>
      <c r="E1476" s="11" t="s">
        <v>1730</v>
      </c>
      <c r="F1476" s="12" t="s">
        <v>119</v>
      </c>
      <c r="G1476" s="13">
        <v>0</v>
      </c>
      <c r="H1476" s="12" t="s">
        <v>504</v>
      </c>
      <c r="I1476" s="12" t="s">
        <v>2340</v>
      </c>
      <c r="J1476" s="50" t="b">
        <v>0</v>
      </c>
      <c r="K1476" s="12" t="s">
        <v>1166</v>
      </c>
      <c r="L1476" s="12" t="s">
        <v>1167</v>
      </c>
    </row>
    <row r="1477" spans="1:12" x14ac:dyDescent="0.2">
      <c r="A1477" s="10">
        <v>40710</v>
      </c>
      <c r="B1477" s="11" t="s">
        <v>36</v>
      </c>
      <c r="C1477" s="12" t="s">
        <v>1122</v>
      </c>
      <c r="D1477" s="11" t="s">
        <v>37</v>
      </c>
      <c r="E1477" s="11" t="s">
        <v>18</v>
      </c>
      <c r="F1477" s="12" t="s">
        <v>377</v>
      </c>
      <c r="G1477" s="13">
        <v>287.32</v>
      </c>
      <c r="H1477" s="12" t="s">
        <v>699</v>
      </c>
      <c r="I1477" s="12"/>
      <c r="J1477" s="50" t="b">
        <v>0</v>
      </c>
      <c r="K1477" s="12" t="s">
        <v>1166</v>
      </c>
      <c r="L1477" s="12" t="s">
        <v>1167</v>
      </c>
    </row>
    <row r="1478" spans="1:12" x14ac:dyDescent="0.2">
      <c r="A1478" s="10">
        <v>40692</v>
      </c>
      <c r="B1478" s="11" t="s">
        <v>4</v>
      </c>
      <c r="C1478" s="12" t="s">
        <v>1123</v>
      </c>
      <c r="D1478" s="11" t="s">
        <v>53</v>
      </c>
      <c r="E1478" s="11" t="s">
        <v>17</v>
      </c>
      <c r="F1478" s="12" t="s">
        <v>505</v>
      </c>
      <c r="G1478" s="13">
        <v>12784.02</v>
      </c>
      <c r="H1478" s="12" t="s">
        <v>506</v>
      </c>
      <c r="I1478" s="12"/>
      <c r="J1478" s="50" t="b">
        <v>0</v>
      </c>
      <c r="K1478" s="12" t="s">
        <v>1166</v>
      </c>
      <c r="L1478" s="12" t="s">
        <v>1167</v>
      </c>
    </row>
    <row r="1479" spans="1:12" x14ac:dyDescent="0.2">
      <c r="A1479" s="10">
        <v>40690</v>
      </c>
      <c r="B1479" s="11" t="s">
        <v>40</v>
      </c>
      <c r="C1479" s="12" t="s">
        <v>963</v>
      </c>
      <c r="D1479" s="11" t="s">
        <v>53</v>
      </c>
      <c r="E1479" s="11" t="s">
        <v>19</v>
      </c>
      <c r="F1479" s="12" t="s">
        <v>345</v>
      </c>
      <c r="G1479" s="13">
        <v>7283.44</v>
      </c>
      <c r="H1479" s="12" t="s">
        <v>3077</v>
      </c>
      <c r="I1479" s="12"/>
      <c r="J1479" s="50" t="b">
        <v>0</v>
      </c>
      <c r="K1479" s="12" t="s">
        <v>1166</v>
      </c>
      <c r="L1479" s="12" t="s">
        <v>1167</v>
      </c>
    </row>
    <row r="1480" spans="1:12" x14ac:dyDescent="0.2">
      <c r="A1480" s="10">
        <v>40690</v>
      </c>
      <c r="B1480" s="11" t="s">
        <v>40</v>
      </c>
      <c r="C1480" s="12" t="s">
        <v>1124</v>
      </c>
      <c r="D1480" s="11"/>
      <c r="E1480" s="11" t="s">
        <v>18</v>
      </c>
      <c r="F1480" s="12" t="s">
        <v>54</v>
      </c>
      <c r="G1480" s="13"/>
      <c r="H1480" s="12" t="s">
        <v>508</v>
      </c>
      <c r="I1480" s="12"/>
      <c r="J1480" s="50" t="b">
        <v>0</v>
      </c>
      <c r="K1480" s="12" t="s">
        <v>1166</v>
      </c>
      <c r="L1480" s="12" t="s">
        <v>1167</v>
      </c>
    </row>
    <row r="1481" spans="1:12" x14ac:dyDescent="0.2">
      <c r="A1481" s="10">
        <v>40688</v>
      </c>
      <c r="B1481" s="11" t="s">
        <v>36</v>
      </c>
      <c r="C1481" s="12" t="s">
        <v>1107</v>
      </c>
      <c r="D1481" s="11" t="s">
        <v>43</v>
      </c>
      <c r="E1481" s="11" t="s">
        <v>17</v>
      </c>
      <c r="F1481" s="12" t="s">
        <v>509</v>
      </c>
      <c r="G1481" s="13">
        <v>280.52</v>
      </c>
      <c r="H1481" s="12" t="s">
        <v>510</v>
      </c>
      <c r="I1481" s="12"/>
      <c r="J1481" s="50" t="b">
        <v>0</v>
      </c>
      <c r="K1481" s="12" t="s">
        <v>1166</v>
      </c>
      <c r="L1481" s="12" t="s">
        <v>1167</v>
      </c>
    </row>
    <row r="1482" spans="1:12" x14ac:dyDescent="0.2">
      <c r="A1482" s="10">
        <v>40686</v>
      </c>
      <c r="B1482" s="11" t="s">
        <v>88</v>
      </c>
      <c r="C1482" s="12" t="s">
        <v>899</v>
      </c>
      <c r="D1482" s="11" t="s">
        <v>53</v>
      </c>
      <c r="E1482" s="11" t="s">
        <v>17</v>
      </c>
      <c r="F1482" s="12" t="s">
        <v>28</v>
      </c>
      <c r="G1482" s="13"/>
      <c r="H1482" s="12" t="s">
        <v>511</v>
      </c>
      <c r="I1482" s="12"/>
      <c r="J1482" s="50" t="b">
        <v>0</v>
      </c>
      <c r="K1482" s="12" t="s">
        <v>1166</v>
      </c>
      <c r="L1482" s="12" t="s">
        <v>1167</v>
      </c>
    </row>
    <row r="1483" spans="1:12" x14ac:dyDescent="0.2">
      <c r="A1483" s="10">
        <v>40683</v>
      </c>
      <c r="B1483" s="11" t="s">
        <v>4</v>
      </c>
      <c r="C1483" s="12" t="s">
        <v>1125</v>
      </c>
      <c r="D1483" s="11" t="s">
        <v>43</v>
      </c>
      <c r="E1483" s="11" t="s">
        <v>19</v>
      </c>
      <c r="F1483" s="12" t="s">
        <v>152</v>
      </c>
      <c r="G1483" s="13">
        <v>993.76</v>
      </c>
      <c r="H1483" s="12" t="s">
        <v>512</v>
      </c>
      <c r="I1483" s="12"/>
      <c r="J1483" s="50" t="b">
        <v>0</v>
      </c>
      <c r="K1483" s="12" t="s">
        <v>1166</v>
      </c>
      <c r="L1483" s="12" t="s">
        <v>1167</v>
      </c>
    </row>
    <row r="1484" spans="1:12" x14ac:dyDescent="0.2">
      <c r="A1484" s="10">
        <v>40680</v>
      </c>
      <c r="B1484" s="11" t="s">
        <v>40</v>
      </c>
      <c r="C1484" s="12" t="s">
        <v>926</v>
      </c>
      <c r="D1484" s="11" t="s">
        <v>53</v>
      </c>
      <c r="E1484" s="11" t="s">
        <v>17</v>
      </c>
      <c r="F1484" s="12" t="s">
        <v>345</v>
      </c>
      <c r="G1484" s="13">
        <v>11590.64</v>
      </c>
      <c r="H1484" s="12" t="s">
        <v>700</v>
      </c>
      <c r="I1484" s="12"/>
      <c r="J1484" s="50" t="b">
        <v>0</v>
      </c>
      <c r="K1484" s="12" t="s">
        <v>1166</v>
      </c>
      <c r="L1484" s="12" t="s">
        <v>1167</v>
      </c>
    </row>
    <row r="1485" spans="1:12" x14ac:dyDescent="0.2">
      <c r="A1485" s="10">
        <v>40679</v>
      </c>
      <c r="B1485" s="11" t="s">
        <v>2194</v>
      </c>
      <c r="C1485" s="12" t="s">
        <v>1126</v>
      </c>
      <c r="D1485" s="11" t="s">
        <v>2</v>
      </c>
      <c r="E1485" s="11" t="s">
        <v>20</v>
      </c>
      <c r="F1485" s="12" t="s">
        <v>513</v>
      </c>
      <c r="G1485" s="13">
        <v>148000</v>
      </c>
      <c r="H1485" s="12" t="s">
        <v>2305</v>
      </c>
      <c r="I1485" s="12"/>
      <c r="J1485" s="50" t="b">
        <v>0</v>
      </c>
      <c r="K1485" s="12" t="s">
        <v>1166</v>
      </c>
      <c r="L1485" s="12" t="s">
        <v>1167</v>
      </c>
    </row>
    <row r="1486" spans="1:12" x14ac:dyDescent="0.2">
      <c r="A1486" s="10">
        <v>40670</v>
      </c>
      <c r="B1486" s="11" t="s">
        <v>36</v>
      </c>
      <c r="C1486" s="12" t="s">
        <v>1119</v>
      </c>
      <c r="D1486" s="11" t="s">
        <v>37</v>
      </c>
      <c r="E1486" s="11" t="s">
        <v>18</v>
      </c>
      <c r="F1486" s="12" t="s">
        <v>119</v>
      </c>
      <c r="G1486" s="13"/>
      <c r="H1486" s="12" t="s">
        <v>701</v>
      </c>
      <c r="I1486" s="12"/>
      <c r="J1486" s="50" t="b">
        <v>0</v>
      </c>
      <c r="K1486" s="12" t="s">
        <v>1166</v>
      </c>
      <c r="L1486" s="12" t="s">
        <v>1167</v>
      </c>
    </row>
    <row r="1487" spans="1:12" x14ac:dyDescent="0.2">
      <c r="A1487" s="10">
        <v>40666</v>
      </c>
      <c r="B1487" s="11" t="s">
        <v>36</v>
      </c>
      <c r="C1487" s="12" t="s">
        <v>827</v>
      </c>
      <c r="D1487" s="11" t="s">
        <v>1252</v>
      </c>
      <c r="E1487" s="11" t="s">
        <v>17</v>
      </c>
      <c r="F1487" s="12" t="s">
        <v>515</v>
      </c>
      <c r="G1487" s="13">
        <v>160000</v>
      </c>
      <c r="H1487" s="12" t="s">
        <v>2306</v>
      </c>
      <c r="I1487" s="12" t="s">
        <v>1590</v>
      </c>
      <c r="J1487" s="50" t="b">
        <v>0</v>
      </c>
      <c r="K1487" s="12" t="s">
        <v>1166</v>
      </c>
      <c r="L1487" s="12" t="s">
        <v>1167</v>
      </c>
    </row>
    <row r="1488" spans="1:12" x14ac:dyDescent="0.2">
      <c r="A1488" s="10">
        <v>40661</v>
      </c>
      <c r="B1488" s="11" t="s">
        <v>36</v>
      </c>
      <c r="C1488" s="12" t="s">
        <v>1127</v>
      </c>
      <c r="D1488" s="11" t="s">
        <v>2</v>
      </c>
      <c r="E1488" s="11" t="s">
        <v>19</v>
      </c>
      <c r="F1488" s="12" t="s">
        <v>517</v>
      </c>
      <c r="G1488" s="13">
        <v>72610.89</v>
      </c>
      <c r="H1488" s="12" t="s">
        <v>22</v>
      </c>
      <c r="I1488" s="12"/>
      <c r="J1488" s="50" t="b">
        <v>0</v>
      </c>
      <c r="K1488" s="12" t="s">
        <v>1166</v>
      </c>
      <c r="L1488" s="12" t="s">
        <v>1167</v>
      </c>
    </row>
    <row r="1489" spans="1:12" x14ac:dyDescent="0.2">
      <c r="A1489" s="10">
        <v>40660</v>
      </c>
      <c r="B1489" s="11" t="s">
        <v>36</v>
      </c>
      <c r="C1489" s="12" t="s">
        <v>1128</v>
      </c>
      <c r="D1489" s="11" t="s">
        <v>43</v>
      </c>
      <c r="E1489" s="11" t="s">
        <v>20</v>
      </c>
      <c r="F1489" s="12" t="s">
        <v>380</v>
      </c>
      <c r="G1489" s="13">
        <v>473.48</v>
      </c>
      <c r="H1489" s="12" t="s">
        <v>381</v>
      </c>
      <c r="I1489" s="12"/>
      <c r="J1489" s="50" t="b">
        <v>0</v>
      </c>
      <c r="K1489" s="12" t="s">
        <v>1166</v>
      </c>
      <c r="L1489" s="12" t="s">
        <v>1167</v>
      </c>
    </row>
    <row r="1490" spans="1:12" x14ac:dyDescent="0.2">
      <c r="A1490" s="10">
        <v>40660</v>
      </c>
      <c r="B1490" s="11" t="s">
        <v>36</v>
      </c>
      <c r="C1490" s="12" t="s">
        <v>1129</v>
      </c>
      <c r="D1490" s="11" t="s">
        <v>53</v>
      </c>
      <c r="E1490" s="11" t="s">
        <v>17</v>
      </c>
      <c r="F1490" s="12" t="s">
        <v>382</v>
      </c>
      <c r="G1490" s="13">
        <v>7151.06</v>
      </c>
      <c r="H1490" s="12" t="s">
        <v>383</v>
      </c>
      <c r="I1490" s="12"/>
      <c r="J1490" s="50" t="b">
        <v>0</v>
      </c>
      <c r="K1490" s="12" t="s">
        <v>1166</v>
      </c>
      <c r="L1490" s="12" t="s">
        <v>1167</v>
      </c>
    </row>
    <row r="1491" spans="1:12" x14ac:dyDescent="0.2">
      <c r="A1491" s="10">
        <v>40659</v>
      </c>
      <c r="B1491" s="11" t="s">
        <v>2194</v>
      </c>
      <c r="C1491" s="12" t="s">
        <v>1126</v>
      </c>
      <c r="D1491" s="11" t="s">
        <v>2</v>
      </c>
      <c r="E1491" s="11" t="s">
        <v>1730</v>
      </c>
      <c r="F1491" s="12" t="s">
        <v>264</v>
      </c>
      <c r="G1491" s="13">
        <v>160000</v>
      </c>
      <c r="H1491" s="12" t="s">
        <v>2307</v>
      </c>
      <c r="I1491" s="12" t="s">
        <v>2002</v>
      </c>
      <c r="J1491" s="50" t="b">
        <v>0</v>
      </c>
      <c r="K1491" s="12" t="s">
        <v>1166</v>
      </c>
      <c r="L1491" s="12" t="s">
        <v>1167</v>
      </c>
    </row>
    <row r="1492" spans="1:12" x14ac:dyDescent="0.2">
      <c r="A1492" s="10">
        <v>40653</v>
      </c>
      <c r="B1492" s="11" t="s">
        <v>5</v>
      </c>
      <c r="C1492" s="12" t="s">
        <v>965</v>
      </c>
      <c r="D1492" s="11" t="s">
        <v>53</v>
      </c>
      <c r="E1492" s="11" t="s">
        <v>18</v>
      </c>
      <c r="F1492" s="12" t="s">
        <v>26</v>
      </c>
      <c r="G1492" s="13">
        <v>15680.42</v>
      </c>
      <c r="H1492" s="12" t="s">
        <v>384</v>
      </c>
      <c r="I1492" s="12"/>
      <c r="J1492" s="50" t="b">
        <v>0</v>
      </c>
      <c r="K1492" s="12" t="s">
        <v>1166</v>
      </c>
      <c r="L1492" s="12" t="s">
        <v>1167</v>
      </c>
    </row>
    <row r="1493" spans="1:12" x14ac:dyDescent="0.2">
      <c r="A1493" s="10">
        <v>40646</v>
      </c>
      <c r="B1493" s="11" t="s">
        <v>36</v>
      </c>
      <c r="C1493" s="12" t="s">
        <v>1130</v>
      </c>
      <c r="D1493" s="11" t="s">
        <v>37</v>
      </c>
      <c r="E1493" s="11" t="s">
        <v>18</v>
      </c>
      <c r="F1493" s="12" t="s">
        <v>702</v>
      </c>
      <c r="G1493" s="13">
        <v>14612.24</v>
      </c>
      <c r="H1493" s="12" t="s">
        <v>703</v>
      </c>
      <c r="I1493" s="12"/>
      <c r="J1493" s="50" t="b">
        <v>0</v>
      </c>
      <c r="K1493" s="12" t="s">
        <v>1166</v>
      </c>
      <c r="L1493" s="12" t="s">
        <v>1167</v>
      </c>
    </row>
    <row r="1494" spans="1:12" x14ac:dyDescent="0.2">
      <c r="A1494" s="10">
        <v>40645</v>
      </c>
      <c r="B1494" s="11" t="s">
        <v>4</v>
      </c>
      <c r="C1494" s="12" t="s">
        <v>1131</v>
      </c>
      <c r="D1494" s="11" t="s">
        <v>37</v>
      </c>
      <c r="E1494" s="11" t="s">
        <v>18</v>
      </c>
      <c r="F1494" s="12" t="s">
        <v>704</v>
      </c>
      <c r="G1494" s="13"/>
      <c r="H1494" s="12" t="s">
        <v>705</v>
      </c>
      <c r="I1494" s="12"/>
      <c r="J1494" s="50" t="b">
        <v>0</v>
      </c>
      <c r="K1494" s="12" t="s">
        <v>1166</v>
      </c>
      <c r="L1494" s="12" t="s">
        <v>1167</v>
      </c>
    </row>
    <row r="1495" spans="1:12" x14ac:dyDescent="0.2">
      <c r="A1495" s="10">
        <v>40640</v>
      </c>
      <c r="B1495" s="11" t="s">
        <v>40</v>
      </c>
      <c r="C1495" s="12" t="s">
        <v>1132</v>
      </c>
      <c r="D1495" s="11" t="s">
        <v>53</v>
      </c>
      <c r="E1495" s="11" t="s">
        <v>17</v>
      </c>
      <c r="F1495" s="12" t="s">
        <v>288</v>
      </c>
      <c r="G1495" s="13">
        <v>7736.98</v>
      </c>
      <c r="H1495" s="12" t="s">
        <v>378</v>
      </c>
      <c r="I1495" s="12"/>
      <c r="J1495" s="50" t="b">
        <v>0</v>
      </c>
      <c r="K1495" s="12" t="s">
        <v>1166</v>
      </c>
      <c r="L1495" s="12" t="s">
        <v>1167</v>
      </c>
    </row>
    <row r="1496" spans="1:12" x14ac:dyDescent="0.2">
      <c r="A1496" s="10">
        <v>40639</v>
      </c>
      <c r="B1496" s="11" t="s">
        <v>6</v>
      </c>
      <c r="C1496" s="12" t="s">
        <v>1085</v>
      </c>
      <c r="D1496" s="11" t="s">
        <v>53</v>
      </c>
      <c r="E1496" s="11" t="s">
        <v>17</v>
      </c>
      <c r="F1496" s="12" t="s">
        <v>30</v>
      </c>
      <c r="G1496" s="13">
        <v>22807.93</v>
      </c>
      <c r="H1496" s="12" t="s">
        <v>375</v>
      </c>
      <c r="I1496" s="12"/>
      <c r="J1496" s="50" t="b">
        <v>0</v>
      </c>
      <c r="K1496" s="12" t="s">
        <v>1166</v>
      </c>
      <c r="L1496" s="12" t="s">
        <v>1167</v>
      </c>
    </row>
    <row r="1497" spans="1:12" x14ac:dyDescent="0.2">
      <c r="A1497" s="10">
        <v>40639</v>
      </c>
      <c r="B1497" s="11" t="s">
        <v>36</v>
      </c>
      <c r="C1497" s="12" t="s">
        <v>849</v>
      </c>
      <c r="D1497" s="11" t="s">
        <v>37</v>
      </c>
      <c r="E1497" s="11" t="s">
        <v>18</v>
      </c>
      <c r="F1497" s="12" t="s">
        <v>34</v>
      </c>
      <c r="G1497" s="13">
        <v>30654.05</v>
      </c>
      <c r="H1497" s="12" t="s">
        <v>706</v>
      </c>
      <c r="I1497" s="12"/>
      <c r="J1497" s="50" t="b">
        <v>0</v>
      </c>
      <c r="K1497" s="12" t="s">
        <v>1166</v>
      </c>
      <c r="L1497" s="12" t="s">
        <v>1167</v>
      </c>
    </row>
    <row r="1498" spans="1:12" x14ac:dyDescent="0.2">
      <c r="A1498" s="10">
        <v>40635</v>
      </c>
      <c r="B1498" s="11" t="s">
        <v>2193</v>
      </c>
      <c r="C1498" s="12" t="s">
        <v>1133</v>
      </c>
      <c r="D1498" s="11" t="s">
        <v>761</v>
      </c>
      <c r="E1498" s="11" t="s">
        <v>19</v>
      </c>
      <c r="F1498" s="12" t="s">
        <v>54</v>
      </c>
      <c r="G1498" s="13">
        <v>0</v>
      </c>
      <c r="H1498" s="12" t="s">
        <v>379</v>
      </c>
      <c r="I1498" s="12" t="s">
        <v>2341</v>
      </c>
      <c r="J1498" s="50" t="b">
        <v>0</v>
      </c>
      <c r="K1498" s="12" t="s">
        <v>1166</v>
      </c>
      <c r="L1498" s="12" t="s">
        <v>1167</v>
      </c>
    </row>
    <row r="1499" spans="1:12" x14ac:dyDescent="0.2">
      <c r="A1499" s="10">
        <v>40634</v>
      </c>
      <c r="B1499" s="11" t="s">
        <v>88</v>
      </c>
      <c r="C1499" s="12" t="s">
        <v>899</v>
      </c>
      <c r="D1499" s="11"/>
      <c r="E1499" s="11" t="s">
        <v>17</v>
      </c>
      <c r="F1499" s="12" t="s">
        <v>28</v>
      </c>
      <c r="G1499" s="13"/>
      <c r="H1499" s="12" t="s">
        <v>372</v>
      </c>
      <c r="I1499" s="12"/>
      <c r="J1499" s="50" t="b">
        <v>0</v>
      </c>
      <c r="K1499" s="12" t="s">
        <v>1166</v>
      </c>
      <c r="L1499" s="12" t="s">
        <v>1167</v>
      </c>
    </row>
    <row r="1500" spans="1:12" x14ac:dyDescent="0.2">
      <c r="A1500" s="10">
        <v>40631</v>
      </c>
      <c r="B1500" s="11" t="s">
        <v>36</v>
      </c>
      <c r="C1500" s="12" t="s">
        <v>1033</v>
      </c>
      <c r="D1500" s="11"/>
      <c r="E1500" s="11" t="s">
        <v>17</v>
      </c>
      <c r="F1500" s="12" t="s">
        <v>519</v>
      </c>
      <c r="G1500" s="13"/>
      <c r="H1500" s="12" t="s">
        <v>520</v>
      </c>
      <c r="I1500" s="12"/>
      <c r="J1500" s="50" t="b">
        <v>0</v>
      </c>
      <c r="K1500" s="12" t="s">
        <v>1166</v>
      </c>
      <c r="L1500" s="12" t="s">
        <v>1167</v>
      </c>
    </row>
    <row r="1501" spans="1:12" x14ac:dyDescent="0.2">
      <c r="A1501" s="10">
        <v>40627</v>
      </c>
      <c r="B1501" s="11" t="s">
        <v>2234</v>
      </c>
      <c r="C1501" s="12" t="s">
        <v>1051</v>
      </c>
      <c r="D1501" s="11" t="s">
        <v>53</v>
      </c>
      <c r="E1501" s="11" t="s">
        <v>20</v>
      </c>
      <c r="F1501" s="12" t="s">
        <v>370</v>
      </c>
      <c r="G1501" s="13">
        <v>7862</v>
      </c>
      <c r="H1501" s="12" t="s">
        <v>371</v>
      </c>
      <c r="I1501" s="12"/>
      <c r="J1501" s="50" t="b">
        <v>0</v>
      </c>
      <c r="K1501" s="12" t="s">
        <v>1166</v>
      </c>
      <c r="L1501" s="12" t="s">
        <v>1167</v>
      </c>
    </row>
    <row r="1502" spans="1:12" x14ac:dyDescent="0.2">
      <c r="A1502" s="10">
        <v>40620</v>
      </c>
      <c r="B1502" s="11" t="s">
        <v>2315</v>
      </c>
      <c r="C1502" s="12" t="s">
        <v>1121</v>
      </c>
      <c r="D1502" s="11" t="s">
        <v>761</v>
      </c>
      <c r="E1502" s="11" t="s">
        <v>19</v>
      </c>
      <c r="F1502" s="12" t="s">
        <v>119</v>
      </c>
      <c r="G1502" s="13">
        <v>0</v>
      </c>
      <c r="H1502" s="12" t="s">
        <v>369</v>
      </c>
      <c r="I1502" s="12" t="s">
        <v>2340</v>
      </c>
      <c r="J1502" s="50" t="b">
        <v>0</v>
      </c>
      <c r="K1502" s="12" t="s">
        <v>1166</v>
      </c>
      <c r="L1502" s="12" t="s">
        <v>1167</v>
      </c>
    </row>
    <row r="1503" spans="1:12" x14ac:dyDescent="0.2">
      <c r="A1503" s="10">
        <v>40613</v>
      </c>
      <c r="B1503" s="11" t="s">
        <v>36</v>
      </c>
      <c r="C1503" s="12" t="s">
        <v>1070</v>
      </c>
      <c r="D1503" s="11" t="s">
        <v>53</v>
      </c>
      <c r="E1503" s="11" t="s">
        <v>17</v>
      </c>
      <c r="F1503" s="12" t="s">
        <v>24</v>
      </c>
      <c r="G1503" s="13">
        <v>25840.34</v>
      </c>
      <c r="H1503" s="12" t="s">
        <v>368</v>
      </c>
      <c r="I1503" s="12"/>
      <c r="J1503" s="50" t="b">
        <v>0</v>
      </c>
      <c r="K1503" s="12" t="s">
        <v>1166</v>
      </c>
      <c r="L1503" s="12" t="s">
        <v>1167</v>
      </c>
    </row>
    <row r="1504" spans="1:12" x14ac:dyDescent="0.2">
      <c r="A1504" s="10">
        <v>40613</v>
      </c>
      <c r="B1504" s="11" t="s">
        <v>36</v>
      </c>
      <c r="C1504" s="12" t="s">
        <v>984</v>
      </c>
      <c r="D1504" s="11" t="s">
        <v>43</v>
      </c>
      <c r="E1504" s="11" t="s">
        <v>20</v>
      </c>
      <c r="F1504" s="12" t="s">
        <v>373</v>
      </c>
      <c r="G1504" s="13">
        <v>270</v>
      </c>
      <c r="H1504" s="12" t="s">
        <v>374</v>
      </c>
      <c r="I1504" s="12"/>
      <c r="J1504" s="50" t="b">
        <v>0</v>
      </c>
      <c r="K1504" s="12" t="s">
        <v>1166</v>
      </c>
      <c r="L1504" s="12" t="s">
        <v>1167</v>
      </c>
    </row>
    <row r="1505" spans="1:12" x14ac:dyDescent="0.2">
      <c r="A1505" s="10">
        <v>40610</v>
      </c>
      <c r="B1505" s="11" t="s">
        <v>40</v>
      </c>
      <c r="C1505" s="12" t="s">
        <v>913</v>
      </c>
      <c r="D1505" s="11" t="s">
        <v>43</v>
      </c>
      <c r="E1505" s="11" t="s">
        <v>17</v>
      </c>
      <c r="F1505" s="12" t="s">
        <v>366</v>
      </c>
      <c r="G1505" s="13"/>
      <c r="H1505" s="12" t="s">
        <v>367</v>
      </c>
      <c r="I1505" s="12"/>
      <c r="J1505" s="50" t="b">
        <v>0</v>
      </c>
      <c r="K1505" s="12" t="s">
        <v>1166</v>
      </c>
      <c r="L1505" s="12" t="s">
        <v>1167</v>
      </c>
    </row>
    <row r="1506" spans="1:12" x14ac:dyDescent="0.2">
      <c r="A1506" s="10">
        <v>40609</v>
      </c>
      <c r="B1506" s="11" t="s">
        <v>4</v>
      </c>
      <c r="C1506" s="12" t="s">
        <v>937</v>
      </c>
      <c r="D1506" s="11" t="s">
        <v>43</v>
      </c>
      <c r="E1506" s="11" t="s">
        <v>20</v>
      </c>
      <c r="F1506" s="12" t="s">
        <v>361</v>
      </c>
      <c r="G1506" s="13"/>
      <c r="H1506" s="12" t="s">
        <v>362</v>
      </c>
      <c r="I1506" s="12"/>
      <c r="J1506" s="50" t="b">
        <v>0</v>
      </c>
      <c r="K1506" s="12" t="s">
        <v>1166</v>
      </c>
      <c r="L1506" s="12" t="s">
        <v>1167</v>
      </c>
    </row>
    <row r="1507" spans="1:12" x14ac:dyDescent="0.2">
      <c r="A1507" s="10">
        <v>40609</v>
      </c>
      <c r="B1507" s="11" t="s">
        <v>36</v>
      </c>
      <c r="C1507" s="12" t="s">
        <v>1134</v>
      </c>
      <c r="D1507" s="11" t="s">
        <v>2</v>
      </c>
      <c r="E1507" s="11" t="s">
        <v>18</v>
      </c>
      <c r="F1507" s="12" t="s">
        <v>365</v>
      </c>
      <c r="G1507" s="13">
        <v>65000</v>
      </c>
      <c r="H1507" s="12" t="s">
        <v>306</v>
      </c>
      <c r="I1507" s="12"/>
      <c r="J1507" s="50" t="b">
        <v>0</v>
      </c>
      <c r="K1507" s="12" t="s">
        <v>1166</v>
      </c>
      <c r="L1507" s="12" t="s">
        <v>1167</v>
      </c>
    </row>
    <row r="1508" spans="1:12" x14ac:dyDescent="0.2">
      <c r="A1508" s="10">
        <v>40606</v>
      </c>
      <c r="B1508" s="11" t="s">
        <v>6</v>
      </c>
      <c r="C1508" s="12" t="s">
        <v>1135</v>
      </c>
      <c r="D1508" s="11" t="s">
        <v>43</v>
      </c>
      <c r="E1508" s="11" t="s">
        <v>17</v>
      </c>
      <c r="F1508" s="12" t="s">
        <v>358</v>
      </c>
      <c r="G1508" s="13"/>
      <c r="H1508" s="12" t="s">
        <v>359</v>
      </c>
      <c r="I1508" s="12"/>
      <c r="J1508" s="50" t="b">
        <v>0</v>
      </c>
      <c r="K1508" s="12" t="s">
        <v>1166</v>
      </c>
      <c r="L1508" s="12" t="s">
        <v>1167</v>
      </c>
    </row>
    <row r="1509" spans="1:12" x14ac:dyDescent="0.2">
      <c r="A1509" s="10">
        <v>40605</v>
      </c>
      <c r="B1509" s="11" t="s">
        <v>36</v>
      </c>
      <c r="C1509" s="12" t="s">
        <v>960</v>
      </c>
      <c r="D1509" s="11" t="s">
        <v>37</v>
      </c>
      <c r="E1509" s="11" t="s">
        <v>18</v>
      </c>
      <c r="F1509" s="12" t="s">
        <v>363</v>
      </c>
      <c r="G1509" s="13"/>
      <c r="H1509" s="12" t="s">
        <v>364</v>
      </c>
      <c r="I1509" s="12"/>
      <c r="J1509" s="50" t="b">
        <v>0</v>
      </c>
      <c r="K1509" s="12" t="s">
        <v>1166</v>
      </c>
      <c r="L1509" s="12" t="s">
        <v>1167</v>
      </c>
    </row>
    <row r="1510" spans="1:12" x14ac:dyDescent="0.2">
      <c r="A1510" s="10">
        <v>40601</v>
      </c>
      <c r="B1510" s="11" t="s">
        <v>40</v>
      </c>
      <c r="C1510" s="12" t="s">
        <v>982</v>
      </c>
      <c r="D1510" s="11" t="s">
        <v>2</v>
      </c>
      <c r="E1510" s="11" t="s">
        <v>18</v>
      </c>
      <c r="F1510" s="12" t="s">
        <v>66</v>
      </c>
      <c r="G1510" s="13">
        <v>65000</v>
      </c>
      <c r="H1510" s="12" t="s">
        <v>360</v>
      </c>
      <c r="I1510" s="12"/>
      <c r="J1510" s="50" t="b">
        <v>0</v>
      </c>
      <c r="K1510" s="12" t="s">
        <v>1166</v>
      </c>
      <c r="L1510" s="12" t="s">
        <v>1167</v>
      </c>
    </row>
    <row r="1511" spans="1:12" x14ac:dyDescent="0.2">
      <c r="A1511" s="10">
        <v>40587</v>
      </c>
      <c r="B1511" s="11" t="s">
        <v>40</v>
      </c>
      <c r="C1511" s="12" t="s">
        <v>1042</v>
      </c>
      <c r="D1511" s="11" t="s">
        <v>37</v>
      </c>
      <c r="E1511" s="11" t="s">
        <v>18</v>
      </c>
      <c r="F1511" s="12" t="s">
        <v>66</v>
      </c>
      <c r="G1511" s="13"/>
      <c r="H1511" s="12" t="s">
        <v>707</v>
      </c>
      <c r="I1511" s="12"/>
      <c r="J1511" s="50" t="b">
        <v>0</v>
      </c>
      <c r="K1511" s="12" t="s">
        <v>1166</v>
      </c>
      <c r="L1511" s="12" t="s">
        <v>1167</v>
      </c>
    </row>
    <row r="1512" spans="1:12" x14ac:dyDescent="0.2">
      <c r="A1512" s="10">
        <v>40584</v>
      </c>
      <c r="B1512" s="11" t="s">
        <v>40</v>
      </c>
      <c r="C1512" s="12" t="s">
        <v>1136</v>
      </c>
      <c r="D1512" s="11" t="s">
        <v>48</v>
      </c>
      <c r="E1512" s="11" t="s">
        <v>20</v>
      </c>
      <c r="F1512" s="12" t="s">
        <v>521</v>
      </c>
      <c r="G1512" s="13"/>
      <c r="H1512" s="12" t="s">
        <v>522</v>
      </c>
      <c r="I1512" s="12"/>
      <c r="J1512" s="50" t="b">
        <v>0</v>
      </c>
      <c r="K1512" s="12" t="s">
        <v>1166</v>
      </c>
      <c r="L1512" s="12" t="s">
        <v>1167</v>
      </c>
    </row>
    <row r="1513" spans="1:12" x14ac:dyDescent="0.2">
      <c r="A1513" s="10">
        <v>40583</v>
      </c>
      <c r="B1513" s="11" t="s">
        <v>36</v>
      </c>
      <c r="C1513" s="12" t="s">
        <v>960</v>
      </c>
      <c r="D1513" s="11" t="s">
        <v>53</v>
      </c>
      <c r="E1513" s="11" t="s">
        <v>17</v>
      </c>
      <c r="F1513" s="12" t="s">
        <v>355</v>
      </c>
      <c r="G1513" s="13">
        <v>25487.3</v>
      </c>
      <c r="H1513" s="12" t="s">
        <v>356</v>
      </c>
      <c r="I1513" s="12"/>
      <c r="J1513" s="50" t="b">
        <v>0</v>
      </c>
      <c r="K1513" s="12" t="s">
        <v>1166</v>
      </c>
      <c r="L1513" s="12" t="s">
        <v>1167</v>
      </c>
    </row>
    <row r="1514" spans="1:12" x14ac:dyDescent="0.2">
      <c r="A1514" s="10">
        <v>40577</v>
      </c>
      <c r="B1514" s="11" t="s">
        <v>6</v>
      </c>
      <c r="C1514" s="12" t="s">
        <v>1137</v>
      </c>
      <c r="D1514" s="11" t="s">
        <v>2</v>
      </c>
      <c r="E1514" s="11" t="s">
        <v>20</v>
      </c>
      <c r="F1514" s="12" t="s">
        <v>357</v>
      </c>
      <c r="G1514" s="13">
        <v>50000</v>
      </c>
      <c r="H1514" s="12" t="s">
        <v>298</v>
      </c>
      <c r="I1514" s="12"/>
      <c r="J1514" s="50" t="b">
        <v>0</v>
      </c>
      <c r="K1514" s="12" t="s">
        <v>1166</v>
      </c>
      <c r="L1514" s="12" t="s">
        <v>1167</v>
      </c>
    </row>
    <row r="1515" spans="1:12" x14ac:dyDescent="0.2">
      <c r="A1515" s="10">
        <v>40576</v>
      </c>
      <c r="B1515" s="11" t="s">
        <v>36</v>
      </c>
      <c r="C1515" s="12" t="s">
        <v>1138</v>
      </c>
      <c r="D1515" s="11" t="s">
        <v>37</v>
      </c>
      <c r="E1515" s="11" t="s">
        <v>18</v>
      </c>
      <c r="F1515" s="12" t="s">
        <v>72</v>
      </c>
      <c r="G1515" s="13"/>
      <c r="H1515" s="12" t="s">
        <v>708</v>
      </c>
      <c r="I1515" s="12" t="s">
        <v>1487</v>
      </c>
      <c r="J1515" s="50" t="b">
        <v>0</v>
      </c>
      <c r="K1515" s="12" t="s">
        <v>1166</v>
      </c>
      <c r="L1515" s="12" t="s">
        <v>1167</v>
      </c>
    </row>
    <row r="1516" spans="1:12" x14ac:dyDescent="0.2">
      <c r="A1516" s="10">
        <v>40571</v>
      </c>
      <c r="B1516" s="11" t="s">
        <v>36</v>
      </c>
      <c r="C1516" s="12" t="s">
        <v>1099</v>
      </c>
      <c r="D1516" s="11" t="s">
        <v>2</v>
      </c>
      <c r="E1516" s="11" t="s">
        <v>19</v>
      </c>
      <c r="F1516" s="12" t="s">
        <v>354</v>
      </c>
      <c r="G1516" s="13">
        <v>275526.52</v>
      </c>
      <c r="H1516" s="12" t="s">
        <v>242</v>
      </c>
      <c r="I1516" s="12"/>
      <c r="J1516" s="50" t="b">
        <v>0</v>
      </c>
      <c r="K1516" s="12" t="s">
        <v>1166</v>
      </c>
      <c r="L1516" s="12" t="s">
        <v>1167</v>
      </c>
    </row>
    <row r="1517" spans="1:12" x14ac:dyDescent="0.2">
      <c r="A1517" s="10">
        <v>40566</v>
      </c>
      <c r="B1517" s="11" t="s">
        <v>4</v>
      </c>
      <c r="C1517" s="12" t="s">
        <v>1118</v>
      </c>
      <c r="D1517" s="11" t="s">
        <v>37</v>
      </c>
      <c r="E1517" s="11" t="s">
        <v>18</v>
      </c>
      <c r="F1517" s="12" t="s">
        <v>709</v>
      </c>
      <c r="G1517" s="13"/>
      <c r="H1517" s="12" t="s">
        <v>710</v>
      </c>
      <c r="I1517" s="12"/>
      <c r="J1517" s="50" t="b">
        <v>0</v>
      </c>
      <c r="K1517" s="12" t="s">
        <v>1166</v>
      </c>
      <c r="L1517" s="12" t="s">
        <v>1167</v>
      </c>
    </row>
    <row r="1518" spans="1:12" x14ac:dyDescent="0.2">
      <c r="A1518" s="10">
        <v>40565</v>
      </c>
      <c r="B1518" s="11" t="s">
        <v>40</v>
      </c>
      <c r="C1518" s="12" t="s">
        <v>926</v>
      </c>
      <c r="D1518" s="11"/>
      <c r="E1518" s="11" t="s">
        <v>20</v>
      </c>
      <c r="F1518" s="12" t="s">
        <v>345</v>
      </c>
      <c r="G1518" s="13"/>
      <c r="H1518" s="12" t="s">
        <v>353</v>
      </c>
      <c r="I1518" s="12"/>
      <c r="J1518" s="50" t="b">
        <v>0</v>
      </c>
      <c r="K1518" s="12" t="s">
        <v>1166</v>
      </c>
      <c r="L1518" s="12" t="s">
        <v>1167</v>
      </c>
    </row>
    <row r="1519" spans="1:12" x14ac:dyDescent="0.2">
      <c r="A1519" s="10">
        <v>40562</v>
      </c>
      <c r="B1519" s="11" t="s">
        <v>4</v>
      </c>
      <c r="C1519" s="12" t="s">
        <v>1139</v>
      </c>
      <c r="D1519" s="11" t="s">
        <v>43</v>
      </c>
      <c r="E1519" s="11" t="s">
        <v>19</v>
      </c>
      <c r="F1519" s="12" t="s">
        <v>25</v>
      </c>
      <c r="G1519" s="13"/>
      <c r="H1519" s="12" t="s">
        <v>351</v>
      </c>
      <c r="I1519" s="12"/>
      <c r="J1519" s="50" t="b">
        <v>0</v>
      </c>
      <c r="K1519" s="12" t="s">
        <v>1166</v>
      </c>
      <c r="L1519" s="12" t="s">
        <v>1167</v>
      </c>
    </row>
    <row r="1520" spans="1:12" x14ac:dyDescent="0.2">
      <c r="A1520" s="10">
        <v>40562</v>
      </c>
      <c r="B1520" s="11" t="s">
        <v>40</v>
      </c>
      <c r="C1520" s="12"/>
      <c r="D1520" s="11" t="s">
        <v>53</v>
      </c>
      <c r="E1520" s="11" t="s">
        <v>19</v>
      </c>
      <c r="F1520" s="12" t="s">
        <v>72</v>
      </c>
      <c r="G1520" s="13">
        <v>5000</v>
      </c>
      <c r="H1520" s="12" t="s">
        <v>352</v>
      </c>
      <c r="I1520" s="12" t="s">
        <v>1494</v>
      </c>
      <c r="J1520" s="50" t="b">
        <v>0</v>
      </c>
      <c r="K1520" s="12" t="s">
        <v>1166</v>
      </c>
      <c r="L1520" s="12" t="s">
        <v>1167</v>
      </c>
    </row>
    <row r="1521" spans="1:12" x14ac:dyDescent="0.2">
      <c r="A1521" s="10">
        <v>40562</v>
      </c>
      <c r="B1521" s="11" t="s">
        <v>40</v>
      </c>
      <c r="C1521" s="12" t="s">
        <v>913</v>
      </c>
      <c r="D1521" s="11" t="s">
        <v>761</v>
      </c>
      <c r="E1521" s="11" t="s">
        <v>19</v>
      </c>
      <c r="F1521" s="12" t="s">
        <v>85</v>
      </c>
      <c r="G1521" s="13">
        <v>5000</v>
      </c>
      <c r="H1521" s="12" t="s">
        <v>3078</v>
      </c>
      <c r="I1521" s="12" t="s">
        <v>1494</v>
      </c>
      <c r="J1521" s="50" t="b">
        <v>0</v>
      </c>
      <c r="K1521" s="12" t="s">
        <v>1166</v>
      </c>
      <c r="L1521" s="12" t="s">
        <v>1167</v>
      </c>
    </row>
    <row r="1522" spans="1:12" x14ac:dyDescent="0.2">
      <c r="A1522" s="10">
        <v>40559</v>
      </c>
      <c r="B1522" s="11" t="s">
        <v>36</v>
      </c>
      <c r="C1522" s="12"/>
      <c r="D1522" s="11"/>
      <c r="E1522" s="11" t="s">
        <v>17</v>
      </c>
      <c r="F1522" s="12" t="s">
        <v>349</v>
      </c>
      <c r="G1522" s="13"/>
      <c r="H1522" s="12" t="s">
        <v>350</v>
      </c>
      <c r="I1522" s="12"/>
      <c r="J1522" s="50" t="b">
        <v>0</v>
      </c>
      <c r="K1522" s="12" t="s">
        <v>1166</v>
      </c>
      <c r="L1522" s="12" t="s">
        <v>1167</v>
      </c>
    </row>
    <row r="1523" spans="1:12" x14ac:dyDescent="0.2">
      <c r="A1523" s="10">
        <v>40555</v>
      </c>
      <c r="B1523" s="11" t="s">
        <v>36</v>
      </c>
      <c r="C1523" s="12"/>
      <c r="D1523" s="11" t="s">
        <v>2</v>
      </c>
      <c r="E1523" s="11" t="s">
        <v>17</v>
      </c>
      <c r="F1523" s="12" t="s">
        <v>347</v>
      </c>
      <c r="G1523" s="13">
        <v>101224.76</v>
      </c>
      <c r="H1523" s="12" t="s">
        <v>348</v>
      </c>
      <c r="I1523" s="12"/>
      <c r="J1523" s="50" t="b">
        <v>0</v>
      </c>
      <c r="K1523" s="12" t="s">
        <v>1166</v>
      </c>
      <c r="L1523" s="12" t="s">
        <v>1167</v>
      </c>
    </row>
    <row r="1524" spans="1:12" x14ac:dyDescent="0.2">
      <c r="A1524" s="10">
        <v>40554</v>
      </c>
      <c r="B1524" s="11" t="s">
        <v>40</v>
      </c>
      <c r="C1524" s="12"/>
      <c r="D1524" s="11" t="s">
        <v>37</v>
      </c>
      <c r="E1524" s="11" t="s">
        <v>18</v>
      </c>
      <c r="F1524" s="12" t="s">
        <v>521</v>
      </c>
      <c r="G1524" s="13">
        <v>2250</v>
      </c>
      <c r="H1524" s="12" t="s">
        <v>711</v>
      </c>
      <c r="I1524" s="12"/>
      <c r="J1524" s="50" t="b">
        <v>0</v>
      </c>
      <c r="K1524" s="12" t="s">
        <v>1166</v>
      </c>
      <c r="L1524" s="12" t="s">
        <v>1167</v>
      </c>
    </row>
    <row r="1525" spans="1:12" x14ac:dyDescent="0.2">
      <c r="A1525" s="10">
        <v>40525</v>
      </c>
      <c r="B1525" s="11" t="s">
        <v>5</v>
      </c>
      <c r="C1525" s="12"/>
      <c r="D1525" s="11" t="s">
        <v>43</v>
      </c>
      <c r="E1525" s="11" t="s">
        <v>17</v>
      </c>
      <c r="F1525" s="12" t="s">
        <v>343</v>
      </c>
      <c r="G1525" s="13"/>
      <c r="H1525" s="12" t="s">
        <v>344</v>
      </c>
      <c r="I1525" s="12"/>
      <c r="J1525" s="50" t="b">
        <v>0</v>
      </c>
      <c r="K1525" s="12" t="s">
        <v>1166</v>
      </c>
      <c r="L1525" s="12" t="s">
        <v>1167</v>
      </c>
    </row>
    <row r="1526" spans="1:12" x14ac:dyDescent="0.2">
      <c r="A1526" s="10">
        <v>40524</v>
      </c>
      <c r="B1526" s="11" t="s">
        <v>6</v>
      </c>
      <c r="C1526" s="12"/>
      <c r="D1526" s="11" t="s">
        <v>43</v>
      </c>
      <c r="E1526" s="11" t="s">
        <v>20</v>
      </c>
      <c r="F1526" s="12" t="s">
        <v>337</v>
      </c>
      <c r="G1526" s="13">
        <v>300</v>
      </c>
      <c r="H1526" s="12" t="s">
        <v>341</v>
      </c>
      <c r="I1526" s="12"/>
      <c r="J1526" s="50" t="b">
        <v>0</v>
      </c>
      <c r="K1526" s="12" t="s">
        <v>1166</v>
      </c>
      <c r="L1526" s="12" t="s">
        <v>1167</v>
      </c>
    </row>
    <row r="1527" spans="1:12" x14ac:dyDescent="0.2">
      <c r="A1527" s="10">
        <v>40520</v>
      </c>
      <c r="B1527" s="11" t="s">
        <v>88</v>
      </c>
      <c r="C1527" s="12"/>
      <c r="D1527" s="11" t="s">
        <v>43</v>
      </c>
      <c r="E1527" s="11" t="s">
        <v>17</v>
      </c>
      <c r="F1527" s="12" t="s">
        <v>345</v>
      </c>
      <c r="G1527" s="13">
        <v>0</v>
      </c>
      <c r="H1527" s="12" t="s">
        <v>346</v>
      </c>
      <c r="I1527" s="12"/>
      <c r="J1527" s="50" t="b">
        <v>0</v>
      </c>
      <c r="K1527" s="12" t="s">
        <v>1166</v>
      </c>
      <c r="L1527" s="12" t="s">
        <v>1167</v>
      </c>
    </row>
    <row r="1528" spans="1:12" x14ac:dyDescent="0.2">
      <c r="A1528" s="10">
        <v>40519</v>
      </c>
      <c r="B1528" s="11" t="s">
        <v>6</v>
      </c>
      <c r="C1528" s="12"/>
      <c r="D1528" s="11" t="s">
        <v>53</v>
      </c>
      <c r="E1528" s="11" t="s">
        <v>17</v>
      </c>
      <c r="F1528" s="12" t="s">
        <v>339</v>
      </c>
      <c r="G1528" s="13">
        <v>5000</v>
      </c>
      <c r="H1528" s="12" t="s">
        <v>340</v>
      </c>
      <c r="I1528" s="12"/>
      <c r="J1528" s="50" t="b">
        <v>0</v>
      </c>
      <c r="K1528" s="12" t="s">
        <v>1166</v>
      </c>
      <c r="L1528" s="12" t="s">
        <v>1167</v>
      </c>
    </row>
    <row r="1529" spans="1:12" x14ac:dyDescent="0.2">
      <c r="A1529" s="10">
        <v>40516</v>
      </c>
      <c r="B1529" s="11" t="s">
        <v>6</v>
      </c>
      <c r="C1529" s="12"/>
      <c r="D1529" s="11" t="s">
        <v>43</v>
      </c>
      <c r="E1529" s="11" t="s">
        <v>20</v>
      </c>
      <c r="F1529" s="12" t="s">
        <v>337</v>
      </c>
      <c r="G1529" s="13">
        <v>300</v>
      </c>
      <c r="H1529" s="12" t="s">
        <v>338</v>
      </c>
      <c r="I1529" s="12"/>
      <c r="J1529" s="50" t="b">
        <v>0</v>
      </c>
      <c r="K1529" s="12" t="s">
        <v>1166</v>
      </c>
      <c r="L1529" s="12" t="s">
        <v>1167</v>
      </c>
    </row>
    <row r="1530" spans="1:12" x14ac:dyDescent="0.2">
      <c r="A1530" s="10">
        <v>40515</v>
      </c>
      <c r="B1530" s="11" t="s">
        <v>36</v>
      </c>
      <c r="C1530" s="12"/>
      <c r="D1530" s="11" t="s">
        <v>37</v>
      </c>
      <c r="E1530" s="11" t="s">
        <v>18</v>
      </c>
      <c r="F1530" s="12" t="s">
        <v>119</v>
      </c>
      <c r="G1530" s="13"/>
      <c r="H1530" s="12" t="s">
        <v>712</v>
      </c>
      <c r="I1530" s="12"/>
      <c r="J1530" s="50" t="b">
        <v>0</v>
      </c>
      <c r="K1530" s="12" t="s">
        <v>1166</v>
      </c>
      <c r="L1530" s="12" t="s">
        <v>1167</v>
      </c>
    </row>
    <row r="1531" spans="1:12" x14ac:dyDescent="0.2">
      <c r="A1531" s="10">
        <v>40504</v>
      </c>
      <c r="B1531" s="11" t="s">
        <v>6</v>
      </c>
      <c r="C1531" s="12"/>
      <c r="D1531" s="11" t="s">
        <v>43</v>
      </c>
      <c r="E1531" s="11" t="s">
        <v>17</v>
      </c>
      <c r="F1531" s="12" t="s">
        <v>31</v>
      </c>
      <c r="G1531" s="13">
        <v>0</v>
      </c>
      <c r="H1531" s="12" t="s">
        <v>336</v>
      </c>
      <c r="I1531" s="12"/>
      <c r="J1531" s="50" t="b">
        <v>0</v>
      </c>
      <c r="K1531" s="12" t="s">
        <v>1166</v>
      </c>
      <c r="L1531" s="12" t="s">
        <v>1167</v>
      </c>
    </row>
    <row r="1532" spans="1:12" x14ac:dyDescent="0.2">
      <c r="A1532" s="10">
        <v>40498</v>
      </c>
      <c r="B1532" s="11" t="s">
        <v>36</v>
      </c>
      <c r="C1532" s="12"/>
      <c r="D1532" s="11" t="s">
        <v>1</v>
      </c>
      <c r="E1532" s="11" t="s">
        <v>20</v>
      </c>
      <c r="F1532" s="12" t="s">
        <v>334</v>
      </c>
      <c r="G1532" s="13">
        <v>543952.88</v>
      </c>
      <c r="H1532" s="12" t="s">
        <v>335</v>
      </c>
      <c r="I1532" s="12"/>
      <c r="J1532" s="50" t="b">
        <v>0</v>
      </c>
      <c r="K1532" s="12" t="s">
        <v>1166</v>
      </c>
      <c r="L1532" s="12" t="s">
        <v>1167</v>
      </c>
    </row>
    <row r="1533" spans="1:12" x14ac:dyDescent="0.2">
      <c r="A1533" s="10">
        <v>40495</v>
      </c>
      <c r="B1533" s="11" t="s">
        <v>40</v>
      </c>
      <c r="C1533" s="12"/>
      <c r="D1533" s="11" t="s">
        <v>761</v>
      </c>
      <c r="E1533" s="11" t="s">
        <v>19</v>
      </c>
      <c r="F1533" s="12" t="s">
        <v>150</v>
      </c>
      <c r="G1533" s="13">
        <v>593.55999999999995</v>
      </c>
      <c r="H1533" s="12" t="s">
        <v>342</v>
      </c>
      <c r="I1533" s="12"/>
      <c r="J1533" s="50" t="b">
        <v>0</v>
      </c>
      <c r="K1533" s="12" t="s">
        <v>1166</v>
      </c>
      <c r="L1533" s="12" t="s">
        <v>1167</v>
      </c>
    </row>
    <row r="1534" spans="1:12" x14ac:dyDescent="0.2">
      <c r="A1534" s="10">
        <v>40494</v>
      </c>
      <c r="B1534" s="11" t="s">
        <v>36</v>
      </c>
      <c r="C1534" s="12"/>
      <c r="D1534" s="11" t="s">
        <v>53</v>
      </c>
      <c r="E1534" s="11" t="s">
        <v>19</v>
      </c>
      <c r="F1534" s="12" t="s">
        <v>332</v>
      </c>
      <c r="G1534" s="13">
        <v>29429.43</v>
      </c>
      <c r="H1534" s="12" t="s">
        <v>333</v>
      </c>
      <c r="I1534" s="12"/>
      <c r="J1534" s="50" t="b">
        <v>0</v>
      </c>
      <c r="K1534" s="12" t="s">
        <v>1166</v>
      </c>
      <c r="L1534" s="12" t="s">
        <v>1167</v>
      </c>
    </row>
    <row r="1535" spans="1:12" x14ac:dyDescent="0.2">
      <c r="A1535" s="10">
        <v>40491</v>
      </c>
      <c r="B1535" s="11" t="s">
        <v>4</v>
      </c>
      <c r="C1535" s="12" t="s">
        <v>1096</v>
      </c>
      <c r="D1535" s="11" t="s">
        <v>53</v>
      </c>
      <c r="E1535" s="11" t="s">
        <v>17</v>
      </c>
      <c r="F1535" s="12" t="s">
        <v>25</v>
      </c>
      <c r="G1535" s="13">
        <v>0</v>
      </c>
      <c r="H1535" s="12" t="s">
        <v>331</v>
      </c>
      <c r="I1535" s="12"/>
      <c r="J1535" s="50" t="b">
        <v>0</v>
      </c>
      <c r="K1535" s="12" t="s">
        <v>1166</v>
      </c>
      <c r="L1535" s="12" t="s">
        <v>1167</v>
      </c>
    </row>
    <row r="1536" spans="1:12" x14ac:dyDescent="0.2">
      <c r="A1536" s="10">
        <v>40490</v>
      </c>
      <c r="B1536" s="11" t="s">
        <v>36</v>
      </c>
      <c r="C1536" s="12"/>
      <c r="D1536" s="11" t="s">
        <v>37</v>
      </c>
      <c r="E1536" s="11" t="s">
        <v>18</v>
      </c>
      <c r="F1536" s="12" t="s">
        <v>713</v>
      </c>
      <c r="G1536" s="13"/>
      <c r="H1536" s="12" t="s">
        <v>714</v>
      </c>
      <c r="I1536" s="12"/>
      <c r="J1536" s="50" t="b">
        <v>0</v>
      </c>
      <c r="K1536" s="12" t="s">
        <v>1166</v>
      </c>
      <c r="L1536" s="12" t="s">
        <v>1167</v>
      </c>
    </row>
    <row r="1537" spans="1:12" x14ac:dyDescent="0.2">
      <c r="A1537" s="10">
        <v>40478</v>
      </c>
      <c r="B1537" s="11" t="s">
        <v>40</v>
      </c>
      <c r="C1537" s="12"/>
      <c r="D1537" s="11" t="s">
        <v>2</v>
      </c>
      <c r="E1537" s="11" t="s">
        <v>19</v>
      </c>
      <c r="F1537" s="12" t="s">
        <v>150</v>
      </c>
      <c r="G1537" s="13">
        <v>232161</v>
      </c>
      <c r="H1537" s="12" t="s">
        <v>330</v>
      </c>
      <c r="I1537" s="12"/>
      <c r="J1537" s="50" t="b">
        <v>0</v>
      </c>
      <c r="K1537" s="12" t="s">
        <v>1166</v>
      </c>
      <c r="L1537" s="12" t="s">
        <v>1167</v>
      </c>
    </row>
    <row r="1538" spans="1:12" x14ac:dyDescent="0.2">
      <c r="A1538" s="10">
        <v>40476</v>
      </c>
      <c r="B1538" s="11" t="s">
        <v>36</v>
      </c>
      <c r="C1538" s="12"/>
      <c r="D1538" s="11" t="s">
        <v>37</v>
      </c>
      <c r="E1538" s="11" t="s">
        <v>17</v>
      </c>
      <c r="F1538" s="12" t="s">
        <v>152</v>
      </c>
      <c r="G1538" s="13"/>
      <c r="H1538" s="12" t="s">
        <v>715</v>
      </c>
      <c r="I1538" s="12"/>
      <c r="J1538" s="50" t="b">
        <v>0</v>
      </c>
      <c r="K1538" s="12" t="s">
        <v>1166</v>
      </c>
      <c r="L1538" s="12" t="s">
        <v>1167</v>
      </c>
    </row>
    <row r="1539" spans="1:12" x14ac:dyDescent="0.2">
      <c r="A1539" s="10">
        <v>40475</v>
      </c>
      <c r="B1539" s="11" t="s">
        <v>6</v>
      </c>
      <c r="C1539" s="12"/>
      <c r="D1539" s="11" t="s">
        <v>37</v>
      </c>
      <c r="E1539" s="11" t="s">
        <v>18</v>
      </c>
      <c r="F1539" s="12" t="s">
        <v>328</v>
      </c>
      <c r="G1539" s="13">
        <v>0</v>
      </c>
      <c r="H1539" s="12" t="s">
        <v>329</v>
      </c>
      <c r="I1539" s="12"/>
      <c r="J1539" s="50" t="b">
        <v>0</v>
      </c>
      <c r="K1539" s="12" t="s">
        <v>1166</v>
      </c>
      <c r="L1539" s="12" t="s">
        <v>1167</v>
      </c>
    </row>
    <row r="1540" spans="1:12" x14ac:dyDescent="0.2">
      <c r="A1540" s="10">
        <v>40464</v>
      </c>
      <c r="B1540" s="11" t="s">
        <v>4</v>
      </c>
      <c r="C1540" s="12"/>
      <c r="D1540" s="11"/>
      <c r="E1540" s="11" t="s">
        <v>17</v>
      </c>
      <c r="F1540" s="12" t="s">
        <v>326</v>
      </c>
      <c r="G1540" s="13"/>
      <c r="H1540" s="12" t="s">
        <v>327</v>
      </c>
      <c r="I1540" s="12"/>
      <c r="J1540" s="50" t="b">
        <v>0</v>
      </c>
      <c r="K1540" s="12" t="s">
        <v>1166</v>
      </c>
      <c r="L1540" s="12" t="s">
        <v>1167</v>
      </c>
    </row>
    <row r="1541" spans="1:12" x14ac:dyDescent="0.2">
      <c r="A1541" s="10">
        <v>40459</v>
      </c>
      <c r="B1541" s="11" t="s">
        <v>88</v>
      </c>
      <c r="C1541" s="12"/>
      <c r="D1541" s="11" t="s">
        <v>37</v>
      </c>
      <c r="E1541" s="11" t="s">
        <v>18</v>
      </c>
      <c r="F1541" s="12" t="s">
        <v>104</v>
      </c>
      <c r="G1541" s="13"/>
      <c r="H1541" s="12" t="s">
        <v>716</v>
      </c>
      <c r="I1541" s="12"/>
      <c r="J1541" s="50" t="b">
        <v>0</v>
      </c>
      <c r="K1541" s="12" t="s">
        <v>1166</v>
      </c>
      <c r="L1541" s="12" t="s">
        <v>1167</v>
      </c>
    </row>
    <row r="1542" spans="1:12" x14ac:dyDescent="0.2">
      <c r="A1542" s="10">
        <v>40439</v>
      </c>
      <c r="B1542" s="11" t="s">
        <v>88</v>
      </c>
      <c r="C1542" s="12"/>
      <c r="D1542" s="11" t="s">
        <v>2</v>
      </c>
      <c r="E1542" s="11" t="s">
        <v>18</v>
      </c>
      <c r="F1542" s="12" t="s">
        <v>323</v>
      </c>
      <c r="G1542" s="13">
        <v>0</v>
      </c>
      <c r="H1542" s="12" t="s">
        <v>324</v>
      </c>
      <c r="I1542" s="12"/>
      <c r="J1542" s="50" t="b">
        <v>0</v>
      </c>
      <c r="K1542" s="12" t="s">
        <v>1166</v>
      </c>
      <c r="L1542" s="12" t="s">
        <v>1167</v>
      </c>
    </row>
    <row r="1543" spans="1:12" x14ac:dyDescent="0.2">
      <c r="A1543" s="10">
        <v>40431</v>
      </c>
      <c r="B1543" s="11" t="s">
        <v>4</v>
      </c>
      <c r="C1543" s="12"/>
      <c r="D1543" s="11" t="s">
        <v>53</v>
      </c>
      <c r="E1543" s="11" t="s">
        <v>17</v>
      </c>
      <c r="F1543" s="12" t="s">
        <v>319</v>
      </c>
      <c r="G1543" s="13">
        <v>15000</v>
      </c>
      <c r="H1543" s="12" t="s">
        <v>320</v>
      </c>
      <c r="I1543" s="12"/>
      <c r="J1543" s="50" t="b">
        <v>0</v>
      </c>
      <c r="K1543" s="12" t="s">
        <v>1166</v>
      </c>
      <c r="L1543" s="12" t="s">
        <v>1167</v>
      </c>
    </row>
    <row r="1544" spans="1:12" x14ac:dyDescent="0.2">
      <c r="A1544" s="10">
        <v>40430</v>
      </c>
      <c r="B1544" s="11" t="s">
        <v>88</v>
      </c>
      <c r="C1544" s="12"/>
      <c r="D1544" s="11" t="s">
        <v>43</v>
      </c>
      <c r="E1544" s="11" t="s">
        <v>17</v>
      </c>
      <c r="F1544" s="12" t="s">
        <v>28</v>
      </c>
      <c r="G1544" s="13">
        <v>500</v>
      </c>
      <c r="H1544" s="12" t="s">
        <v>318</v>
      </c>
      <c r="I1544" s="12"/>
      <c r="J1544" s="50" t="b">
        <v>0</v>
      </c>
      <c r="K1544" s="12" t="s">
        <v>1166</v>
      </c>
      <c r="L1544" s="12" t="s">
        <v>1167</v>
      </c>
    </row>
    <row r="1545" spans="1:12" x14ac:dyDescent="0.2">
      <c r="A1545" s="10">
        <v>40430</v>
      </c>
      <c r="B1545" s="11" t="s">
        <v>40</v>
      </c>
      <c r="C1545" s="12"/>
      <c r="D1545" s="11" t="s">
        <v>43</v>
      </c>
      <c r="E1545" s="11" t="s">
        <v>20</v>
      </c>
      <c r="F1545" s="12" t="s">
        <v>321</v>
      </c>
      <c r="G1545" s="13">
        <v>296.08</v>
      </c>
      <c r="H1545" s="12" t="s">
        <v>322</v>
      </c>
      <c r="I1545" s="12"/>
      <c r="J1545" s="50" t="b">
        <v>0</v>
      </c>
      <c r="K1545" s="12" t="s">
        <v>1166</v>
      </c>
      <c r="L1545" s="12" t="s">
        <v>1167</v>
      </c>
    </row>
    <row r="1546" spans="1:12" x14ac:dyDescent="0.2">
      <c r="A1546" s="10">
        <v>40422</v>
      </c>
      <c r="B1546" s="11" t="s">
        <v>40</v>
      </c>
      <c r="C1546" s="12"/>
      <c r="D1546" s="11" t="s">
        <v>37</v>
      </c>
      <c r="E1546" s="11" t="s">
        <v>18</v>
      </c>
      <c r="F1546" s="12" t="s">
        <v>717</v>
      </c>
      <c r="G1546" s="13"/>
      <c r="H1546" s="12" t="s">
        <v>718</v>
      </c>
      <c r="I1546" s="12"/>
      <c r="J1546" s="50" t="b">
        <v>0</v>
      </c>
      <c r="K1546" s="12" t="s">
        <v>1166</v>
      </c>
      <c r="L1546" s="12" t="s">
        <v>1167</v>
      </c>
    </row>
    <row r="1547" spans="1:12" x14ac:dyDescent="0.2">
      <c r="A1547" s="10">
        <v>40421</v>
      </c>
      <c r="B1547" s="11" t="s">
        <v>36</v>
      </c>
      <c r="C1547" s="12"/>
      <c r="D1547" s="11" t="s">
        <v>53</v>
      </c>
      <c r="E1547" s="11" t="s">
        <v>19</v>
      </c>
      <c r="F1547" s="12" t="s">
        <v>269</v>
      </c>
      <c r="G1547" s="13">
        <v>4050.91</v>
      </c>
      <c r="H1547" s="12" t="s">
        <v>3079</v>
      </c>
      <c r="I1547" s="12"/>
      <c r="J1547" s="50" t="b">
        <v>0</v>
      </c>
      <c r="K1547" s="12" t="s">
        <v>1166</v>
      </c>
      <c r="L1547" s="12" t="s">
        <v>1167</v>
      </c>
    </row>
    <row r="1548" spans="1:12" x14ac:dyDescent="0.2">
      <c r="A1548" s="10">
        <v>40420</v>
      </c>
      <c r="B1548" s="11" t="s">
        <v>36</v>
      </c>
      <c r="C1548" s="12"/>
      <c r="D1548" s="11" t="s">
        <v>43</v>
      </c>
      <c r="E1548" s="11" t="s">
        <v>20</v>
      </c>
      <c r="F1548" s="12" t="s">
        <v>315</v>
      </c>
      <c r="G1548" s="13">
        <v>319.39</v>
      </c>
      <c r="H1548" s="12" t="s">
        <v>317</v>
      </c>
      <c r="I1548" s="12"/>
      <c r="J1548" s="50" t="b">
        <v>0</v>
      </c>
      <c r="K1548" s="12" t="s">
        <v>1166</v>
      </c>
      <c r="L1548" s="12" t="s">
        <v>1167</v>
      </c>
    </row>
    <row r="1549" spans="1:12" x14ac:dyDescent="0.2">
      <c r="A1549" s="10">
        <v>40415</v>
      </c>
      <c r="B1549" s="11" t="s">
        <v>36</v>
      </c>
      <c r="C1549" s="12"/>
      <c r="D1549" s="11" t="s">
        <v>43</v>
      </c>
      <c r="E1549" s="11" t="s">
        <v>17</v>
      </c>
      <c r="F1549" s="12" t="s">
        <v>24</v>
      </c>
      <c r="G1549" s="13">
        <v>0</v>
      </c>
      <c r="H1549" s="12" t="s">
        <v>312</v>
      </c>
      <c r="I1549" s="12"/>
      <c r="J1549" s="50" t="b">
        <v>0</v>
      </c>
      <c r="K1549" s="12" t="s">
        <v>1166</v>
      </c>
      <c r="L1549" s="12" t="s">
        <v>1167</v>
      </c>
    </row>
    <row r="1550" spans="1:12" x14ac:dyDescent="0.2">
      <c r="A1550" s="10">
        <v>40415</v>
      </c>
      <c r="B1550" s="11" t="s">
        <v>88</v>
      </c>
      <c r="C1550" s="12"/>
      <c r="D1550" s="11" t="s">
        <v>2</v>
      </c>
      <c r="E1550" s="11" t="s">
        <v>17</v>
      </c>
      <c r="F1550" s="12" t="s">
        <v>104</v>
      </c>
      <c r="G1550" s="13">
        <v>58000</v>
      </c>
      <c r="H1550" s="12" t="s">
        <v>313</v>
      </c>
      <c r="I1550" s="12"/>
      <c r="J1550" s="50" t="b">
        <v>0</v>
      </c>
      <c r="K1550" s="12" t="s">
        <v>1166</v>
      </c>
      <c r="L1550" s="12" t="s">
        <v>1167</v>
      </c>
    </row>
    <row r="1551" spans="1:12" x14ac:dyDescent="0.2">
      <c r="A1551" s="10">
        <v>40415</v>
      </c>
      <c r="B1551" s="11" t="s">
        <v>36</v>
      </c>
      <c r="C1551" s="12"/>
      <c r="D1551" s="11" t="s">
        <v>43</v>
      </c>
      <c r="E1551" s="11" t="s">
        <v>20</v>
      </c>
      <c r="F1551" s="12" t="s">
        <v>315</v>
      </c>
      <c r="G1551" s="13">
        <v>319.39</v>
      </c>
      <c r="H1551" s="12" t="s">
        <v>316</v>
      </c>
      <c r="I1551" s="12"/>
      <c r="J1551" s="50" t="b">
        <v>0</v>
      </c>
      <c r="K1551" s="12" t="s">
        <v>1166</v>
      </c>
      <c r="L1551" s="12" t="s">
        <v>1167</v>
      </c>
    </row>
    <row r="1552" spans="1:12" x14ac:dyDescent="0.2">
      <c r="A1552" s="10">
        <v>40409</v>
      </c>
      <c r="B1552" s="11" t="s">
        <v>4</v>
      </c>
      <c r="C1552" s="12"/>
      <c r="D1552" s="11" t="s">
        <v>53</v>
      </c>
      <c r="E1552" s="11" t="s">
        <v>17</v>
      </c>
      <c r="F1552" s="12" t="s">
        <v>308</v>
      </c>
      <c r="G1552" s="13">
        <v>24500</v>
      </c>
      <c r="H1552" s="12" t="s">
        <v>311</v>
      </c>
      <c r="I1552" s="12"/>
      <c r="J1552" s="50" t="b">
        <v>0</v>
      </c>
      <c r="K1552" s="12" t="s">
        <v>1166</v>
      </c>
      <c r="L1552" s="12" t="s">
        <v>1167</v>
      </c>
    </row>
    <row r="1553" spans="1:12" x14ac:dyDescent="0.2">
      <c r="A1553" s="10">
        <v>40401</v>
      </c>
      <c r="B1553" s="11" t="s">
        <v>36</v>
      </c>
      <c r="C1553" s="12"/>
      <c r="D1553" s="11" t="s">
        <v>53</v>
      </c>
      <c r="E1553" s="11" t="s">
        <v>19</v>
      </c>
      <c r="F1553" s="12" t="s">
        <v>309</v>
      </c>
      <c r="G1553" s="13">
        <v>26331.39</v>
      </c>
      <c r="H1553" s="12" t="s">
        <v>310</v>
      </c>
      <c r="I1553" s="12"/>
      <c r="J1553" s="50" t="b">
        <v>0</v>
      </c>
      <c r="K1553" s="12" t="s">
        <v>1166</v>
      </c>
      <c r="L1553" s="12" t="s">
        <v>1167</v>
      </c>
    </row>
    <row r="1554" spans="1:12" x14ac:dyDescent="0.2">
      <c r="A1554" s="10">
        <v>40401</v>
      </c>
      <c r="B1554" s="11" t="s">
        <v>40</v>
      </c>
      <c r="C1554" s="12"/>
      <c r="D1554" s="11" t="s">
        <v>37</v>
      </c>
      <c r="E1554" s="11" t="s">
        <v>18</v>
      </c>
      <c r="F1554" s="12" t="s">
        <v>54</v>
      </c>
      <c r="G1554" s="13"/>
      <c r="H1554" s="12" t="s">
        <v>719</v>
      </c>
      <c r="I1554" s="12"/>
      <c r="J1554" s="50" t="b">
        <v>0</v>
      </c>
      <c r="K1554" s="12" t="s">
        <v>1166</v>
      </c>
      <c r="L1554" s="12" t="s">
        <v>1167</v>
      </c>
    </row>
    <row r="1555" spans="1:12" x14ac:dyDescent="0.2">
      <c r="A1555" s="10">
        <v>40399</v>
      </c>
      <c r="B1555" s="11" t="s">
        <v>4</v>
      </c>
      <c r="C1555" s="12" t="s">
        <v>1140</v>
      </c>
      <c r="D1555" s="11" t="s">
        <v>43</v>
      </c>
      <c r="E1555" s="11" t="s">
        <v>20</v>
      </c>
      <c r="F1555" s="12" t="s">
        <v>308</v>
      </c>
      <c r="G1555" s="13">
        <v>1600</v>
      </c>
      <c r="H1555" s="12" t="s">
        <v>1141</v>
      </c>
      <c r="I1555" s="12"/>
      <c r="J1555" s="50" t="b">
        <v>0</v>
      </c>
      <c r="K1555" s="12" t="s">
        <v>1166</v>
      </c>
      <c r="L1555" s="12" t="s">
        <v>1167</v>
      </c>
    </row>
    <row r="1556" spans="1:12" x14ac:dyDescent="0.2">
      <c r="A1556" s="10">
        <v>40396</v>
      </c>
      <c r="B1556" s="11" t="s">
        <v>36</v>
      </c>
      <c r="C1556" s="12"/>
      <c r="D1556" s="11" t="s">
        <v>2</v>
      </c>
      <c r="E1556" s="11" t="s">
        <v>19</v>
      </c>
      <c r="F1556" s="12" t="s">
        <v>307</v>
      </c>
      <c r="G1556" s="13">
        <v>202571.97</v>
      </c>
      <c r="H1556" s="12" t="s">
        <v>22</v>
      </c>
      <c r="I1556" s="12"/>
      <c r="J1556" s="50" t="b">
        <v>0</v>
      </c>
      <c r="K1556" s="12" t="s">
        <v>1166</v>
      </c>
      <c r="L1556" s="12" t="s">
        <v>1167</v>
      </c>
    </row>
    <row r="1557" spans="1:12" x14ac:dyDescent="0.2">
      <c r="A1557" s="10">
        <v>40393</v>
      </c>
      <c r="B1557" s="11" t="s">
        <v>36</v>
      </c>
      <c r="C1557" s="12"/>
      <c r="D1557" s="11" t="s">
        <v>53</v>
      </c>
      <c r="E1557" s="11" t="s">
        <v>20</v>
      </c>
      <c r="F1557" s="12" t="s">
        <v>304</v>
      </c>
      <c r="G1557" s="13">
        <v>15805.67</v>
      </c>
      <c r="H1557" s="12" t="s">
        <v>305</v>
      </c>
      <c r="I1557" s="12"/>
      <c r="J1557" s="50" t="b">
        <v>0</v>
      </c>
      <c r="K1557" s="12" t="s">
        <v>1166</v>
      </c>
      <c r="L1557" s="12" t="s">
        <v>1167</v>
      </c>
    </row>
    <row r="1558" spans="1:12" x14ac:dyDescent="0.2">
      <c r="A1558" s="10">
        <v>40392</v>
      </c>
      <c r="B1558" s="11" t="s">
        <v>36</v>
      </c>
      <c r="C1558" s="12"/>
      <c r="D1558" s="11" t="s">
        <v>2</v>
      </c>
      <c r="E1558" s="11" t="s">
        <v>18</v>
      </c>
      <c r="F1558" s="12" t="s">
        <v>185</v>
      </c>
      <c r="G1558" s="13">
        <v>56529.57</v>
      </c>
      <c r="H1558" s="12" t="s">
        <v>306</v>
      </c>
      <c r="I1558" s="12"/>
      <c r="J1558" s="50" t="b">
        <v>0</v>
      </c>
      <c r="K1558" s="12" t="s">
        <v>1166</v>
      </c>
      <c r="L1558" s="12" t="s">
        <v>1167</v>
      </c>
    </row>
    <row r="1559" spans="1:12" x14ac:dyDescent="0.2">
      <c r="A1559" s="10">
        <v>40391</v>
      </c>
      <c r="B1559" s="11" t="s">
        <v>36</v>
      </c>
      <c r="C1559" s="12"/>
      <c r="D1559" s="11" t="s">
        <v>37</v>
      </c>
      <c r="E1559" s="11" t="s">
        <v>18</v>
      </c>
      <c r="F1559" s="12" t="s">
        <v>119</v>
      </c>
      <c r="G1559" s="13"/>
      <c r="H1559" s="12" t="s">
        <v>720</v>
      </c>
      <c r="I1559" s="12"/>
      <c r="J1559" s="50" t="b">
        <v>0</v>
      </c>
      <c r="K1559" s="12" t="s">
        <v>1166</v>
      </c>
      <c r="L1559" s="12" t="s">
        <v>1167</v>
      </c>
    </row>
    <row r="1560" spans="1:12" x14ac:dyDescent="0.2">
      <c r="A1560" s="10">
        <v>40386</v>
      </c>
      <c r="B1560" s="11" t="s">
        <v>2193</v>
      </c>
      <c r="C1560" s="12" t="s">
        <v>1755</v>
      </c>
      <c r="D1560" s="11" t="s">
        <v>53</v>
      </c>
      <c r="E1560" s="11" t="s">
        <v>1730</v>
      </c>
      <c r="F1560" s="12" t="s">
        <v>299</v>
      </c>
      <c r="G1560" s="13">
        <v>33917.74</v>
      </c>
      <c r="H1560" s="12" t="s">
        <v>2369</v>
      </c>
      <c r="I1560" s="12" t="s">
        <v>1824</v>
      </c>
      <c r="J1560" s="50" t="b">
        <v>0</v>
      </c>
      <c r="K1560" s="12" t="s">
        <v>1166</v>
      </c>
      <c r="L1560" s="12" t="s">
        <v>1167</v>
      </c>
    </row>
    <row r="1561" spans="1:12" x14ac:dyDescent="0.2">
      <c r="A1561" s="10">
        <v>40379</v>
      </c>
      <c r="B1561" s="11" t="s">
        <v>36</v>
      </c>
      <c r="C1561" s="12"/>
      <c r="D1561" s="11" t="s">
        <v>43</v>
      </c>
      <c r="E1561" s="11" t="s">
        <v>20</v>
      </c>
      <c r="F1561" s="12" t="s">
        <v>301</v>
      </c>
      <c r="G1561" s="13">
        <v>551.73</v>
      </c>
      <c r="H1561" s="12" t="s">
        <v>302</v>
      </c>
      <c r="I1561" s="12"/>
      <c r="J1561" s="50" t="b">
        <v>0</v>
      </c>
      <c r="K1561" s="12" t="s">
        <v>1166</v>
      </c>
      <c r="L1561" s="12" t="s">
        <v>1167</v>
      </c>
    </row>
    <row r="1562" spans="1:12" x14ac:dyDescent="0.2">
      <c r="A1562" s="10">
        <v>40373</v>
      </c>
      <c r="B1562" s="11" t="s">
        <v>6</v>
      </c>
      <c r="C1562" s="12"/>
      <c r="D1562" s="11" t="s">
        <v>43</v>
      </c>
      <c r="E1562" s="11" t="s">
        <v>18</v>
      </c>
      <c r="F1562" s="12" t="s">
        <v>296</v>
      </c>
      <c r="G1562" s="13">
        <v>0</v>
      </c>
      <c r="H1562" s="12" t="s">
        <v>297</v>
      </c>
      <c r="I1562" s="12"/>
      <c r="J1562" s="50" t="b">
        <v>0</v>
      </c>
      <c r="K1562" s="12" t="s">
        <v>1166</v>
      </c>
      <c r="L1562" s="12" t="s">
        <v>1167</v>
      </c>
    </row>
    <row r="1563" spans="1:12" x14ac:dyDescent="0.2">
      <c r="A1563" s="10">
        <v>40362</v>
      </c>
      <c r="B1563" s="11" t="s">
        <v>36</v>
      </c>
      <c r="C1563" s="12"/>
      <c r="D1563" s="11" t="s">
        <v>37</v>
      </c>
      <c r="E1563" s="11" t="s">
        <v>18</v>
      </c>
      <c r="F1563" s="12" t="s">
        <v>227</v>
      </c>
      <c r="G1563" s="13">
        <v>594.07000000000005</v>
      </c>
      <c r="H1563" s="12" t="s">
        <v>721</v>
      </c>
      <c r="I1563" s="12"/>
      <c r="J1563" s="50" t="b">
        <v>0</v>
      </c>
      <c r="K1563" s="12" t="s">
        <v>1166</v>
      </c>
      <c r="L1563" s="12" t="s">
        <v>1167</v>
      </c>
    </row>
    <row r="1564" spans="1:12" x14ac:dyDescent="0.2">
      <c r="A1564" s="10">
        <v>40359</v>
      </c>
      <c r="B1564" s="11" t="s">
        <v>40</v>
      </c>
      <c r="C1564" s="12" t="s">
        <v>2339</v>
      </c>
      <c r="D1564" s="11" t="s">
        <v>3</v>
      </c>
      <c r="E1564" s="11" t="s">
        <v>20</v>
      </c>
      <c r="F1564" s="12" t="s">
        <v>85</v>
      </c>
      <c r="G1564" s="13">
        <v>2000000</v>
      </c>
      <c r="H1564" s="12" t="s">
        <v>290</v>
      </c>
      <c r="I1564" s="12" t="s">
        <v>1494</v>
      </c>
      <c r="J1564" s="50" t="b">
        <v>1</v>
      </c>
      <c r="K1564" s="12" t="s">
        <v>1166</v>
      </c>
      <c r="L1564" s="12" t="s">
        <v>1167</v>
      </c>
    </row>
    <row r="1565" spans="1:12" x14ac:dyDescent="0.2">
      <c r="A1565" s="10">
        <v>40353</v>
      </c>
      <c r="B1565" s="11" t="s">
        <v>6</v>
      </c>
      <c r="C1565" s="12"/>
      <c r="D1565" s="11" t="s">
        <v>48</v>
      </c>
      <c r="E1565" s="11" t="s">
        <v>18</v>
      </c>
      <c r="F1565" s="12" t="s">
        <v>284</v>
      </c>
      <c r="G1565" s="13"/>
      <c r="H1565" s="12" t="s">
        <v>285</v>
      </c>
      <c r="I1565" s="12"/>
      <c r="J1565" s="50" t="b">
        <v>0</v>
      </c>
      <c r="K1565" s="12" t="s">
        <v>1166</v>
      </c>
      <c r="L1565" s="12" t="s">
        <v>1167</v>
      </c>
    </row>
    <row r="1566" spans="1:12" x14ac:dyDescent="0.2">
      <c r="A1566" s="10">
        <v>40348</v>
      </c>
      <c r="B1566" s="11" t="s">
        <v>2193</v>
      </c>
      <c r="C1566" s="12" t="s">
        <v>1105</v>
      </c>
      <c r="D1566" s="11" t="s">
        <v>53</v>
      </c>
      <c r="E1566" s="11" t="s">
        <v>20</v>
      </c>
      <c r="F1566" s="12" t="s">
        <v>54</v>
      </c>
      <c r="G1566" s="13">
        <v>26723.89</v>
      </c>
      <c r="H1566" s="12" t="s">
        <v>283</v>
      </c>
      <c r="I1566" s="12"/>
      <c r="J1566" s="50" t="b">
        <v>0</v>
      </c>
      <c r="K1566" s="12" t="s">
        <v>1166</v>
      </c>
      <c r="L1566" s="12" t="s">
        <v>1167</v>
      </c>
    </row>
    <row r="1567" spans="1:12" x14ac:dyDescent="0.2">
      <c r="A1567" s="10">
        <v>40347</v>
      </c>
      <c r="B1567" s="11" t="s">
        <v>36</v>
      </c>
      <c r="C1567" s="12"/>
      <c r="D1567" s="11" t="s">
        <v>2</v>
      </c>
      <c r="E1567" s="11" t="s">
        <v>17</v>
      </c>
      <c r="F1567" s="12" t="s">
        <v>54</v>
      </c>
      <c r="G1567" s="13">
        <v>86873.87</v>
      </c>
      <c r="H1567" s="12" t="s">
        <v>286</v>
      </c>
      <c r="I1567" s="12"/>
      <c r="J1567" s="50" t="b">
        <v>0</v>
      </c>
      <c r="K1567" s="12" t="s">
        <v>1166</v>
      </c>
      <c r="L1567" s="12" t="s">
        <v>1167</v>
      </c>
    </row>
    <row r="1568" spans="1:12" x14ac:dyDescent="0.2">
      <c r="A1568" s="10">
        <v>40347</v>
      </c>
      <c r="B1568" s="11" t="s">
        <v>36</v>
      </c>
      <c r="C1568" s="12"/>
      <c r="D1568" s="11" t="s">
        <v>53</v>
      </c>
      <c r="E1568" s="11" t="s">
        <v>19</v>
      </c>
      <c r="F1568" s="12" t="s">
        <v>291</v>
      </c>
      <c r="G1568" s="13">
        <v>3450.51</v>
      </c>
      <c r="H1568" s="12" t="s">
        <v>292</v>
      </c>
      <c r="I1568" s="12"/>
      <c r="J1568" s="50" t="b">
        <v>0</v>
      </c>
      <c r="K1568" s="12" t="s">
        <v>1166</v>
      </c>
      <c r="L1568" s="12" t="s">
        <v>1167</v>
      </c>
    </row>
    <row r="1569" spans="1:12" x14ac:dyDescent="0.2">
      <c r="A1569" s="10">
        <v>40338</v>
      </c>
      <c r="B1569" s="11" t="s">
        <v>36</v>
      </c>
      <c r="C1569" s="12"/>
      <c r="D1569" s="11" t="s">
        <v>2</v>
      </c>
      <c r="E1569" s="11" t="s">
        <v>17</v>
      </c>
      <c r="F1569" s="12" t="s">
        <v>243</v>
      </c>
      <c r="G1569" s="13">
        <v>88575</v>
      </c>
      <c r="H1569" s="12" t="s">
        <v>282</v>
      </c>
      <c r="I1569" s="12"/>
      <c r="J1569" s="50" t="b">
        <v>0</v>
      </c>
      <c r="K1569" s="12" t="s">
        <v>1166</v>
      </c>
      <c r="L1569" s="12" t="s">
        <v>1167</v>
      </c>
    </row>
    <row r="1570" spans="1:12" x14ac:dyDescent="0.2">
      <c r="A1570" s="10">
        <v>40333</v>
      </c>
      <c r="B1570" s="11" t="s">
        <v>36</v>
      </c>
      <c r="C1570" s="12"/>
      <c r="D1570" s="11" t="s">
        <v>43</v>
      </c>
      <c r="E1570" s="11" t="s">
        <v>20</v>
      </c>
      <c r="F1570" s="12" t="s">
        <v>280</v>
      </c>
      <c r="G1570" s="13">
        <v>262.43</v>
      </c>
      <c r="H1570" s="12" t="s">
        <v>281</v>
      </c>
      <c r="I1570" s="12"/>
      <c r="J1570" s="50" t="b">
        <v>0</v>
      </c>
      <c r="K1570" s="12" t="s">
        <v>1166</v>
      </c>
      <c r="L1570" s="12" t="s">
        <v>1167</v>
      </c>
    </row>
    <row r="1571" spans="1:12" x14ac:dyDescent="0.2">
      <c r="A1571" s="10">
        <v>40327</v>
      </c>
      <c r="B1571" s="11" t="s">
        <v>36</v>
      </c>
      <c r="C1571" s="12"/>
      <c r="D1571" s="11" t="s">
        <v>37</v>
      </c>
      <c r="E1571" s="11" t="s">
        <v>18</v>
      </c>
      <c r="F1571" s="12" t="s">
        <v>119</v>
      </c>
      <c r="G1571" s="13"/>
      <c r="H1571" s="12" t="s">
        <v>722</v>
      </c>
      <c r="I1571" s="12"/>
      <c r="J1571" s="50" t="b">
        <v>0</v>
      </c>
      <c r="K1571" s="12" t="s">
        <v>1166</v>
      </c>
      <c r="L1571" s="12" t="s">
        <v>1167</v>
      </c>
    </row>
    <row r="1572" spans="1:12" x14ac:dyDescent="0.2">
      <c r="A1572" s="10">
        <v>40323</v>
      </c>
      <c r="B1572" s="11" t="s">
        <v>36</v>
      </c>
      <c r="C1572" s="12"/>
      <c r="D1572" s="11" t="s">
        <v>43</v>
      </c>
      <c r="E1572" s="11" t="s">
        <v>20</v>
      </c>
      <c r="F1572" s="12" t="s">
        <v>74</v>
      </c>
      <c r="G1572" s="13">
        <v>891.68</v>
      </c>
      <c r="H1572" s="12" t="s">
        <v>293</v>
      </c>
      <c r="I1572" s="12"/>
      <c r="J1572" s="50" t="b">
        <v>0</v>
      </c>
      <c r="K1572" s="12" t="s">
        <v>1166</v>
      </c>
      <c r="L1572" s="12" t="s">
        <v>1167</v>
      </c>
    </row>
    <row r="1573" spans="1:12" x14ac:dyDescent="0.2">
      <c r="A1573" s="10">
        <v>40322</v>
      </c>
      <c r="B1573" s="11" t="s">
        <v>6</v>
      </c>
      <c r="C1573" s="12"/>
      <c r="D1573" s="11" t="s">
        <v>2</v>
      </c>
      <c r="E1573" s="11" t="s">
        <v>19</v>
      </c>
      <c r="F1573" s="12" t="s">
        <v>276</v>
      </c>
      <c r="G1573" s="13">
        <v>299000</v>
      </c>
      <c r="H1573" s="12" t="s">
        <v>277</v>
      </c>
      <c r="I1573" s="12"/>
      <c r="J1573" s="50" t="b">
        <v>0</v>
      </c>
      <c r="K1573" s="12" t="s">
        <v>1166</v>
      </c>
      <c r="L1573" s="12" t="s">
        <v>1167</v>
      </c>
    </row>
    <row r="1574" spans="1:12" x14ac:dyDescent="0.2">
      <c r="A1574" s="10">
        <v>40322</v>
      </c>
      <c r="B1574" s="11" t="s">
        <v>40</v>
      </c>
      <c r="C1574" s="12"/>
      <c r="D1574" s="11" t="s">
        <v>2</v>
      </c>
      <c r="E1574" s="11" t="s">
        <v>20</v>
      </c>
      <c r="F1574" s="12" t="s">
        <v>66</v>
      </c>
      <c r="G1574" s="13">
        <v>88575</v>
      </c>
      <c r="H1574" s="12" t="s">
        <v>279</v>
      </c>
      <c r="I1574" s="12"/>
      <c r="J1574" s="50" t="b">
        <v>0</v>
      </c>
      <c r="K1574" s="12" t="s">
        <v>1166</v>
      </c>
      <c r="L1574" s="12" t="s">
        <v>1167</v>
      </c>
    </row>
    <row r="1575" spans="1:12" x14ac:dyDescent="0.2">
      <c r="A1575" s="10">
        <v>40319</v>
      </c>
      <c r="B1575" s="11" t="s">
        <v>36</v>
      </c>
      <c r="C1575" s="12"/>
      <c r="D1575" s="11" t="s">
        <v>43</v>
      </c>
      <c r="E1575" s="11" t="s">
        <v>20</v>
      </c>
      <c r="F1575" s="12" t="s">
        <v>119</v>
      </c>
      <c r="G1575" s="13">
        <v>0</v>
      </c>
      <c r="H1575" s="12" t="s">
        <v>275</v>
      </c>
      <c r="I1575" s="12"/>
      <c r="J1575" s="50" t="b">
        <v>0</v>
      </c>
      <c r="K1575" s="12" t="s">
        <v>1166</v>
      </c>
      <c r="L1575" s="12" t="s">
        <v>1167</v>
      </c>
    </row>
    <row r="1576" spans="1:12" x14ac:dyDescent="0.2">
      <c r="A1576" s="10">
        <v>40318</v>
      </c>
      <c r="B1576" s="11" t="s">
        <v>36</v>
      </c>
      <c r="C1576" s="12"/>
      <c r="D1576" s="11" t="s">
        <v>53</v>
      </c>
      <c r="E1576" s="11" t="s">
        <v>19</v>
      </c>
      <c r="F1576" s="12" t="s">
        <v>278</v>
      </c>
      <c r="G1576" s="13">
        <v>21455.58</v>
      </c>
      <c r="H1576" s="12" t="s">
        <v>22</v>
      </c>
      <c r="I1576" s="12"/>
      <c r="J1576" s="50" t="b">
        <v>0</v>
      </c>
      <c r="K1576" s="12" t="s">
        <v>1166</v>
      </c>
      <c r="L1576" s="12" t="s">
        <v>1167</v>
      </c>
    </row>
    <row r="1577" spans="1:12" x14ac:dyDescent="0.2">
      <c r="A1577" s="10">
        <v>40315</v>
      </c>
      <c r="B1577" s="11" t="s">
        <v>36</v>
      </c>
      <c r="C1577" s="12"/>
      <c r="D1577" s="11" t="s">
        <v>53</v>
      </c>
      <c r="E1577" s="11" t="s">
        <v>19</v>
      </c>
      <c r="F1577" s="12" t="s">
        <v>225</v>
      </c>
      <c r="G1577" s="13">
        <v>6912.89</v>
      </c>
      <c r="H1577" s="12" t="s">
        <v>3080</v>
      </c>
      <c r="I1577" s="12"/>
      <c r="J1577" s="50" t="b">
        <v>0</v>
      </c>
      <c r="K1577" s="12" t="s">
        <v>1166</v>
      </c>
      <c r="L1577" s="12" t="s">
        <v>1167</v>
      </c>
    </row>
    <row r="1578" spans="1:12" x14ac:dyDescent="0.2">
      <c r="A1578" s="10">
        <v>40312</v>
      </c>
      <c r="B1578" s="11" t="s">
        <v>36</v>
      </c>
      <c r="C1578" s="12"/>
      <c r="D1578" s="11" t="s">
        <v>761</v>
      </c>
      <c r="E1578" s="11" t="s">
        <v>19</v>
      </c>
      <c r="F1578" s="12" t="s">
        <v>119</v>
      </c>
      <c r="G1578" s="13"/>
      <c r="H1578" s="12" t="s">
        <v>67</v>
      </c>
      <c r="I1578" s="12"/>
      <c r="J1578" s="50" t="b">
        <v>0</v>
      </c>
      <c r="K1578" s="12" t="s">
        <v>1166</v>
      </c>
      <c r="L1578" s="12" t="s">
        <v>1167</v>
      </c>
    </row>
    <row r="1579" spans="1:12" x14ac:dyDescent="0.2">
      <c r="A1579" s="10">
        <v>40309</v>
      </c>
      <c r="B1579" s="11" t="s">
        <v>88</v>
      </c>
      <c r="C1579" s="12"/>
      <c r="D1579" s="11" t="s">
        <v>48</v>
      </c>
      <c r="E1579" s="11" t="s">
        <v>17</v>
      </c>
      <c r="F1579" s="12" t="s">
        <v>25</v>
      </c>
      <c r="G1579" s="13">
        <v>0</v>
      </c>
      <c r="H1579" s="12" t="s">
        <v>273</v>
      </c>
      <c r="I1579" s="12"/>
      <c r="J1579" s="50" t="b">
        <v>0</v>
      </c>
      <c r="K1579" s="12" t="s">
        <v>1166</v>
      </c>
      <c r="L1579" s="12" t="s">
        <v>1167</v>
      </c>
    </row>
    <row r="1580" spans="1:12" x14ac:dyDescent="0.2">
      <c r="A1580" s="10">
        <v>40306</v>
      </c>
      <c r="B1580" s="11" t="s">
        <v>4</v>
      </c>
      <c r="C1580" s="12"/>
      <c r="D1580" s="11" t="s">
        <v>53</v>
      </c>
      <c r="E1580" s="11" t="s">
        <v>17</v>
      </c>
      <c r="F1580" s="12" t="s">
        <v>271</v>
      </c>
      <c r="G1580" s="13">
        <v>40326.400000000001</v>
      </c>
      <c r="H1580" s="12" t="s">
        <v>272</v>
      </c>
      <c r="I1580" s="12"/>
      <c r="J1580" s="50" t="b">
        <v>0</v>
      </c>
      <c r="K1580" s="12" t="s">
        <v>1166</v>
      </c>
      <c r="L1580" s="12" t="s">
        <v>1167</v>
      </c>
    </row>
    <row r="1581" spans="1:12" x14ac:dyDescent="0.2">
      <c r="A1581" s="10">
        <v>40304</v>
      </c>
      <c r="B1581" s="11" t="s">
        <v>4</v>
      </c>
      <c r="C1581" s="12"/>
      <c r="D1581" s="11" t="s">
        <v>53</v>
      </c>
      <c r="E1581" s="11" t="s">
        <v>20</v>
      </c>
      <c r="F1581" s="12" t="s">
        <v>31</v>
      </c>
      <c r="G1581" s="13">
        <v>6911.55</v>
      </c>
      <c r="H1581" s="12" t="s">
        <v>268</v>
      </c>
      <c r="I1581" s="12"/>
      <c r="J1581" s="50" t="b">
        <v>0</v>
      </c>
      <c r="K1581" s="12" t="s">
        <v>1166</v>
      </c>
      <c r="L1581" s="12" t="s">
        <v>1167</v>
      </c>
    </row>
    <row r="1582" spans="1:12" x14ac:dyDescent="0.2">
      <c r="A1582" s="10">
        <v>40301</v>
      </c>
      <c r="B1582" s="11" t="s">
        <v>36</v>
      </c>
      <c r="C1582" s="12"/>
      <c r="D1582" s="11" t="s">
        <v>43</v>
      </c>
      <c r="E1582" s="11" t="s">
        <v>20</v>
      </c>
      <c r="F1582" s="12" t="s">
        <v>269</v>
      </c>
      <c r="G1582" s="13">
        <v>633.04999999999995</v>
      </c>
      <c r="H1582" s="12" t="s">
        <v>270</v>
      </c>
      <c r="I1582" s="12"/>
      <c r="J1582" s="50" t="b">
        <v>0</v>
      </c>
      <c r="K1582" s="12" t="s">
        <v>1166</v>
      </c>
      <c r="L1582" s="12" t="s">
        <v>1167</v>
      </c>
    </row>
    <row r="1583" spans="1:12" x14ac:dyDescent="0.2">
      <c r="A1583" s="10">
        <v>40297</v>
      </c>
      <c r="B1583" s="11" t="s">
        <v>88</v>
      </c>
      <c r="C1583" s="12"/>
      <c r="D1583" s="11" t="s">
        <v>53</v>
      </c>
      <c r="E1583" s="11" t="s">
        <v>19</v>
      </c>
      <c r="F1583" s="12" t="s">
        <v>25</v>
      </c>
      <c r="G1583" s="13">
        <v>4484</v>
      </c>
      <c r="H1583" s="12" t="s">
        <v>303</v>
      </c>
      <c r="I1583" s="12"/>
      <c r="J1583" s="50" t="b">
        <v>0</v>
      </c>
      <c r="K1583" s="12" t="s">
        <v>1166</v>
      </c>
      <c r="L1583" s="12" t="s">
        <v>1167</v>
      </c>
    </row>
    <row r="1584" spans="1:12" x14ac:dyDescent="0.2">
      <c r="A1584" s="10">
        <v>40296</v>
      </c>
      <c r="B1584" s="11" t="s">
        <v>40</v>
      </c>
      <c r="C1584" s="12"/>
      <c r="D1584" s="11" t="s">
        <v>2</v>
      </c>
      <c r="E1584" s="11" t="s">
        <v>20</v>
      </c>
      <c r="F1584" s="12" t="s">
        <v>262</v>
      </c>
      <c r="G1584" s="13">
        <v>198524.61</v>
      </c>
      <c r="H1584" s="12" t="s">
        <v>263</v>
      </c>
      <c r="I1584" s="12"/>
      <c r="J1584" s="50" t="b">
        <v>0</v>
      </c>
      <c r="K1584" s="12" t="s">
        <v>1166</v>
      </c>
      <c r="L1584" s="12" t="s">
        <v>1167</v>
      </c>
    </row>
    <row r="1585" spans="1:12" x14ac:dyDescent="0.2">
      <c r="A1585" s="10">
        <v>40294</v>
      </c>
      <c r="B1585" s="11" t="s">
        <v>36</v>
      </c>
      <c r="C1585" s="12"/>
      <c r="D1585" s="11" t="s">
        <v>43</v>
      </c>
      <c r="E1585" s="11" t="s">
        <v>20</v>
      </c>
      <c r="F1585" s="12" t="s">
        <v>264</v>
      </c>
      <c r="G1585" s="13">
        <v>752.42</v>
      </c>
      <c r="H1585" s="12" t="s">
        <v>265</v>
      </c>
      <c r="I1585" s="12"/>
      <c r="J1585" s="50" t="b">
        <v>0</v>
      </c>
      <c r="K1585" s="12" t="s">
        <v>1166</v>
      </c>
      <c r="L1585" s="12" t="s">
        <v>1167</v>
      </c>
    </row>
    <row r="1586" spans="1:12" x14ac:dyDescent="0.2">
      <c r="A1586" s="10">
        <v>40291</v>
      </c>
      <c r="B1586" s="11" t="s">
        <v>6</v>
      </c>
      <c r="C1586" s="12"/>
      <c r="D1586" s="11" t="s">
        <v>53</v>
      </c>
      <c r="E1586" s="11" t="s">
        <v>19</v>
      </c>
      <c r="F1586" s="12" t="s">
        <v>259</v>
      </c>
      <c r="G1586" s="13">
        <v>25981.46</v>
      </c>
      <c r="H1586" s="12" t="s">
        <v>22</v>
      </c>
      <c r="I1586" s="12"/>
      <c r="J1586" s="50" t="b">
        <v>0</v>
      </c>
      <c r="K1586" s="12" t="s">
        <v>1166</v>
      </c>
      <c r="L1586" s="12" t="s">
        <v>1167</v>
      </c>
    </row>
    <row r="1587" spans="1:12" x14ac:dyDescent="0.2">
      <c r="A1587" s="10">
        <v>40291</v>
      </c>
      <c r="B1587" s="11" t="s">
        <v>36</v>
      </c>
      <c r="C1587" s="12"/>
      <c r="D1587" s="11" t="s">
        <v>43</v>
      </c>
      <c r="E1587" s="11" t="s">
        <v>20</v>
      </c>
      <c r="F1587" s="12" t="s">
        <v>266</v>
      </c>
      <c r="G1587" s="13">
        <v>286.70999999999998</v>
      </c>
      <c r="H1587" s="12" t="s">
        <v>267</v>
      </c>
      <c r="I1587" s="12"/>
      <c r="J1587" s="50" t="b">
        <v>0</v>
      </c>
      <c r="K1587" s="12" t="s">
        <v>1166</v>
      </c>
      <c r="L1587" s="12" t="s">
        <v>1167</v>
      </c>
    </row>
    <row r="1588" spans="1:12" x14ac:dyDescent="0.2">
      <c r="A1588" s="10">
        <v>40288</v>
      </c>
      <c r="B1588" s="11" t="s">
        <v>5</v>
      </c>
      <c r="C1588" s="12" t="s">
        <v>891</v>
      </c>
      <c r="D1588" s="11" t="s">
        <v>53</v>
      </c>
      <c r="E1588" s="11" t="s">
        <v>19</v>
      </c>
      <c r="F1588" s="12" t="s">
        <v>260</v>
      </c>
      <c r="G1588" s="13"/>
      <c r="H1588" s="12" t="s">
        <v>261</v>
      </c>
      <c r="I1588" s="12"/>
      <c r="J1588" s="50" t="b">
        <v>0</v>
      </c>
      <c r="K1588" s="12" t="s">
        <v>1166</v>
      </c>
      <c r="L1588" s="12" t="s">
        <v>1167</v>
      </c>
    </row>
    <row r="1589" spans="1:12" x14ac:dyDescent="0.2">
      <c r="A1589" s="10">
        <v>40282</v>
      </c>
      <c r="B1589" s="11" t="s">
        <v>40</v>
      </c>
      <c r="C1589" s="12" t="s">
        <v>1011</v>
      </c>
      <c r="D1589" s="11" t="s">
        <v>1252</v>
      </c>
      <c r="E1589" s="11" t="s">
        <v>17</v>
      </c>
      <c r="F1589" s="12" t="s">
        <v>66</v>
      </c>
      <c r="G1589" s="13">
        <v>78721.429999999993</v>
      </c>
      <c r="H1589" s="12" t="s">
        <v>2308</v>
      </c>
      <c r="I1589" s="12"/>
      <c r="J1589" s="50" t="b">
        <v>0</v>
      </c>
      <c r="K1589" s="12" t="s">
        <v>1166</v>
      </c>
      <c r="L1589" s="12" t="s">
        <v>1167</v>
      </c>
    </row>
    <row r="1590" spans="1:12" x14ac:dyDescent="0.2">
      <c r="A1590" s="10">
        <v>40274</v>
      </c>
      <c r="B1590" s="11" t="s">
        <v>36</v>
      </c>
      <c r="C1590" s="12"/>
      <c r="D1590" s="11" t="s">
        <v>2</v>
      </c>
      <c r="E1590" s="11" t="s">
        <v>17</v>
      </c>
      <c r="F1590" s="12" t="s">
        <v>72</v>
      </c>
      <c r="G1590" s="13">
        <v>295509.7</v>
      </c>
      <c r="H1590" s="12" t="s">
        <v>255</v>
      </c>
      <c r="I1590" s="12"/>
      <c r="J1590" s="50" t="b">
        <v>0</v>
      </c>
      <c r="K1590" s="12" t="s">
        <v>1166</v>
      </c>
      <c r="L1590" s="12" t="s">
        <v>1167</v>
      </c>
    </row>
    <row r="1591" spans="1:12" x14ac:dyDescent="0.2">
      <c r="A1591" s="10">
        <v>40274</v>
      </c>
      <c r="B1591" s="11" t="s">
        <v>6</v>
      </c>
      <c r="C1591" s="12"/>
      <c r="D1591" s="11" t="s">
        <v>48</v>
      </c>
      <c r="E1591" s="11" t="s">
        <v>17</v>
      </c>
      <c r="F1591" s="12" t="s">
        <v>246</v>
      </c>
      <c r="G1591" s="13"/>
      <c r="H1591" s="12" t="s">
        <v>258</v>
      </c>
      <c r="I1591" s="12"/>
      <c r="J1591" s="50" t="b">
        <v>0</v>
      </c>
      <c r="K1591" s="12" t="s">
        <v>1166</v>
      </c>
      <c r="L1591" s="12" t="s">
        <v>1167</v>
      </c>
    </row>
    <row r="1592" spans="1:12" x14ac:dyDescent="0.2">
      <c r="A1592" s="10">
        <v>40273</v>
      </c>
      <c r="B1592" s="11" t="s">
        <v>40</v>
      </c>
      <c r="C1592" s="12"/>
      <c r="D1592" s="11" t="s">
        <v>761</v>
      </c>
      <c r="E1592" s="11" t="s">
        <v>19</v>
      </c>
      <c r="F1592" s="12" t="s">
        <v>68</v>
      </c>
      <c r="G1592" s="13"/>
      <c r="H1592" s="12" t="s">
        <v>3081</v>
      </c>
      <c r="I1592" s="12"/>
      <c r="J1592" s="50" t="b">
        <v>0</v>
      </c>
      <c r="K1592" s="12" t="s">
        <v>1166</v>
      </c>
      <c r="L1592" s="12" t="s">
        <v>1167</v>
      </c>
    </row>
    <row r="1593" spans="1:12" x14ac:dyDescent="0.2">
      <c r="A1593" s="10">
        <v>40272</v>
      </c>
      <c r="B1593" s="11" t="s">
        <v>40</v>
      </c>
      <c r="C1593" s="12"/>
      <c r="D1593" s="11" t="s">
        <v>2</v>
      </c>
      <c r="E1593" s="11" t="s">
        <v>17</v>
      </c>
      <c r="F1593" s="12" t="s">
        <v>288</v>
      </c>
      <c r="G1593" s="13">
        <v>80924.98</v>
      </c>
      <c r="H1593" s="12" t="s">
        <v>289</v>
      </c>
      <c r="I1593" s="12"/>
      <c r="J1593" s="50" t="b">
        <v>0</v>
      </c>
      <c r="K1593" s="12" t="s">
        <v>1166</v>
      </c>
      <c r="L1593" s="12" t="s">
        <v>1167</v>
      </c>
    </row>
    <row r="1594" spans="1:12" x14ac:dyDescent="0.2">
      <c r="A1594" s="10">
        <v>40270</v>
      </c>
      <c r="B1594" s="11" t="s">
        <v>4</v>
      </c>
      <c r="C1594" s="12"/>
      <c r="D1594" s="11" t="s">
        <v>43</v>
      </c>
      <c r="E1594" s="11" t="s">
        <v>18</v>
      </c>
      <c r="F1594" s="12" t="s">
        <v>54</v>
      </c>
      <c r="G1594" s="13"/>
      <c r="H1594" s="12" t="s">
        <v>251</v>
      </c>
      <c r="I1594" s="12"/>
      <c r="J1594" s="50" t="b">
        <v>0</v>
      </c>
      <c r="K1594" s="12" t="s">
        <v>1166</v>
      </c>
      <c r="L1594" s="12" t="s">
        <v>1167</v>
      </c>
    </row>
    <row r="1595" spans="1:12" x14ac:dyDescent="0.2">
      <c r="A1595" s="10">
        <v>40270</v>
      </c>
      <c r="B1595" s="11" t="s">
        <v>4</v>
      </c>
      <c r="C1595" s="12"/>
      <c r="D1595" s="11" t="s">
        <v>43</v>
      </c>
      <c r="E1595" s="11" t="s">
        <v>18</v>
      </c>
      <c r="F1595" s="12" t="s">
        <v>54</v>
      </c>
      <c r="G1595" s="13"/>
      <c r="H1595" s="12" t="s">
        <v>252</v>
      </c>
      <c r="I1595" s="12"/>
      <c r="J1595" s="50" t="b">
        <v>0</v>
      </c>
      <c r="K1595" s="12" t="s">
        <v>1166</v>
      </c>
      <c r="L1595" s="12" t="s">
        <v>1167</v>
      </c>
    </row>
    <row r="1596" spans="1:12" x14ac:dyDescent="0.2">
      <c r="A1596" s="10">
        <v>40270</v>
      </c>
      <c r="B1596" s="11" t="s">
        <v>4</v>
      </c>
      <c r="C1596" s="12"/>
      <c r="D1596" s="11" t="s">
        <v>43</v>
      </c>
      <c r="E1596" s="11" t="s">
        <v>18</v>
      </c>
      <c r="F1596" s="12" t="s">
        <v>253</v>
      </c>
      <c r="G1596" s="13"/>
      <c r="H1596" s="12" t="s">
        <v>254</v>
      </c>
      <c r="I1596" s="12"/>
      <c r="J1596" s="50" t="b">
        <v>0</v>
      </c>
      <c r="K1596" s="12" t="s">
        <v>1166</v>
      </c>
      <c r="L1596" s="12" t="s">
        <v>1167</v>
      </c>
    </row>
    <row r="1597" spans="1:12" x14ac:dyDescent="0.2">
      <c r="A1597" s="10">
        <v>40269</v>
      </c>
      <c r="B1597" s="11" t="s">
        <v>36</v>
      </c>
      <c r="C1597" s="12"/>
      <c r="D1597" s="11" t="s">
        <v>53</v>
      </c>
      <c r="E1597" s="11" t="s">
        <v>19</v>
      </c>
      <c r="F1597" s="12" t="s">
        <v>200</v>
      </c>
      <c r="G1597" s="13">
        <v>3528.21</v>
      </c>
      <c r="H1597" s="12" t="s">
        <v>3082</v>
      </c>
      <c r="I1597" s="12"/>
      <c r="J1597" s="50" t="b">
        <v>0</v>
      </c>
      <c r="K1597" s="12" t="s">
        <v>1166</v>
      </c>
      <c r="L1597" s="12" t="s">
        <v>1167</v>
      </c>
    </row>
    <row r="1598" spans="1:12" x14ac:dyDescent="0.2">
      <c r="A1598" s="10">
        <v>40268</v>
      </c>
      <c r="B1598" s="11" t="s">
        <v>36</v>
      </c>
      <c r="C1598" s="12" t="s">
        <v>1089</v>
      </c>
      <c r="D1598" s="11" t="s">
        <v>48</v>
      </c>
      <c r="E1598" s="11" t="s">
        <v>17</v>
      </c>
      <c r="F1598" s="12" t="s">
        <v>249</v>
      </c>
      <c r="G1598" s="13"/>
      <c r="H1598" s="12" t="s">
        <v>250</v>
      </c>
      <c r="I1598" s="12"/>
      <c r="J1598" s="50" t="b">
        <v>0</v>
      </c>
      <c r="K1598" s="12" t="s">
        <v>1166</v>
      </c>
      <c r="L1598" s="12" t="s">
        <v>1167</v>
      </c>
    </row>
    <row r="1599" spans="1:12" x14ac:dyDescent="0.2">
      <c r="A1599" s="10">
        <v>40267</v>
      </c>
      <c r="B1599" s="11" t="s">
        <v>5</v>
      </c>
      <c r="C1599" s="12"/>
      <c r="D1599" s="11" t="s">
        <v>48</v>
      </c>
      <c r="E1599" s="11" t="s">
        <v>18</v>
      </c>
      <c r="F1599" s="12" t="s">
        <v>72</v>
      </c>
      <c r="G1599" s="13"/>
      <c r="H1599" s="12" t="s">
        <v>248</v>
      </c>
      <c r="I1599" s="12"/>
      <c r="J1599" s="50" t="b">
        <v>0</v>
      </c>
      <c r="K1599" s="12" t="s">
        <v>1166</v>
      </c>
      <c r="L1599" s="12" t="s">
        <v>1167</v>
      </c>
    </row>
    <row r="1600" spans="1:12" x14ac:dyDescent="0.2">
      <c r="A1600" s="10">
        <v>40259</v>
      </c>
      <c r="B1600" s="11" t="s">
        <v>6</v>
      </c>
      <c r="C1600" s="12"/>
      <c r="D1600" s="11" t="s">
        <v>48</v>
      </c>
      <c r="E1600" s="11" t="s">
        <v>20</v>
      </c>
      <c r="F1600" s="12" t="s">
        <v>246</v>
      </c>
      <c r="G1600" s="13"/>
      <c r="H1600" s="12" t="s">
        <v>247</v>
      </c>
      <c r="I1600" s="12"/>
      <c r="J1600" s="50" t="b">
        <v>0</v>
      </c>
      <c r="K1600" s="12" t="s">
        <v>1166</v>
      </c>
      <c r="L1600" s="12" t="s">
        <v>1167</v>
      </c>
    </row>
    <row r="1601" spans="1:12" x14ac:dyDescent="0.2">
      <c r="A1601" s="10">
        <v>40255</v>
      </c>
      <c r="B1601" s="11" t="s">
        <v>36</v>
      </c>
      <c r="C1601" s="12"/>
      <c r="D1601" s="11" t="s">
        <v>2</v>
      </c>
      <c r="E1601" s="11" t="s">
        <v>17</v>
      </c>
      <c r="F1601" s="12" t="s">
        <v>54</v>
      </c>
      <c r="G1601" s="13">
        <v>73047.22</v>
      </c>
      <c r="H1601" s="12" t="s">
        <v>245</v>
      </c>
      <c r="I1601" s="12"/>
      <c r="J1601" s="50" t="b">
        <v>0</v>
      </c>
      <c r="K1601" s="12" t="s">
        <v>1166</v>
      </c>
      <c r="L1601" s="12" t="s">
        <v>1167</v>
      </c>
    </row>
    <row r="1602" spans="1:12" x14ac:dyDescent="0.2">
      <c r="A1602" s="10">
        <v>40252</v>
      </c>
      <c r="B1602" s="11" t="s">
        <v>36</v>
      </c>
      <c r="C1602" s="12"/>
      <c r="D1602" s="11" t="s">
        <v>53</v>
      </c>
      <c r="E1602" s="11" t="s">
        <v>17</v>
      </c>
      <c r="F1602" s="12" t="s">
        <v>243</v>
      </c>
      <c r="G1602" s="13">
        <v>2286.94</v>
      </c>
      <c r="H1602" s="12" t="s">
        <v>244</v>
      </c>
      <c r="I1602" s="12"/>
      <c r="J1602" s="50" t="b">
        <v>0</v>
      </c>
      <c r="K1602" s="12" t="s">
        <v>1166</v>
      </c>
      <c r="L1602" s="12" t="s">
        <v>1167</v>
      </c>
    </row>
    <row r="1603" spans="1:12" x14ac:dyDescent="0.2">
      <c r="A1603" s="10">
        <v>40251</v>
      </c>
      <c r="B1603" s="11" t="s">
        <v>36</v>
      </c>
      <c r="C1603" s="12"/>
      <c r="D1603" s="11" t="s">
        <v>43</v>
      </c>
      <c r="E1603" s="11"/>
      <c r="F1603" s="12" t="s">
        <v>294</v>
      </c>
      <c r="G1603" s="13"/>
      <c r="H1603" s="12" t="s">
        <v>295</v>
      </c>
      <c r="I1603" s="12"/>
      <c r="J1603" s="50" t="b">
        <v>0</v>
      </c>
      <c r="K1603" s="12" t="s">
        <v>1166</v>
      </c>
      <c r="L1603" s="12" t="s">
        <v>1167</v>
      </c>
    </row>
    <row r="1604" spans="1:12" x14ac:dyDescent="0.2">
      <c r="A1604" s="10">
        <v>40247</v>
      </c>
      <c r="B1604" s="11" t="s">
        <v>36</v>
      </c>
      <c r="C1604" s="12" t="s">
        <v>1142</v>
      </c>
      <c r="D1604" s="11" t="s">
        <v>48</v>
      </c>
      <c r="E1604" s="11" t="s">
        <v>17</v>
      </c>
      <c r="F1604" s="12" t="s">
        <v>240</v>
      </c>
      <c r="G1604" s="13"/>
      <c r="H1604" s="12" t="s">
        <v>241</v>
      </c>
      <c r="I1604" s="12"/>
      <c r="J1604" s="50" t="b">
        <v>0</v>
      </c>
      <c r="K1604" s="12" t="s">
        <v>1166</v>
      </c>
      <c r="L1604" s="12" t="s">
        <v>1167</v>
      </c>
    </row>
    <row r="1605" spans="1:12" x14ac:dyDescent="0.2">
      <c r="A1605" s="10">
        <v>40247</v>
      </c>
      <c r="B1605" s="11" t="s">
        <v>5</v>
      </c>
      <c r="C1605" s="12" t="s">
        <v>965</v>
      </c>
      <c r="D1605" s="11" t="s">
        <v>761</v>
      </c>
      <c r="E1605" s="11" t="s">
        <v>19</v>
      </c>
      <c r="F1605" s="12" t="s">
        <v>26</v>
      </c>
      <c r="G1605" s="13">
        <v>633.83000000000004</v>
      </c>
      <c r="H1605" s="12" t="s">
        <v>242</v>
      </c>
      <c r="I1605" s="12"/>
      <c r="J1605" s="50" t="b">
        <v>0</v>
      </c>
      <c r="K1605" s="12" t="s">
        <v>1166</v>
      </c>
      <c r="L1605" s="12" t="s">
        <v>1167</v>
      </c>
    </row>
    <row r="1606" spans="1:12" x14ac:dyDescent="0.2">
      <c r="A1606" s="10">
        <v>40243</v>
      </c>
      <c r="B1606" s="11" t="s">
        <v>36</v>
      </c>
      <c r="C1606" s="12" t="s">
        <v>1143</v>
      </c>
      <c r="D1606" s="11" t="s">
        <v>3</v>
      </c>
      <c r="E1606" s="11" t="s">
        <v>20</v>
      </c>
      <c r="F1606" s="12" t="s">
        <v>119</v>
      </c>
      <c r="G1606" s="13">
        <v>3522599</v>
      </c>
      <c r="H1606" s="12" t="s">
        <v>298</v>
      </c>
      <c r="I1606" s="12"/>
      <c r="J1606" s="50" t="b">
        <v>1</v>
      </c>
      <c r="K1606" s="12" t="s">
        <v>1166</v>
      </c>
      <c r="L1606" s="12" t="s">
        <v>1167</v>
      </c>
    </row>
    <row r="1607" spans="1:12" x14ac:dyDescent="0.2">
      <c r="A1607" s="10">
        <v>40239</v>
      </c>
      <c r="B1607" s="11" t="s">
        <v>5</v>
      </c>
      <c r="C1607" s="12" t="s">
        <v>846</v>
      </c>
      <c r="D1607" s="11" t="s">
        <v>2</v>
      </c>
      <c r="E1607" s="11" t="s">
        <v>19</v>
      </c>
      <c r="F1607" s="12" t="s">
        <v>236</v>
      </c>
      <c r="G1607" s="13"/>
      <c r="H1607" s="12" t="s">
        <v>1938</v>
      </c>
      <c r="I1607" s="12"/>
      <c r="J1607" s="50" t="b">
        <v>0</v>
      </c>
      <c r="K1607" s="12" t="s">
        <v>1166</v>
      </c>
      <c r="L1607" s="12" t="s">
        <v>1167</v>
      </c>
    </row>
    <row r="1608" spans="1:12" x14ac:dyDescent="0.2">
      <c r="A1608" s="10">
        <v>40239</v>
      </c>
      <c r="B1608" s="11" t="s">
        <v>4</v>
      </c>
      <c r="C1608" s="12" t="s">
        <v>1061</v>
      </c>
      <c r="D1608" s="11" t="s">
        <v>53</v>
      </c>
      <c r="E1608" s="11" t="s">
        <v>18</v>
      </c>
      <c r="F1608" s="12" t="s">
        <v>238</v>
      </c>
      <c r="G1608" s="13"/>
      <c r="H1608" s="12" t="s">
        <v>239</v>
      </c>
      <c r="I1608" s="12"/>
      <c r="J1608" s="50" t="b">
        <v>0</v>
      </c>
      <c r="K1608" s="12" t="s">
        <v>1166</v>
      </c>
      <c r="L1608" s="12" t="s">
        <v>1167</v>
      </c>
    </row>
    <row r="1609" spans="1:12" x14ac:dyDescent="0.2">
      <c r="A1609" s="10">
        <v>40232</v>
      </c>
      <c r="B1609" s="11" t="s">
        <v>5</v>
      </c>
      <c r="C1609" s="12" t="s">
        <v>832</v>
      </c>
      <c r="D1609" s="11" t="s">
        <v>48</v>
      </c>
      <c r="E1609" s="11" t="s">
        <v>17</v>
      </c>
      <c r="F1609" s="12" t="s">
        <v>233</v>
      </c>
      <c r="G1609" s="13"/>
      <c r="H1609" s="12" t="s">
        <v>1144</v>
      </c>
      <c r="I1609" s="12"/>
      <c r="J1609" s="50" t="b">
        <v>0</v>
      </c>
      <c r="K1609" s="12" t="s">
        <v>1166</v>
      </c>
      <c r="L1609" s="12" t="s">
        <v>1167</v>
      </c>
    </row>
    <row r="1610" spans="1:12" x14ac:dyDescent="0.2">
      <c r="A1610" s="10">
        <v>40231</v>
      </c>
      <c r="B1610" s="11" t="s">
        <v>4</v>
      </c>
      <c r="C1610" s="12" t="s">
        <v>1145</v>
      </c>
      <c r="D1610" s="11" t="s">
        <v>53</v>
      </c>
      <c r="E1610" s="11" t="s">
        <v>20</v>
      </c>
      <c r="F1610" s="12" t="s">
        <v>234</v>
      </c>
      <c r="G1610" s="13"/>
      <c r="H1610" s="12" t="s">
        <v>1146</v>
      </c>
      <c r="I1610" s="12"/>
      <c r="J1610" s="50" t="b">
        <v>0</v>
      </c>
      <c r="K1610" s="12" t="s">
        <v>1166</v>
      </c>
      <c r="L1610" s="12" t="s">
        <v>1167</v>
      </c>
    </row>
    <row r="1611" spans="1:12" x14ac:dyDescent="0.2">
      <c r="A1611" s="10">
        <v>40231</v>
      </c>
      <c r="B1611" s="11" t="s">
        <v>4</v>
      </c>
      <c r="C1611" s="12"/>
      <c r="D1611" s="11" t="s">
        <v>2</v>
      </c>
      <c r="E1611" s="11" t="s">
        <v>20</v>
      </c>
      <c r="F1611" s="12" t="s">
        <v>234</v>
      </c>
      <c r="G1611" s="13">
        <v>58446.87</v>
      </c>
      <c r="H1611" s="12" t="s">
        <v>235</v>
      </c>
      <c r="I1611" s="12"/>
      <c r="J1611" s="50" t="b">
        <v>0</v>
      </c>
      <c r="K1611" s="12" t="s">
        <v>1166</v>
      </c>
      <c r="L1611" s="12" t="s">
        <v>1167</v>
      </c>
    </row>
    <row r="1612" spans="1:12" x14ac:dyDescent="0.2">
      <c r="A1612" s="10">
        <v>40227</v>
      </c>
      <c r="B1612" s="11" t="s">
        <v>36</v>
      </c>
      <c r="C1612" s="12"/>
      <c r="D1612" s="11" t="s">
        <v>43</v>
      </c>
      <c r="E1612" s="11" t="s">
        <v>20</v>
      </c>
      <c r="F1612" s="12" t="s">
        <v>230</v>
      </c>
      <c r="G1612" s="13">
        <v>320.27999999999997</v>
      </c>
      <c r="H1612" s="12" t="s">
        <v>231</v>
      </c>
      <c r="I1612" s="12"/>
      <c r="J1612" s="50" t="b">
        <v>0</v>
      </c>
      <c r="K1612" s="12" t="s">
        <v>1166</v>
      </c>
      <c r="L1612" s="12" t="s">
        <v>1167</v>
      </c>
    </row>
    <row r="1613" spans="1:12" x14ac:dyDescent="0.2">
      <c r="A1613" s="10">
        <v>40227</v>
      </c>
      <c r="B1613" s="11" t="s">
        <v>4</v>
      </c>
      <c r="C1613" s="12" t="s">
        <v>1147</v>
      </c>
      <c r="D1613" s="11" t="s">
        <v>43</v>
      </c>
      <c r="E1613" s="11" t="s">
        <v>20</v>
      </c>
      <c r="F1613" s="12" t="s">
        <v>232</v>
      </c>
      <c r="G1613" s="13"/>
      <c r="H1613" s="12" t="s">
        <v>1148</v>
      </c>
      <c r="I1613" s="12"/>
      <c r="J1613" s="50" t="b">
        <v>0</v>
      </c>
      <c r="K1613" s="12" t="s">
        <v>1166</v>
      </c>
      <c r="L1613" s="12" t="s">
        <v>1167</v>
      </c>
    </row>
    <row r="1614" spans="1:12" x14ac:dyDescent="0.2">
      <c r="A1614" s="10">
        <v>40217</v>
      </c>
      <c r="B1614" s="11" t="s">
        <v>36</v>
      </c>
      <c r="C1614" s="12"/>
      <c r="D1614" s="11" t="s">
        <v>37</v>
      </c>
      <c r="E1614" s="11" t="s">
        <v>20</v>
      </c>
      <c r="F1614" s="12" t="s">
        <v>227</v>
      </c>
      <c r="G1614" s="13">
        <v>590</v>
      </c>
      <c r="H1614" s="12" t="s">
        <v>228</v>
      </c>
      <c r="I1614" s="12"/>
      <c r="J1614" s="50" t="b">
        <v>0</v>
      </c>
      <c r="K1614" s="12" t="s">
        <v>1166</v>
      </c>
      <c r="L1614" s="12" t="s">
        <v>1167</v>
      </c>
    </row>
    <row r="1615" spans="1:12" x14ac:dyDescent="0.2">
      <c r="A1615" s="10">
        <v>40217</v>
      </c>
      <c r="B1615" s="11" t="s">
        <v>4</v>
      </c>
      <c r="C1615" s="12"/>
      <c r="D1615" s="11" t="s">
        <v>53</v>
      </c>
      <c r="E1615" s="11" t="s">
        <v>19</v>
      </c>
      <c r="F1615" s="12" t="s">
        <v>325</v>
      </c>
      <c r="G1615" s="13">
        <v>5695</v>
      </c>
      <c r="H1615" s="12" t="s">
        <v>67</v>
      </c>
      <c r="I1615" s="12"/>
      <c r="J1615" s="50" t="b">
        <v>0</v>
      </c>
      <c r="K1615" s="12" t="s">
        <v>1166</v>
      </c>
      <c r="L1615" s="12" t="s">
        <v>1167</v>
      </c>
    </row>
    <row r="1616" spans="1:12" x14ac:dyDescent="0.2">
      <c r="A1616" s="10">
        <v>40216</v>
      </c>
      <c r="B1616" s="11" t="s">
        <v>36</v>
      </c>
      <c r="C1616" s="12"/>
      <c r="D1616" s="11" t="s">
        <v>53</v>
      </c>
      <c r="E1616" s="11" t="s">
        <v>19</v>
      </c>
      <c r="F1616" s="12" t="s">
        <v>225</v>
      </c>
      <c r="G1616" s="13">
        <v>6742.82</v>
      </c>
      <c r="H1616" s="12" t="s">
        <v>226</v>
      </c>
      <c r="I1616" s="12"/>
      <c r="J1616" s="50" t="b">
        <v>0</v>
      </c>
      <c r="K1616" s="12" t="s">
        <v>1166</v>
      </c>
      <c r="L1616" s="12" t="s">
        <v>1167</v>
      </c>
    </row>
    <row r="1617" spans="1:12" x14ac:dyDescent="0.2">
      <c r="A1617" s="10">
        <v>40215</v>
      </c>
      <c r="B1617" s="11" t="s">
        <v>36</v>
      </c>
      <c r="C1617" s="12"/>
      <c r="D1617" s="11" t="s">
        <v>43</v>
      </c>
      <c r="E1617" s="11" t="s">
        <v>20</v>
      </c>
      <c r="F1617" s="12" t="s">
        <v>119</v>
      </c>
      <c r="G1617" s="13"/>
      <c r="H1617" s="12" t="s">
        <v>224</v>
      </c>
      <c r="I1617" s="12"/>
      <c r="J1617" s="50" t="b">
        <v>0</v>
      </c>
      <c r="K1617" s="12" t="s">
        <v>1166</v>
      </c>
      <c r="L1617" s="12" t="s">
        <v>1167</v>
      </c>
    </row>
    <row r="1618" spans="1:12" x14ac:dyDescent="0.2">
      <c r="A1618" s="10">
        <v>40213</v>
      </c>
      <c r="B1618" s="11" t="s">
        <v>40</v>
      </c>
      <c r="C1618" s="12"/>
      <c r="D1618" s="11" t="s">
        <v>53</v>
      </c>
      <c r="E1618" s="11" t="s">
        <v>20</v>
      </c>
      <c r="F1618" s="12" t="s">
        <v>221</v>
      </c>
      <c r="G1618" s="13">
        <v>26764</v>
      </c>
      <c r="H1618" s="12" t="s">
        <v>222</v>
      </c>
      <c r="I1618" s="12"/>
      <c r="J1618" s="50" t="b">
        <v>0</v>
      </c>
      <c r="K1618" s="12" t="s">
        <v>1166</v>
      </c>
      <c r="L1618" s="12" t="s">
        <v>1167</v>
      </c>
    </row>
    <row r="1619" spans="1:12" x14ac:dyDescent="0.2">
      <c r="A1619" s="10">
        <v>40210</v>
      </c>
      <c r="B1619" s="11" t="s">
        <v>40</v>
      </c>
      <c r="C1619" s="12"/>
      <c r="D1619" s="11" t="s">
        <v>53</v>
      </c>
      <c r="E1619" s="11" t="s">
        <v>17</v>
      </c>
      <c r="F1619" s="12" t="s">
        <v>221</v>
      </c>
      <c r="G1619" s="13">
        <v>26724</v>
      </c>
      <c r="H1619" s="12" t="s">
        <v>223</v>
      </c>
      <c r="I1619" s="12"/>
      <c r="J1619" s="50" t="b">
        <v>0</v>
      </c>
      <c r="K1619" s="12" t="s">
        <v>1166</v>
      </c>
      <c r="L1619" s="12" t="s">
        <v>1167</v>
      </c>
    </row>
    <row r="1620" spans="1:12" x14ac:dyDescent="0.2">
      <c r="A1620" s="10">
        <v>40207</v>
      </c>
      <c r="B1620" s="11" t="s">
        <v>40</v>
      </c>
      <c r="C1620" s="12"/>
      <c r="D1620" s="11" t="s">
        <v>37</v>
      </c>
      <c r="E1620" s="11" t="s">
        <v>18</v>
      </c>
      <c r="F1620" s="12" t="s">
        <v>217</v>
      </c>
      <c r="G1620" s="13"/>
      <c r="H1620" s="12" t="s">
        <v>218</v>
      </c>
      <c r="I1620" s="12"/>
      <c r="J1620" s="50" t="b">
        <v>0</v>
      </c>
      <c r="K1620" s="12" t="s">
        <v>1166</v>
      </c>
      <c r="L1620" s="12" t="s">
        <v>1167</v>
      </c>
    </row>
    <row r="1621" spans="1:12" x14ac:dyDescent="0.2">
      <c r="A1621" s="10">
        <v>40205</v>
      </c>
      <c r="B1621" s="11" t="s">
        <v>36</v>
      </c>
      <c r="C1621" s="12"/>
      <c r="D1621" s="11" t="s">
        <v>37</v>
      </c>
      <c r="E1621" s="11" t="s">
        <v>18</v>
      </c>
      <c r="F1621" s="12" t="s">
        <v>72</v>
      </c>
      <c r="G1621" s="13"/>
      <c r="H1621" s="12" t="s">
        <v>219</v>
      </c>
      <c r="I1621" s="12"/>
      <c r="J1621" s="50" t="b">
        <v>0</v>
      </c>
      <c r="K1621" s="12" t="s">
        <v>1166</v>
      </c>
      <c r="L1621" s="12" t="s">
        <v>1167</v>
      </c>
    </row>
    <row r="1622" spans="1:12" x14ac:dyDescent="0.2">
      <c r="A1622" s="10">
        <v>40204</v>
      </c>
      <c r="B1622" s="11" t="s">
        <v>5</v>
      </c>
      <c r="C1622" s="12" t="s">
        <v>832</v>
      </c>
      <c r="D1622" s="11" t="s">
        <v>53</v>
      </c>
      <c r="E1622" s="11" t="s">
        <v>17</v>
      </c>
      <c r="F1622" s="12" t="s">
        <v>215</v>
      </c>
      <c r="G1622" s="13"/>
      <c r="H1622" s="12" t="s">
        <v>216</v>
      </c>
      <c r="I1622" s="12"/>
      <c r="J1622" s="50" t="b">
        <v>0</v>
      </c>
      <c r="K1622" s="12" t="s">
        <v>1166</v>
      </c>
      <c r="L1622" s="12" t="s">
        <v>1167</v>
      </c>
    </row>
    <row r="1623" spans="1:12" x14ac:dyDescent="0.2">
      <c r="A1623" s="10">
        <v>40204</v>
      </c>
      <c r="B1623" s="11" t="s">
        <v>40</v>
      </c>
      <c r="C1623" s="12"/>
      <c r="D1623" s="11" t="s">
        <v>2</v>
      </c>
      <c r="E1623" s="11" t="s">
        <v>17</v>
      </c>
      <c r="F1623" s="12" t="s">
        <v>85</v>
      </c>
      <c r="G1623" s="13">
        <v>100579.65</v>
      </c>
      <c r="H1623" s="12" t="s">
        <v>229</v>
      </c>
      <c r="I1623" s="12"/>
      <c r="J1623" s="50" t="b">
        <v>0</v>
      </c>
      <c r="K1623" s="12" t="s">
        <v>1166</v>
      </c>
      <c r="L1623" s="12" t="s">
        <v>1167</v>
      </c>
    </row>
    <row r="1624" spans="1:12" x14ac:dyDescent="0.2">
      <c r="A1624" s="10">
        <v>40198</v>
      </c>
      <c r="B1624" s="11" t="s">
        <v>4</v>
      </c>
      <c r="C1624" s="12"/>
      <c r="D1624" s="11"/>
      <c r="E1624" s="11" t="s">
        <v>17</v>
      </c>
      <c r="F1624" s="12" t="s">
        <v>203</v>
      </c>
      <c r="G1624" s="13"/>
      <c r="H1624" s="12" t="s">
        <v>214</v>
      </c>
      <c r="I1624" s="12"/>
      <c r="J1624" s="50" t="b">
        <v>0</v>
      </c>
      <c r="K1624" s="12" t="s">
        <v>1166</v>
      </c>
      <c r="L1624" s="12" t="s">
        <v>1167</v>
      </c>
    </row>
    <row r="1625" spans="1:12" x14ac:dyDescent="0.2">
      <c r="A1625" s="10">
        <v>40197</v>
      </c>
      <c r="B1625" s="11" t="s">
        <v>4</v>
      </c>
      <c r="C1625" s="12"/>
      <c r="D1625" s="11" t="s">
        <v>48</v>
      </c>
      <c r="E1625" s="11" t="s">
        <v>17</v>
      </c>
      <c r="F1625" s="12" t="s">
        <v>212</v>
      </c>
      <c r="G1625" s="13"/>
      <c r="H1625" s="12" t="s">
        <v>213</v>
      </c>
      <c r="I1625" s="12"/>
      <c r="J1625" s="50" t="b">
        <v>0</v>
      </c>
      <c r="K1625" s="12" t="s">
        <v>1166</v>
      </c>
      <c r="L1625" s="12" t="s">
        <v>1167</v>
      </c>
    </row>
    <row r="1626" spans="1:12" x14ac:dyDescent="0.2">
      <c r="A1626" s="10">
        <v>40186</v>
      </c>
      <c r="B1626" s="11" t="s">
        <v>4</v>
      </c>
      <c r="C1626" s="12"/>
      <c r="D1626" s="11" t="s">
        <v>43</v>
      </c>
      <c r="E1626" s="11" t="s">
        <v>17</v>
      </c>
      <c r="F1626" s="12" t="s">
        <v>210</v>
      </c>
      <c r="G1626" s="13"/>
      <c r="H1626" s="12" t="s">
        <v>211</v>
      </c>
      <c r="I1626" s="12"/>
      <c r="J1626" s="50" t="b">
        <v>0</v>
      </c>
      <c r="K1626" s="12" t="s">
        <v>1166</v>
      </c>
      <c r="L1626" s="12" t="s">
        <v>1167</v>
      </c>
    </row>
    <row r="1627" spans="1:12" x14ac:dyDescent="0.2">
      <c r="A1627" s="10">
        <v>40186</v>
      </c>
      <c r="B1627" s="11" t="s">
        <v>36</v>
      </c>
      <c r="C1627" s="12"/>
      <c r="D1627" s="11" t="s">
        <v>37</v>
      </c>
      <c r="E1627" s="11" t="s">
        <v>20</v>
      </c>
      <c r="F1627" s="12" t="s">
        <v>217</v>
      </c>
      <c r="G1627" s="13">
        <v>4331.21</v>
      </c>
      <c r="H1627" s="12" t="s">
        <v>220</v>
      </c>
      <c r="I1627" s="12"/>
      <c r="J1627" s="50" t="b">
        <v>0</v>
      </c>
      <c r="K1627" s="12" t="s">
        <v>1166</v>
      </c>
      <c r="L1627" s="12" t="s">
        <v>1167</v>
      </c>
    </row>
    <row r="1628" spans="1:12" x14ac:dyDescent="0.2">
      <c r="A1628" s="10">
        <v>40177</v>
      </c>
      <c r="B1628" s="11" t="s">
        <v>40</v>
      </c>
      <c r="C1628" s="12"/>
      <c r="D1628" s="11" t="s">
        <v>53</v>
      </c>
      <c r="E1628" s="11"/>
      <c r="F1628" s="12" t="s">
        <v>208</v>
      </c>
      <c r="G1628" s="13">
        <v>7304.72</v>
      </c>
      <c r="H1628" s="12" t="s">
        <v>209</v>
      </c>
      <c r="I1628" s="12"/>
      <c r="J1628" s="50" t="b">
        <v>0</v>
      </c>
      <c r="K1628" s="12" t="s">
        <v>1166</v>
      </c>
      <c r="L1628" s="12" t="s">
        <v>1167</v>
      </c>
    </row>
    <row r="1629" spans="1:12" x14ac:dyDescent="0.2">
      <c r="A1629" s="10">
        <v>40175</v>
      </c>
      <c r="B1629" s="11" t="s">
        <v>88</v>
      </c>
      <c r="C1629" s="12"/>
      <c r="D1629" s="11" t="s">
        <v>43</v>
      </c>
      <c r="E1629" s="11" t="s">
        <v>17</v>
      </c>
      <c r="F1629" s="12" t="s">
        <v>28</v>
      </c>
      <c r="G1629" s="13"/>
      <c r="H1629" s="12" t="s">
        <v>207</v>
      </c>
      <c r="I1629" s="12"/>
      <c r="J1629" s="50" t="b">
        <v>0</v>
      </c>
      <c r="K1629" s="12" t="s">
        <v>1166</v>
      </c>
      <c r="L1629" s="12" t="s">
        <v>1167</v>
      </c>
    </row>
    <row r="1630" spans="1:12" x14ac:dyDescent="0.2">
      <c r="A1630" s="10">
        <v>40167</v>
      </c>
      <c r="B1630" s="11" t="s">
        <v>40</v>
      </c>
      <c r="C1630" s="12"/>
      <c r="D1630" s="11" t="s">
        <v>2</v>
      </c>
      <c r="E1630" s="11" t="s">
        <v>17</v>
      </c>
      <c r="F1630" s="12" t="s">
        <v>54</v>
      </c>
      <c r="G1630" s="13">
        <v>101981.98</v>
      </c>
      <c r="H1630" s="12" t="s">
        <v>206</v>
      </c>
      <c r="I1630" s="12"/>
      <c r="J1630" s="50" t="b">
        <v>0</v>
      </c>
      <c r="K1630" s="12" t="s">
        <v>1166</v>
      </c>
      <c r="L1630" s="12" t="s">
        <v>1167</v>
      </c>
    </row>
    <row r="1631" spans="1:12" x14ac:dyDescent="0.2">
      <c r="A1631" s="10">
        <v>40165</v>
      </c>
      <c r="B1631" s="11" t="s">
        <v>5</v>
      </c>
      <c r="C1631" s="12" t="s">
        <v>1406</v>
      </c>
      <c r="D1631" s="11" t="s">
        <v>53</v>
      </c>
      <c r="E1631" s="11" t="s">
        <v>20</v>
      </c>
      <c r="F1631" s="12" t="s">
        <v>203</v>
      </c>
      <c r="G1631" s="13">
        <v>4585.12</v>
      </c>
      <c r="H1631" s="12" t="s">
        <v>204</v>
      </c>
      <c r="I1631" s="12"/>
      <c r="J1631" s="50" t="b">
        <v>0</v>
      </c>
      <c r="K1631" s="12" t="s">
        <v>1166</v>
      </c>
      <c r="L1631" s="12" t="s">
        <v>1167</v>
      </c>
    </row>
    <row r="1632" spans="1:12" x14ac:dyDescent="0.2">
      <c r="A1632" s="10">
        <v>40163</v>
      </c>
      <c r="B1632" s="11" t="s">
        <v>40</v>
      </c>
      <c r="C1632" s="12"/>
      <c r="D1632" s="11" t="s">
        <v>2</v>
      </c>
      <c r="E1632" s="11" t="s">
        <v>17</v>
      </c>
      <c r="F1632" s="12" t="s">
        <v>54</v>
      </c>
      <c r="G1632" s="13">
        <v>112380.35</v>
      </c>
      <c r="H1632" s="12" t="s">
        <v>205</v>
      </c>
      <c r="I1632" s="12"/>
      <c r="J1632" s="50" t="b">
        <v>0</v>
      </c>
      <c r="K1632" s="12" t="s">
        <v>1166</v>
      </c>
      <c r="L1632" s="12" t="s">
        <v>1167</v>
      </c>
    </row>
    <row r="1633" spans="1:12" x14ac:dyDescent="0.2">
      <c r="A1633" s="10">
        <v>40158</v>
      </c>
      <c r="B1633" s="11" t="s">
        <v>40</v>
      </c>
      <c r="C1633" s="12"/>
      <c r="D1633" s="11"/>
      <c r="E1633" s="11"/>
      <c r="F1633" s="12" t="s">
        <v>177</v>
      </c>
      <c r="G1633" s="13"/>
      <c r="H1633" s="12" t="s">
        <v>202</v>
      </c>
      <c r="I1633" s="12"/>
      <c r="J1633" s="50" t="b">
        <v>0</v>
      </c>
      <c r="K1633" s="12" t="s">
        <v>1166</v>
      </c>
      <c r="L1633" s="12" t="s">
        <v>1167</v>
      </c>
    </row>
    <row r="1634" spans="1:12" x14ac:dyDescent="0.2">
      <c r="A1634" s="10">
        <v>40154</v>
      </c>
      <c r="B1634" s="11" t="s">
        <v>4</v>
      </c>
      <c r="C1634" s="12" t="s">
        <v>1149</v>
      </c>
      <c r="D1634" s="11" t="s">
        <v>43</v>
      </c>
      <c r="E1634" s="11" t="s">
        <v>20</v>
      </c>
      <c r="F1634" s="12" t="s">
        <v>197</v>
      </c>
      <c r="G1634" s="13"/>
      <c r="H1634" s="12" t="s">
        <v>198</v>
      </c>
      <c r="I1634" s="12"/>
      <c r="J1634" s="50" t="b">
        <v>0</v>
      </c>
      <c r="K1634" s="12" t="s">
        <v>1166</v>
      </c>
      <c r="L1634" s="12" t="s">
        <v>1167</v>
      </c>
    </row>
    <row r="1635" spans="1:12" x14ac:dyDescent="0.2">
      <c r="A1635" s="10">
        <v>40152</v>
      </c>
      <c r="B1635" s="11" t="s">
        <v>4</v>
      </c>
      <c r="C1635" s="12"/>
      <c r="D1635" s="11" t="s">
        <v>37</v>
      </c>
      <c r="E1635" s="11" t="s">
        <v>18</v>
      </c>
      <c r="F1635" s="12" t="s">
        <v>54</v>
      </c>
      <c r="G1635" s="13"/>
      <c r="H1635" s="12" t="s">
        <v>199</v>
      </c>
      <c r="I1635" s="12"/>
      <c r="J1635" s="50" t="b">
        <v>0</v>
      </c>
      <c r="K1635" s="12" t="s">
        <v>1166</v>
      </c>
      <c r="L1635" s="12" t="s">
        <v>1167</v>
      </c>
    </row>
    <row r="1636" spans="1:12" x14ac:dyDescent="0.2">
      <c r="A1636" s="10">
        <v>40150</v>
      </c>
      <c r="B1636" s="11" t="s">
        <v>40</v>
      </c>
      <c r="C1636" s="12" t="s">
        <v>1104</v>
      </c>
      <c r="D1636" s="11" t="s">
        <v>48</v>
      </c>
      <c r="E1636" s="11" t="s">
        <v>17</v>
      </c>
      <c r="F1636" s="12" t="s">
        <v>195</v>
      </c>
      <c r="G1636" s="13">
        <v>0</v>
      </c>
      <c r="H1636" s="12" t="s">
        <v>196</v>
      </c>
      <c r="I1636" s="12"/>
      <c r="J1636" s="50" t="b">
        <v>0</v>
      </c>
      <c r="K1636" s="12" t="s">
        <v>1166</v>
      </c>
      <c r="L1636" s="12" t="s">
        <v>1167</v>
      </c>
    </row>
    <row r="1637" spans="1:12" x14ac:dyDescent="0.2">
      <c r="A1637" s="10">
        <v>40150</v>
      </c>
      <c r="B1637" s="11" t="s">
        <v>36</v>
      </c>
      <c r="C1637" s="12"/>
      <c r="D1637" s="11" t="s">
        <v>2</v>
      </c>
      <c r="E1637" s="11" t="s">
        <v>20</v>
      </c>
      <c r="F1637" s="12" t="s">
        <v>200</v>
      </c>
      <c r="G1637" s="13">
        <v>207335.39</v>
      </c>
      <c r="H1637" s="12" t="s">
        <v>201</v>
      </c>
      <c r="I1637" s="12"/>
      <c r="J1637" s="50" t="b">
        <v>0</v>
      </c>
      <c r="K1637" s="12" t="s">
        <v>1166</v>
      </c>
      <c r="L1637" s="12" t="s">
        <v>1167</v>
      </c>
    </row>
    <row r="1638" spans="1:12" x14ac:dyDescent="0.2">
      <c r="A1638" s="10">
        <v>40129</v>
      </c>
      <c r="B1638" s="11" t="s">
        <v>40</v>
      </c>
      <c r="C1638" s="12"/>
      <c r="D1638" s="11" t="s">
        <v>48</v>
      </c>
      <c r="E1638" s="11" t="s">
        <v>17</v>
      </c>
      <c r="F1638" s="12" t="s">
        <v>192</v>
      </c>
      <c r="G1638" s="13"/>
      <c r="H1638" s="12" t="s">
        <v>193</v>
      </c>
      <c r="I1638" s="12"/>
      <c r="J1638" s="50" t="b">
        <v>0</v>
      </c>
      <c r="K1638" s="12" t="s">
        <v>1166</v>
      </c>
      <c r="L1638" s="12" t="s">
        <v>1167</v>
      </c>
    </row>
    <row r="1639" spans="1:12" x14ac:dyDescent="0.2">
      <c r="A1639" s="10">
        <v>40122</v>
      </c>
      <c r="B1639" s="11" t="s">
        <v>4</v>
      </c>
      <c r="C1639" s="12"/>
      <c r="D1639" s="11" t="s">
        <v>48</v>
      </c>
      <c r="E1639" s="11" t="s">
        <v>17</v>
      </c>
      <c r="F1639" s="12" t="s">
        <v>188</v>
      </c>
      <c r="G1639" s="13"/>
      <c r="H1639" s="12" t="s">
        <v>189</v>
      </c>
      <c r="I1639" s="12"/>
      <c r="J1639" s="50" t="b">
        <v>0</v>
      </c>
      <c r="K1639" s="12" t="s">
        <v>1166</v>
      </c>
      <c r="L1639" s="12" t="s">
        <v>1167</v>
      </c>
    </row>
    <row r="1640" spans="1:12" x14ac:dyDescent="0.2">
      <c r="A1640" s="10">
        <v>40116</v>
      </c>
      <c r="B1640" s="11" t="s">
        <v>6</v>
      </c>
      <c r="C1640" s="12"/>
      <c r="D1640" s="11" t="s">
        <v>53</v>
      </c>
      <c r="E1640" s="11" t="s">
        <v>19</v>
      </c>
      <c r="F1640" s="12" t="s">
        <v>29</v>
      </c>
      <c r="G1640" s="13">
        <v>10000</v>
      </c>
      <c r="H1640" s="12" t="s">
        <v>3083</v>
      </c>
      <c r="I1640" s="12"/>
      <c r="J1640" s="50" t="b">
        <v>0</v>
      </c>
      <c r="K1640" s="12" t="s">
        <v>1166</v>
      </c>
      <c r="L1640" s="12" t="s">
        <v>1167</v>
      </c>
    </row>
    <row r="1641" spans="1:12" x14ac:dyDescent="0.2">
      <c r="A1641" s="10">
        <v>40109</v>
      </c>
      <c r="B1641" s="11" t="s">
        <v>182</v>
      </c>
      <c r="C1641" s="12"/>
      <c r="D1641" s="11" t="s">
        <v>43</v>
      </c>
      <c r="E1641" s="11" t="s">
        <v>17</v>
      </c>
      <c r="F1641" s="12" t="s">
        <v>183</v>
      </c>
      <c r="G1641" s="13"/>
      <c r="H1641" s="12" t="s">
        <v>184</v>
      </c>
      <c r="I1641" s="12"/>
      <c r="J1641" s="50" t="b">
        <v>0</v>
      </c>
      <c r="K1641" s="12" t="s">
        <v>1166</v>
      </c>
      <c r="L1641" s="12" t="s">
        <v>1167</v>
      </c>
    </row>
    <row r="1642" spans="1:12" x14ac:dyDescent="0.2">
      <c r="A1642" s="10">
        <v>40109</v>
      </c>
      <c r="B1642" s="11" t="s">
        <v>36</v>
      </c>
      <c r="C1642" s="12"/>
      <c r="D1642" s="11" t="s">
        <v>53</v>
      </c>
      <c r="E1642" s="11" t="s">
        <v>19</v>
      </c>
      <c r="F1642" s="12" t="s">
        <v>34</v>
      </c>
      <c r="G1642" s="13">
        <v>8868.91</v>
      </c>
      <c r="H1642" s="12" t="s">
        <v>187</v>
      </c>
      <c r="I1642" s="12"/>
      <c r="J1642" s="50" t="b">
        <v>0</v>
      </c>
      <c r="K1642" s="12" t="s">
        <v>1166</v>
      </c>
      <c r="L1642" s="12" t="s">
        <v>1167</v>
      </c>
    </row>
    <row r="1643" spans="1:12" x14ac:dyDescent="0.2">
      <c r="A1643" s="10">
        <v>40108</v>
      </c>
      <c r="B1643" s="11" t="s">
        <v>36</v>
      </c>
      <c r="C1643" s="12"/>
      <c r="D1643" s="11" t="s">
        <v>43</v>
      </c>
      <c r="E1643" s="11" t="s">
        <v>20</v>
      </c>
      <c r="F1643" s="12" t="s">
        <v>185</v>
      </c>
      <c r="G1643" s="13">
        <v>1820.56</v>
      </c>
      <c r="H1643" s="12" t="s">
        <v>186</v>
      </c>
      <c r="I1643" s="12"/>
      <c r="J1643" s="50" t="b">
        <v>0</v>
      </c>
      <c r="K1643" s="12" t="s">
        <v>1166</v>
      </c>
      <c r="L1643" s="12" t="s">
        <v>1167</v>
      </c>
    </row>
    <row r="1644" spans="1:12" x14ac:dyDescent="0.2">
      <c r="A1644" s="10">
        <v>40108</v>
      </c>
      <c r="B1644" s="11" t="s">
        <v>4</v>
      </c>
      <c r="C1644" s="12"/>
      <c r="D1644" s="11"/>
      <c r="E1644" s="11" t="s">
        <v>17</v>
      </c>
      <c r="F1644" s="12" t="s">
        <v>32</v>
      </c>
      <c r="G1644" s="13"/>
      <c r="H1644" s="12" t="s">
        <v>191</v>
      </c>
      <c r="I1644" s="12"/>
      <c r="J1644" s="50" t="b">
        <v>0</v>
      </c>
      <c r="K1644" s="12" t="s">
        <v>1166</v>
      </c>
      <c r="L1644" s="12" t="s">
        <v>1167</v>
      </c>
    </row>
    <row r="1645" spans="1:12" x14ac:dyDescent="0.2">
      <c r="A1645" s="10">
        <v>40107</v>
      </c>
      <c r="B1645" s="11" t="s">
        <v>4</v>
      </c>
      <c r="C1645" s="12"/>
      <c r="D1645" s="11" t="s">
        <v>43</v>
      </c>
      <c r="E1645" s="11" t="s">
        <v>18</v>
      </c>
      <c r="F1645" s="12" t="s">
        <v>54</v>
      </c>
      <c r="G1645" s="13"/>
      <c r="H1645" s="12" t="s">
        <v>181</v>
      </c>
      <c r="I1645" s="12"/>
      <c r="J1645" s="50" t="b">
        <v>0</v>
      </c>
      <c r="K1645" s="12" t="s">
        <v>1166</v>
      </c>
      <c r="L1645" s="12" t="s">
        <v>1167</v>
      </c>
    </row>
    <row r="1646" spans="1:12" x14ac:dyDescent="0.2">
      <c r="A1646" s="10">
        <v>40105</v>
      </c>
      <c r="B1646" s="11" t="s">
        <v>88</v>
      </c>
      <c r="C1646" s="12"/>
      <c r="D1646" s="11" t="s">
        <v>53</v>
      </c>
      <c r="E1646" s="11" t="s">
        <v>19</v>
      </c>
      <c r="F1646" s="12" t="s">
        <v>104</v>
      </c>
      <c r="G1646" s="13">
        <v>2706.75</v>
      </c>
      <c r="H1646" s="12" t="s">
        <v>3084</v>
      </c>
      <c r="I1646" s="12"/>
      <c r="J1646" s="50" t="b">
        <v>0</v>
      </c>
      <c r="K1646" s="12" t="s">
        <v>1166</v>
      </c>
      <c r="L1646" s="12" t="s">
        <v>1167</v>
      </c>
    </row>
    <row r="1647" spans="1:12" x14ac:dyDescent="0.2">
      <c r="A1647" s="10">
        <v>40102</v>
      </c>
      <c r="B1647" s="11" t="s">
        <v>6</v>
      </c>
      <c r="C1647" s="12"/>
      <c r="D1647" s="11" t="s">
        <v>43</v>
      </c>
      <c r="E1647" s="11" t="s">
        <v>20</v>
      </c>
      <c r="F1647" s="12" t="s">
        <v>179</v>
      </c>
      <c r="G1647" s="13">
        <v>300</v>
      </c>
      <c r="H1647" s="12" t="s">
        <v>180</v>
      </c>
      <c r="I1647" s="12"/>
      <c r="J1647" s="50" t="b">
        <v>0</v>
      </c>
      <c r="K1647" s="12" t="s">
        <v>1166</v>
      </c>
      <c r="L1647" s="12" t="s">
        <v>1167</v>
      </c>
    </row>
    <row r="1648" spans="1:12" x14ac:dyDescent="0.2">
      <c r="A1648" s="10">
        <v>40101</v>
      </c>
      <c r="B1648" s="11" t="s">
        <v>4</v>
      </c>
      <c r="C1648" s="12"/>
      <c r="D1648" s="11" t="s">
        <v>43</v>
      </c>
      <c r="E1648" s="11" t="s">
        <v>17</v>
      </c>
      <c r="F1648" s="12" t="s">
        <v>177</v>
      </c>
      <c r="G1648" s="13">
        <v>1631.76</v>
      </c>
      <c r="H1648" s="12" t="s">
        <v>178</v>
      </c>
      <c r="I1648" s="12"/>
      <c r="J1648" s="50" t="b">
        <v>0</v>
      </c>
      <c r="K1648" s="12" t="s">
        <v>1166</v>
      </c>
      <c r="L1648" s="12" t="s">
        <v>1167</v>
      </c>
    </row>
    <row r="1649" spans="1:12" x14ac:dyDescent="0.2">
      <c r="A1649" s="10">
        <v>40099</v>
      </c>
      <c r="B1649" s="11" t="s">
        <v>2316</v>
      </c>
      <c r="C1649" s="12" t="s">
        <v>3192</v>
      </c>
      <c r="D1649" s="11" t="s">
        <v>3</v>
      </c>
      <c r="E1649" s="11"/>
      <c r="F1649" s="12" t="s">
        <v>83</v>
      </c>
      <c r="G1649" s="13">
        <v>3764109</v>
      </c>
      <c r="H1649" s="12" t="s">
        <v>2998</v>
      </c>
      <c r="I1649" s="12" t="s">
        <v>1861</v>
      </c>
      <c r="J1649" s="50" t="b">
        <v>1</v>
      </c>
      <c r="K1649" s="12" t="s">
        <v>1166</v>
      </c>
      <c r="L1649" s="12" t="s">
        <v>1167</v>
      </c>
    </row>
    <row r="1650" spans="1:12" x14ac:dyDescent="0.2">
      <c r="A1650" s="10">
        <v>40092</v>
      </c>
      <c r="B1650" s="11" t="s">
        <v>5</v>
      </c>
      <c r="C1650" s="12" t="s">
        <v>943</v>
      </c>
      <c r="D1650" s="11" t="s">
        <v>1</v>
      </c>
      <c r="E1650" s="11" t="s">
        <v>17</v>
      </c>
      <c r="F1650" s="12" t="s">
        <v>34</v>
      </c>
      <c r="G1650" s="13">
        <v>1200000</v>
      </c>
      <c r="H1650" s="12" t="s">
        <v>33</v>
      </c>
      <c r="I1650" s="12"/>
      <c r="J1650" s="50" t="b">
        <v>0</v>
      </c>
      <c r="K1650" s="12" t="s">
        <v>1166</v>
      </c>
      <c r="L1650" s="12" t="s">
        <v>1167</v>
      </c>
    </row>
    <row r="1651" spans="1:12" x14ac:dyDescent="0.2">
      <c r="A1651" s="10">
        <v>40090</v>
      </c>
      <c r="B1651" s="11" t="s">
        <v>4</v>
      </c>
      <c r="C1651" s="12" t="s">
        <v>1147</v>
      </c>
      <c r="D1651" s="11" t="s">
        <v>43</v>
      </c>
      <c r="E1651" s="11" t="s">
        <v>20</v>
      </c>
      <c r="F1651" s="12" t="s">
        <v>174</v>
      </c>
      <c r="G1651" s="13">
        <v>900</v>
      </c>
      <c r="H1651" s="12" t="s">
        <v>175</v>
      </c>
      <c r="I1651" s="12"/>
      <c r="J1651" s="50" t="b">
        <v>0</v>
      </c>
      <c r="K1651" s="12" t="s">
        <v>1166</v>
      </c>
      <c r="L1651" s="12" t="s">
        <v>1167</v>
      </c>
    </row>
    <row r="1652" spans="1:12" x14ac:dyDescent="0.2">
      <c r="A1652" s="10">
        <v>40081</v>
      </c>
      <c r="B1652" s="11" t="s">
        <v>171</v>
      </c>
      <c r="C1652" s="12"/>
      <c r="D1652" s="11" t="s">
        <v>37</v>
      </c>
      <c r="E1652" s="11" t="s">
        <v>18</v>
      </c>
      <c r="F1652" s="12" t="s">
        <v>172</v>
      </c>
      <c r="G1652" s="13"/>
      <c r="H1652" s="12" t="s">
        <v>173</v>
      </c>
      <c r="I1652" s="12"/>
      <c r="J1652" s="50" t="b">
        <v>0</v>
      </c>
      <c r="K1652" s="12" t="s">
        <v>1166</v>
      </c>
      <c r="L1652" s="12" t="s">
        <v>1167</v>
      </c>
    </row>
    <row r="1653" spans="1:12" x14ac:dyDescent="0.2">
      <c r="A1653" s="10">
        <v>40078</v>
      </c>
      <c r="B1653" s="11" t="s">
        <v>36</v>
      </c>
      <c r="C1653" s="12"/>
      <c r="D1653" s="11"/>
      <c r="E1653" s="11" t="s">
        <v>17</v>
      </c>
      <c r="F1653" s="12" t="s">
        <v>83</v>
      </c>
      <c r="G1653" s="13"/>
      <c r="H1653" s="12" t="s">
        <v>170</v>
      </c>
      <c r="I1653" s="12"/>
      <c r="J1653" s="50" t="b">
        <v>0</v>
      </c>
      <c r="K1653" s="12" t="s">
        <v>1166</v>
      </c>
      <c r="L1653" s="12" t="s">
        <v>1167</v>
      </c>
    </row>
    <row r="1654" spans="1:12" x14ac:dyDescent="0.2">
      <c r="A1654" s="10">
        <v>40070</v>
      </c>
      <c r="B1654" s="11" t="s">
        <v>88</v>
      </c>
      <c r="C1654" s="12"/>
      <c r="D1654" s="11" t="s">
        <v>2</v>
      </c>
      <c r="E1654" s="11" t="s">
        <v>18</v>
      </c>
      <c r="F1654" s="12" t="s">
        <v>104</v>
      </c>
      <c r="G1654" s="13"/>
      <c r="H1654" s="12" t="s">
        <v>194</v>
      </c>
      <c r="I1654" s="12"/>
      <c r="J1654" s="50" t="b">
        <v>0</v>
      </c>
      <c r="K1654" s="12" t="s">
        <v>1166</v>
      </c>
      <c r="L1654" s="12" t="s">
        <v>1167</v>
      </c>
    </row>
    <row r="1655" spans="1:12" x14ac:dyDescent="0.2">
      <c r="A1655" s="10">
        <v>40059</v>
      </c>
      <c r="B1655" s="11" t="s">
        <v>36</v>
      </c>
      <c r="C1655" s="12"/>
      <c r="D1655" s="11" t="s">
        <v>37</v>
      </c>
      <c r="E1655" s="11" t="s">
        <v>18</v>
      </c>
      <c r="F1655" s="12" t="s">
        <v>38</v>
      </c>
      <c r="G1655" s="13">
        <v>0</v>
      </c>
      <c r="H1655" s="12" t="s">
        <v>39</v>
      </c>
      <c r="I1655" s="12"/>
      <c r="J1655" s="50" t="b">
        <v>0</v>
      </c>
      <c r="K1655" s="12" t="s">
        <v>1166</v>
      </c>
      <c r="L1655" s="12" t="s">
        <v>1167</v>
      </c>
    </row>
    <row r="1656" spans="1:12" x14ac:dyDescent="0.2">
      <c r="A1656" s="10">
        <v>40057</v>
      </c>
      <c r="B1656" s="11" t="s">
        <v>2193</v>
      </c>
      <c r="C1656" s="12" t="s">
        <v>965</v>
      </c>
      <c r="D1656" s="11" t="s">
        <v>2</v>
      </c>
      <c r="E1656" s="11" t="s">
        <v>1730</v>
      </c>
      <c r="F1656" s="12" t="s">
        <v>1429</v>
      </c>
      <c r="G1656" s="13">
        <v>171350</v>
      </c>
      <c r="H1656" s="12" t="s">
        <v>1663</v>
      </c>
      <c r="I1656" s="12" t="s">
        <v>1662</v>
      </c>
      <c r="J1656" s="50" t="b">
        <v>0</v>
      </c>
      <c r="K1656" s="12" t="s">
        <v>1166</v>
      </c>
      <c r="L1656" s="12" t="s">
        <v>1167</v>
      </c>
    </row>
    <row r="1657" spans="1:12" x14ac:dyDescent="0.2">
      <c r="A1657" s="10">
        <v>40052</v>
      </c>
      <c r="B1657" s="11" t="s">
        <v>40</v>
      </c>
      <c r="C1657" s="12"/>
      <c r="D1657" s="11"/>
      <c r="E1657" s="11" t="s">
        <v>17</v>
      </c>
      <c r="F1657" s="12" t="s">
        <v>41</v>
      </c>
      <c r="G1657" s="13">
        <v>0</v>
      </c>
      <c r="H1657" s="12" t="s">
        <v>42</v>
      </c>
      <c r="I1657" s="12"/>
      <c r="J1657" s="50" t="b">
        <v>0</v>
      </c>
      <c r="K1657" s="12" t="s">
        <v>1166</v>
      </c>
      <c r="L1657" s="12" t="s">
        <v>1167</v>
      </c>
    </row>
    <row r="1658" spans="1:12" x14ac:dyDescent="0.2">
      <c r="A1658" s="10">
        <v>40050</v>
      </c>
      <c r="B1658" s="11" t="s">
        <v>36</v>
      </c>
      <c r="C1658" s="12"/>
      <c r="D1658" s="11" t="s">
        <v>761</v>
      </c>
      <c r="E1658" s="11" t="s">
        <v>19</v>
      </c>
      <c r="F1658" s="12" t="s">
        <v>44</v>
      </c>
      <c r="G1658" s="13">
        <v>112.38</v>
      </c>
      <c r="H1658" s="12" t="s">
        <v>67</v>
      </c>
      <c r="I1658" s="12"/>
      <c r="J1658" s="50" t="b">
        <v>0</v>
      </c>
      <c r="K1658" s="12" t="s">
        <v>1166</v>
      </c>
      <c r="L1658" s="12" t="s">
        <v>1167</v>
      </c>
    </row>
    <row r="1659" spans="1:12" x14ac:dyDescent="0.2">
      <c r="A1659" s="10">
        <v>40042</v>
      </c>
      <c r="B1659" s="11" t="s">
        <v>4</v>
      </c>
      <c r="C1659" s="12"/>
      <c r="D1659" s="11" t="s">
        <v>43</v>
      </c>
      <c r="E1659" s="11" t="s">
        <v>20</v>
      </c>
      <c r="F1659" s="12" t="s">
        <v>46</v>
      </c>
      <c r="G1659" s="13">
        <v>0</v>
      </c>
      <c r="H1659" s="12" t="s">
        <v>47</v>
      </c>
      <c r="I1659" s="12"/>
      <c r="J1659" s="50" t="b">
        <v>0</v>
      </c>
      <c r="K1659" s="12" t="s">
        <v>1166</v>
      </c>
      <c r="L1659" s="12" t="s">
        <v>1167</v>
      </c>
    </row>
    <row r="1660" spans="1:12" x14ac:dyDescent="0.2">
      <c r="A1660" s="10">
        <v>40039</v>
      </c>
      <c r="B1660" s="11" t="s">
        <v>40</v>
      </c>
      <c r="C1660" s="12"/>
      <c r="D1660" s="11" t="s">
        <v>48</v>
      </c>
      <c r="E1660" s="11" t="s">
        <v>17</v>
      </c>
      <c r="F1660" s="12" t="s">
        <v>49</v>
      </c>
      <c r="G1660" s="13">
        <v>0</v>
      </c>
      <c r="H1660" s="12" t="s">
        <v>50</v>
      </c>
      <c r="I1660" s="12"/>
      <c r="J1660" s="50" t="b">
        <v>0</v>
      </c>
      <c r="K1660" s="12" t="s">
        <v>1166</v>
      </c>
      <c r="L1660" s="12" t="s">
        <v>1167</v>
      </c>
    </row>
    <row r="1661" spans="1:12" x14ac:dyDescent="0.2">
      <c r="A1661" s="10">
        <v>40039</v>
      </c>
      <c r="B1661" s="11" t="s">
        <v>36</v>
      </c>
      <c r="C1661" s="12"/>
      <c r="D1661" s="11" t="s">
        <v>43</v>
      </c>
      <c r="E1661" s="11" t="s">
        <v>17</v>
      </c>
      <c r="F1661" s="12" t="s">
        <v>51</v>
      </c>
      <c r="G1661" s="13">
        <v>0</v>
      </c>
      <c r="H1661" s="12" t="s">
        <v>52</v>
      </c>
      <c r="I1661" s="12"/>
      <c r="J1661" s="50" t="b">
        <v>0</v>
      </c>
      <c r="K1661" s="12" t="s">
        <v>1166</v>
      </c>
      <c r="L1661" s="12" t="s">
        <v>1167</v>
      </c>
    </row>
    <row r="1662" spans="1:12" x14ac:dyDescent="0.2">
      <c r="A1662" s="10">
        <v>40037</v>
      </c>
      <c r="B1662" s="11" t="s">
        <v>40</v>
      </c>
      <c r="C1662" s="12"/>
      <c r="D1662" s="11" t="s">
        <v>53</v>
      </c>
      <c r="E1662" s="11" t="s">
        <v>19</v>
      </c>
      <c r="F1662" s="12" t="s">
        <v>54</v>
      </c>
      <c r="G1662" s="13">
        <v>5632.53</v>
      </c>
      <c r="H1662" s="12" t="s">
        <v>55</v>
      </c>
      <c r="I1662" s="12"/>
      <c r="J1662" s="50" t="b">
        <v>0</v>
      </c>
      <c r="K1662" s="12" t="s">
        <v>1166</v>
      </c>
      <c r="L1662" s="12" t="s">
        <v>1167</v>
      </c>
    </row>
    <row r="1663" spans="1:12" x14ac:dyDescent="0.2">
      <c r="A1663" s="10">
        <v>40036</v>
      </c>
      <c r="B1663" s="11" t="s">
        <v>36</v>
      </c>
      <c r="C1663" s="12"/>
      <c r="D1663" s="11" t="s">
        <v>43</v>
      </c>
      <c r="E1663" s="11" t="s">
        <v>20</v>
      </c>
      <c r="F1663" s="12" t="s">
        <v>56</v>
      </c>
      <c r="G1663" s="13">
        <v>1650.93</v>
      </c>
      <c r="H1663" s="12" t="s">
        <v>57</v>
      </c>
      <c r="I1663" s="12"/>
      <c r="J1663" s="50" t="b">
        <v>0</v>
      </c>
      <c r="K1663" s="12" t="s">
        <v>1166</v>
      </c>
      <c r="L1663" s="12" t="s">
        <v>1167</v>
      </c>
    </row>
    <row r="1664" spans="1:12" x14ac:dyDescent="0.2">
      <c r="A1664" s="10">
        <v>40036</v>
      </c>
      <c r="B1664" s="11" t="s">
        <v>4</v>
      </c>
      <c r="C1664" s="12" t="s">
        <v>829</v>
      </c>
      <c r="D1664" s="11" t="s">
        <v>43</v>
      </c>
      <c r="E1664" s="11" t="s">
        <v>17</v>
      </c>
      <c r="F1664" s="12" t="s">
        <v>58</v>
      </c>
      <c r="G1664" s="13">
        <v>900</v>
      </c>
      <c r="H1664" s="12" t="s">
        <v>59</v>
      </c>
      <c r="I1664" s="12"/>
      <c r="J1664" s="50" t="b">
        <v>0</v>
      </c>
      <c r="K1664" s="12" t="s">
        <v>1166</v>
      </c>
      <c r="L1664" s="12" t="s">
        <v>1167</v>
      </c>
    </row>
    <row r="1665" spans="1:12" x14ac:dyDescent="0.2">
      <c r="A1665" s="10">
        <v>40036</v>
      </c>
      <c r="B1665" s="11" t="s">
        <v>6</v>
      </c>
      <c r="C1665" s="12"/>
      <c r="D1665" s="11" t="s">
        <v>43</v>
      </c>
      <c r="E1665" s="11" t="s">
        <v>18</v>
      </c>
      <c r="F1665" s="12" t="s">
        <v>60</v>
      </c>
      <c r="G1665" s="13">
        <v>1000</v>
      </c>
      <c r="H1665" s="12" t="s">
        <v>61</v>
      </c>
      <c r="I1665" s="12"/>
      <c r="J1665" s="50" t="b">
        <v>0</v>
      </c>
      <c r="K1665" s="12" t="s">
        <v>1166</v>
      </c>
      <c r="L1665" s="12" t="s">
        <v>1167</v>
      </c>
    </row>
    <row r="1666" spans="1:12" x14ac:dyDescent="0.2">
      <c r="A1666" s="10">
        <v>40033</v>
      </c>
      <c r="B1666" s="11" t="s">
        <v>5</v>
      </c>
      <c r="C1666" s="12" t="s">
        <v>832</v>
      </c>
      <c r="D1666" s="11" t="s">
        <v>2</v>
      </c>
      <c r="E1666" s="11" t="s">
        <v>20</v>
      </c>
      <c r="F1666" s="12" t="s">
        <v>62</v>
      </c>
      <c r="G1666" s="13">
        <v>47204.58</v>
      </c>
      <c r="H1666" s="12" t="s">
        <v>63</v>
      </c>
      <c r="I1666" s="12"/>
      <c r="J1666" s="50" t="b">
        <v>0</v>
      </c>
      <c r="K1666" s="12" t="s">
        <v>1166</v>
      </c>
      <c r="L1666" s="12" t="s">
        <v>1167</v>
      </c>
    </row>
    <row r="1667" spans="1:12" x14ac:dyDescent="0.2">
      <c r="A1667" s="10">
        <v>40029</v>
      </c>
      <c r="B1667" s="11" t="s">
        <v>40</v>
      </c>
      <c r="C1667" s="12"/>
      <c r="D1667" s="11" t="s">
        <v>1</v>
      </c>
      <c r="E1667" s="11" t="s">
        <v>17</v>
      </c>
      <c r="F1667" s="12" t="s">
        <v>64</v>
      </c>
      <c r="G1667" s="13">
        <v>200000</v>
      </c>
      <c r="H1667" s="12" t="s">
        <v>65</v>
      </c>
      <c r="I1667" s="12"/>
      <c r="J1667" s="50" t="b">
        <v>0</v>
      </c>
      <c r="K1667" s="12" t="s">
        <v>1166</v>
      </c>
      <c r="L1667" s="12" t="s">
        <v>1167</v>
      </c>
    </row>
    <row r="1668" spans="1:12" x14ac:dyDescent="0.2">
      <c r="A1668" s="10">
        <v>40029</v>
      </c>
      <c r="B1668" s="11" t="s">
        <v>40</v>
      </c>
      <c r="C1668" s="12"/>
      <c r="D1668" s="11" t="s">
        <v>53</v>
      </c>
      <c r="E1668" s="11" t="s">
        <v>19</v>
      </c>
      <c r="F1668" s="12" t="s">
        <v>66</v>
      </c>
      <c r="G1668" s="13">
        <v>3854.65</v>
      </c>
      <c r="H1668" s="12" t="s">
        <v>67</v>
      </c>
      <c r="I1668" s="12"/>
      <c r="J1668" s="50" t="b">
        <v>0</v>
      </c>
      <c r="K1668" s="12" t="s">
        <v>1166</v>
      </c>
      <c r="L1668" s="12" t="s">
        <v>1167</v>
      </c>
    </row>
    <row r="1669" spans="1:12" x14ac:dyDescent="0.2">
      <c r="A1669" s="10">
        <v>40028</v>
      </c>
      <c r="B1669" s="11" t="s">
        <v>40</v>
      </c>
      <c r="C1669" s="12"/>
      <c r="D1669" s="11" t="s">
        <v>37</v>
      </c>
      <c r="E1669" s="11"/>
      <c r="F1669" s="12" t="s">
        <v>68</v>
      </c>
      <c r="G1669" s="13">
        <v>10581.72</v>
      </c>
      <c r="H1669" s="12" t="s">
        <v>69</v>
      </c>
      <c r="I1669" s="12"/>
      <c r="J1669" s="50" t="b">
        <v>0</v>
      </c>
      <c r="K1669" s="12" t="s">
        <v>1166</v>
      </c>
      <c r="L1669" s="12" t="s">
        <v>1167</v>
      </c>
    </row>
    <row r="1670" spans="1:12" x14ac:dyDescent="0.2">
      <c r="A1670" s="10">
        <v>40021</v>
      </c>
      <c r="B1670" s="11" t="s">
        <v>4</v>
      </c>
      <c r="C1670" s="12"/>
      <c r="D1670" s="11" t="s">
        <v>53</v>
      </c>
      <c r="E1670" s="11" t="s">
        <v>17</v>
      </c>
      <c r="F1670" s="12" t="s">
        <v>70</v>
      </c>
      <c r="G1670" s="13">
        <v>5394.76</v>
      </c>
      <c r="H1670" s="12" t="s">
        <v>71</v>
      </c>
      <c r="I1670" s="12"/>
      <c r="J1670" s="50" t="b">
        <v>0</v>
      </c>
      <c r="K1670" s="12" t="s">
        <v>1166</v>
      </c>
      <c r="L1670" s="12" t="s">
        <v>1167</v>
      </c>
    </row>
    <row r="1671" spans="1:12" x14ac:dyDescent="0.2">
      <c r="A1671" s="10">
        <v>40021</v>
      </c>
      <c r="B1671" s="11" t="s">
        <v>2193</v>
      </c>
      <c r="C1671" s="12" t="s">
        <v>1105</v>
      </c>
      <c r="D1671" s="11" t="s">
        <v>2</v>
      </c>
      <c r="E1671" s="11" t="s">
        <v>19</v>
      </c>
      <c r="F1671" s="12" t="s">
        <v>72</v>
      </c>
      <c r="G1671" s="13">
        <v>37844.410000000003</v>
      </c>
      <c r="H1671" s="12" t="s">
        <v>67</v>
      </c>
      <c r="I1671" s="12" t="s">
        <v>1182</v>
      </c>
      <c r="J1671" s="50" t="b">
        <v>0</v>
      </c>
      <c r="K1671" s="12" t="s">
        <v>1166</v>
      </c>
      <c r="L1671" s="12" t="s">
        <v>1167</v>
      </c>
    </row>
    <row r="1672" spans="1:12" x14ac:dyDescent="0.2">
      <c r="A1672" s="10">
        <v>40017</v>
      </c>
      <c r="B1672" s="11" t="s">
        <v>40</v>
      </c>
      <c r="C1672" s="12"/>
      <c r="D1672" s="11" t="s">
        <v>1</v>
      </c>
      <c r="E1672" s="11" t="s">
        <v>17</v>
      </c>
      <c r="F1672" s="12" t="s">
        <v>54</v>
      </c>
      <c r="G1672" s="13">
        <v>284700.95</v>
      </c>
      <c r="H1672" s="12" t="s">
        <v>73</v>
      </c>
      <c r="I1672" s="12"/>
      <c r="J1672" s="50" t="b">
        <v>0</v>
      </c>
      <c r="K1672" s="12" t="s">
        <v>1166</v>
      </c>
      <c r="L1672" s="12" t="s">
        <v>1167</v>
      </c>
    </row>
    <row r="1673" spans="1:12" x14ac:dyDescent="0.2">
      <c r="A1673" s="10">
        <v>40011</v>
      </c>
      <c r="B1673" s="11" t="s">
        <v>36</v>
      </c>
      <c r="C1673" s="12"/>
      <c r="D1673" s="11" t="s">
        <v>1</v>
      </c>
      <c r="E1673" s="11" t="s">
        <v>19</v>
      </c>
      <c r="F1673" s="12" t="s">
        <v>74</v>
      </c>
      <c r="G1673" s="13">
        <v>209995.42</v>
      </c>
      <c r="H1673" s="12" t="s">
        <v>75</v>
      </c>
      <c r="I1673" s="12"/>
      <c r="J1673" s="50" t="b">
        <v>0</v>
      </c>
      <c r="K1673" s="12" t="s">
        <v>1166</v>
      </c>
      <c r="L1673" s="12" t="s">
        <v>1167</v>
      </c>
    </row>
    <row r="1674" spans="1:12" x14ac:dyDescent="0.2">
      <c r="A1674" s="10">
        <v>40004</v>
      </c>
      <c r="B1674" s="11" t="s">
        <v>5</v>
      </c>
      <c r="C1674" s="12" t="s">
        <v>832</v>
      </c>
      <c r="D1674" s="11" t="s">
        <v>53</v>
      </c>
      <c r="E1674" s="11" t="s">
        <v>1730</v>
      </c>
      <c r="F1674" s="12" t="s">
        <v>76</v>
      </c>
      <c r="G1674" s="13">
        <v>0</v>
      </c>
      <c r="H1674" s="12" t="s">
        <v>77</v>
      </c>
      <c r="I1674" s="12"/>
      <c r="J1674" s="50" t="b">
        <v>0</v>
      </c>
      <c r="K1674" s="12" t="s">
        <v>1166</v>
      </c>
      <c r="L1674" s="12" t="s">
        <v>1167</v>
      </c>
    </row>
    <row r="1675" spans="1:12" x14ac:dyDescent="0.2">
      <c r="A1675" s="10">
        <v>40003</v>
      </c>
      <c r="B1675" s="11" t="s">
        <v>36</v>
      </c>
      <c r="C1675" s="12"/>
      <c r="D1675" s="11" t="s">
        <v>53</v>
      </c>
      <c r="E1675" s="11" t="s">
        <v>17</v>
      </c>
      <c r="F1675" s="12" t="s">
        <v>78</v>
      </c>
      <c r="G1675" s="13">
        <v>10000</v>
      </c>
      <c r="H1675" s="12" t="s">
        <v>79</v>
      </c>
      <c r="I1675" s="12"/>
      <c r="J1675" s="50" t="b">
        <v>0</v>
      </c>
      <c r="K1675" s="12" t="s">
        <v>1166</v>
      </c>
      <c r="L1675" s="12" t="s">
        <v>1167</v>
      </c>
    </row>
    <row r="1676" spans="1:12" x14ac:dyDescent="0.2">
      <c r="A1676" s="10">
        <v>40001</v>
      </c>
      <c r="B1676" s="11" t="s">
        <v>40</v>
      </c>
      <c r="C1676" s="12" t="s">
        <v>2339</v>
      </c>
      <c r="D1676" s="11" t="s">
        <v>761</v>
      </c>
      <c r="E1676" s="11" t="s">
        <v>19</v>
      </c>
      <c r="F1676" s="12" t="s">
        <v>80</v>
      </c>
      <c r="G1676" s="13">
        <v>0</v>
      </c>
      <c r="H1676" s="12" t="s">
        <v>81</v>
      </c>
      <c r="I1676" s="12" t="s">
        <v>1494</v>
      </c>
      <c r="J1676" s="50" t="b">
        <v>0</v>
      </c>
      <c r="K1676" s="12" t="s">
        <v>1166</v>
      </c>
      <c r="L1676" s="12" t="s">
        <v>1167</v>
      </c>
    </row>
    <row r="1677" spans="1:12" x14ac:dyDescent="0.2">
      <c r="A1677" s="10">
        <v>40001</v>
      </c>
      <c r="B1677" s="11" t="s">
        <v>36</v>
      </c>
      <c r="C1677" s="12"/>
      <c r="D1677" s="11" t="s">
        <v>43</v>
      </c>
      <c r="E1677" s="11" t="s">
        <v>20</v>
      </c>
      <c r="F1677" s="12" t="s">
        <v>34</v>
      </c>
      <c r="G1677" s="13">
        <v>436.35</v>
      </c>
      <c r="H1677" s="12" t="s">
        <v>82</v>
      </c>
      <c r="I1677" s="12"/>
      <c r="J1677" s="50" t="b">
        <v>0</v>
      </c>
      <c r="K1677" s="12" t="s">
        <v>1166</v>
      </c>
      <c r="L1677" s="12" t="s">
        <v>1167</v>
      </c>
    </row>
    <row r="1678" spans="1:12" x14ac:dyDescent="0.2">
      <c r="A1678" s="10">
        <v>39996</v>
      </c>
      <c r="B1678" s="11" t="s">
        <v>36</v>
      </c>
      <c r="C1678" s="12"/>
      <c r="D1678" s="11" t="s">
        <v>53</v>
      </c>
      <c r="E1678" s="11" t="s">
        <v>17</v>
      </c>
      <c r="F1678" s="12" t="s">
        <v>83</v>
      </c>
      <c r="G1678" s="13">
        <v>0</v>
      </c>
      <c r="H1678" s="12" t="s">
        <v>84</v>
      </c>
      <c r="I1678" s="12"/>
      <c r="J1678" s="50" t="b">
        <v>0</v>
      </c>
      <c r="K1678" s="12" t="s">
        <v>1166</v>
      </c>
      <c r="L1678" s="12" t="s">
        <v>1167</v>
      </c>
    </row>
    <row r="1679" spans="1:12" x14ac:dyDescent="0.2">
      <c r="A1679" s="10">
        <v>39994</v>
      </c>
      <c r="B1679" s="11" t="s">
        <v>5</v>
      </c>
      <c r="C1679" s="12" t="s">
        <v>1334</v>
      </c>
      <c r="D1679" s="11" t="s">
        <v>37</v>
      </c>
      <c r="E1679" s="11" t="s">
        <v>18</v>
      </c>
      <c r="F1679" s="12" t="s">
        <v>85</v>
      </c>
      <c r="G1679" s="13">
        <v>0</v>
      </c>
      <c r="H1679" s="12" t="s">
        <v>86</v>
      </c>
      <c r="I1679" s="12"/>
      <c r="J1679" s="50" t="b">
        <v>0</v>
      </c>
      <c r="K1679" s="12" t="s">
        <v>1166</v>
      </c>
      <c r="L1679" s="12" t="s">
        <v>1167</v>
      </c>
    </row>
    <row r="1680" spans="1:12" x14ac:dyDescent="0.2">
      <c r="A1680" s="10">
        <v>39993</v>
      </c>
      <c r="B1680" s="11" t="s">
        <v>40</v>
      </c>
      <c r="C1680" s="12"/>
      <c r="D1680" s="11" t="s">
        <v>2</v>
      </c>
      <c r="E1680" s="11" t="s">
        <v>17</v>
      </c>
      <c r="F1680" s="12" t="s">
        <v>85</v>
      </c>
      <c r="G1680" s="13">
        <v>88575</v>
      </c>
      <c r="H1680" s="12" t="s">
        <v>87</v>
      </c>
      <c r="I1680" s="12"/>
      <c r="J1680" s="50" t="b">
        <v>0</v>
      </c>
      <c r="K1680" s="12" t="s">
        <v>1166</v>
      </c>
      <c r="L1680" s="12" t="s">
        <v>1167</v>
      </c>
    </row>
    <row r="1681" spans="1:12" x14ac:dyDescent="0.2">
      <c r="A1681" s="10">
        <v>39986</v>
      </c>
      <c r="B1681" s="11" t="s">
        <v>88</v>
      </c>
      <c r="C1681" s="12"/>
      <c r="D1681" s="11" t="s">
        <v>48</v>
      </c>
      <c r="E1681" s="11" t="s">
        <v>17</v>
      </c>
      <c r="F1681" s="12" t="s">
        <v>89</v>
      </c>
      <c r="G1681" s="13">
        <v>0</v>
      </c>
      <c r="H1681" s="12" t="s">
        <v>90</v>
      </c>
      <c r="I1681" s="12"/>
      <c r="J1681" s="50" t="b">
        <v>0</v>
      </c>
      <c r="K1681" s="12" t="s">
        <v>1166</v>
      </c>
      <c r="L1681" s="12" t="s">
        <v>1167</v>
      </c>
    </row>
    <row r="1682" spans="1:12" x14ac:dyDescent="0.2">
      <c r="A1682" s="10">
        <v>39985</v>
      </c>
      <c r="B1682" s="11" t="s">
        <v>88</v>
      </c>
      <c r="C1682" s="12"/>
      <c r="D1682" s="11" t="s">
        <v>2</v>
      </c>
      <c r="E1682" s="11" t="s">
        <v>19</v>
      </c>
      <c r="F1682" s="12" t="s">
        <v>91</v>
      </c>
      <c r="G1682" s="13">
        <v>123000</v>
      </c>
      <c r="H1682" s="12" t="s">
        <v>92</v>
      </c>
      <c r="I1682" s="12"/>
      <c r="J1682" s="50" t="b">
        <v>0</v>
      </c>
      <c r="K1682" s="12" t="s">
        <v>1166</v>
      </c>
      <c r="L1682" s="12" t="s">
        <v>1167</v>
      </c>
    </row>
    <row r="1683" spans="1:12" x14ac:dyDescent="0.2">
      <c r="A1683" s="10">
        <v>39974</v>
      </c>
      <c r="B1683" s="11" t="s">
        <v>36</v>
      </c>
      <c r="C1683" s="12"/>
      <c r="D1683" s="11" t="s">
        <v>2</v>
      </c>
      <c r="E1683" s="11" t="s">
        <v>19</v>
      </c>
      <c r="F1683" s="12" t="s">
        <v>93</v>
      </c>
      <c r="G1683" s="13">
        <v>20107.45</v>
      </c>
      <c r="H1683" s="12" t="s">
        <v>94</v>
      </c>
      <c r="I1683" s="12"/>
      <c r="J1683" s="50" t="b">
        <v>0</v>
      </c>
      <c r="K1683" s="12" t="s">
        <v>1166</v>
      </c>
      <c r="L1683" s="12" t="s">
        <v>1167</v>
      </c>
    </row>
    <row r="1684" spans="1:12" x14ac:dyDescent="0.2">
      <c r="A1684" s="10">
        <v>39970</v>
      </c>
      <c r="B1684" s="11" t="s">
        <v>40</v>
      </c>
      <c r="C1684" s="12" t="s">
        <v>855</v>
      </c>
      <c r="D1684" s="11" t="s">
        <v>1252</v>
      </c>
      <c r="E1684" s="11" t="s">
        <v>17</v>
      </c>
      <c r="F1684" s="12" t="s">
        <v>95</v>
      </c>
      <c r="G1684" s="13">
        <v>0</v>
      </c>
      <c r="H1684" s="12" t="s">
        <v>96</v>
      </c>
      <c r="I1684" s="12"/>
      <c r="J1684" s="50" t="b">
        <v>0</v>
      </c>
      <c r="K1684" s="12" t="s">
        <v>1166</v>
      </c>
      <c r="L1684" s="12" t="s">
        <v>1167</v>
      </c>
    </row>
    <row r="1685" spans="1:12" x14ac:dyDescent="0.2">
      <c r="A1685" s="10">
        <v>39966</v>
      </c>
      <c r="B1685" s="11" t="s">
        <v>88</v>
      </c>
      <c r="C1685" s="12"/>
      <c r="D1685" s="11"/>
      <c r="E1685" s="11" t="s">
        <v>19</v>
      </c>
      <c r="F1685" s="12" t="s">
        <v>25</v>
      </c>
      <c r="G1685" s="13">
        <v>0</v>
      </c>
      <c r="H1685" s="12" t="s">
        <v>3085</v>
      </c>
      <c r="I1685" s="12"/>
      <c r="J1685" s="50" t="b">
        <v>0</v>
      </c>
      <c r="K1685" s="12" t="s">
        <v>1166</v>
      </c>
      <c r="L1685" s="12" t="s">
        <v>1167</v>
      </c>
    </row>
    <row r="1686" spans="1:12" x14ac:dyDescent="0.2">
      <c r="A1686" s="10">
        <v>39966</v>
      </c>
      <c r="B1686" s="11" t="s">
        <v>88</v>
      </c>
      <c r="C1686" s="12"/>
      <c r="D1686" s="11"/>
      <c r="E1686" s="11" t="s">
        <v>17</v>
      </c>
      <c r="F1686" s="12" t="s">
        <v>25</v>
      </c>
      <c r="G1686" s="13">
        <v>0</v>
      </c>
      <c r="H1686" s="12" t="s">
        <v>98</v>
      </c>
      <c r="I1686" s="12"/>
      <c r="J1686" s="50" t="b">
        <v>0</v>
      </c>
      <c r="K1686" s="12" t="s">
        <v>1166</v>
      </c>
      <c r="L1686" s="12" t="s">
        <v>1167</v>
      </c>
    </row>
    <row r="1687" spans="1:12" x14ac:dyDescent="0.2">
      <c r="A1687" s="10">
        <v>39966</v>
      </c>
      <c r="B1687" s="11" t="s">
        <v>2193</v>
      </c>
      <c r="C1687" s="12" t="s">
        <v>1133</v>
      </c>
      <c r="D1687" s="11" t="s">
        <v>2</v>
      </c>
      <c r="E1687" s="11" t="s">
        <v>19</v>
      </c>
      <c r="F1687" s="12" t="s">
        <v>99</v>
      </c>
      <c r="G1687" s="13">
        <v>20000</v>
      </c>
      <c r="H1687" s="12" t="s">
        <v>23</v>
      </c>
      <c r="I1687" s="12"/>
      <c r="J1687" s="50" t="b">
        <v>0</v>
      </c>
      <c r="K1687" s="12" t="s">
        <v>1166</v>
      </c>
      <c r="L1687" s="12" t="s">
        <v>1167</v>
      </c>
    </row>
    <row r="1688" spans="1:12" x14ac:dyDescent="0.2">
      <c r="A1688" s="10">
        <v>39965</v>
      </c>
      <c r="B1688" s="11" t="s">
        <v>36</v>
      </c>
      <c r="C1688" s="12"/>
      <c r="D1688" s="11"/>
      <c r="E1688" s="11" t="s">
        <v>19</v>
      </c>
      <c r="F1688" s="12" t="s">
        <v>100</v>
      </c>
      <c r="G1688" s="13">
        <v>0</v>
      </c>
      <c r="H1688" s="12" t="s">
        <v>3086</v>
      </c>
      <c r="I1688" s="12"/>
      <c r="J1688" s="50" t="b">
        <v>0</v>
      </c>
      <c r="K1688" s="12" t="s">
        <v>1166</v>
      </c>
      <c r="L1688" s="12" t="s">
        <v>1167</v>
      </c>
    </row>
    <row r="1689" spans="1:12" x14ac:dyDescent="0.2">
      <c r="A1689" s="10">
        <v>39962</v>
      </c>
      <c r="B1689" s="11" t="s">
        <v>36</v>
      </c>
      <c r="C1689" s="12"/>
      <c r="D1689" s="11" t="s">
        <v>2</v>
      </c>
      <c r="E1689" s="11" t="s">
        <v>17</v>
      </c>
      <c r="F1689" s="12" t="s">
        <v>102</v>
      </c>
      <c r="G1689" s="13">
        <v>34910.46</v>
      </c>
      <c r="H1689" s="12" t="s">
        <v>103</v>
      </c>
      <c r="I1689" s="12"/>
      <c r="J1689" s="50" t="b">
        <v>0</v>
      </c>
      <c r="K1689" s="12" t="s">
        <v>1166</v>
      </c>
      <c r="L1689" s="12" t="s">
        <v>1167</v>
      </c>
    </row>
    <row r="1690" spans="1:12" x14ac:dyDescent="0.2">
      <c r="A1690" s="10">
        <v>39960</v>
      </c>
      <c r="B1690" s="11" t="s">
        <v>88</v>
      </c>
      <c r="C1690" s="12"/>
      <c r="D1690" s="11" t="s">
        <v>53</v>
      </c>
      <c r="E1690" s="11" t="s">
        <v>20</v>
      </c>
      <c r="F1690" s="12" t="s">
        <v>104</v>
      </c>
      <c r="G1690" s="13">
        <v>0</v>
      </c>
      <c r="H1690" s="12" t="s">
        <v>105</v>
      </c>
      <c r="I1690" s="12"/>
      <c r="J1690" s="50" t="b">
        <v>0</v>
      </c>
      <c r="K1690" s="12" t="s">
        <v>1166</v>
      </c>
      <c r="L1690" s="12" t="s">
        <v>1167</v>
      </c>
    </row>
    <row r="1691" spans="1:12" x14ac:dyDescent="0.2">
      <c r="A1691" s="10">
        <v>39948</v>
      </c>
      <c r="B1691" s="11" t="s">
        <v>36</v>
      </c>
      <c r="C1691" s="12"/>
      <c r="D1691" s="11" t="s">
        <v>2</v>
      </c>
      <c r="E1691" s="11" t="s">
        <v>19</v>
      </c>
      <c r="F1691" s="12" t="s">
        <v>106</v>
      </c>
      <c r="G1691" s="13">
        <v>118579.09</v>
      </c>
      <c r="H1691" s="12" t="s">
        <v>107</v>
      </c>
      <c r="I1691" s="12"/>
      <c r="J1691" s="50" t="b">
        <v>0</v>
      </c>
      <c r="K1691" s="12" t="s">
        <v>1166</v>
      </c>
      <c r="L1691" s="12" t="s">
        <v>1167</v>
      </c>
    </row>
    <row r="1692" spans="1:12" x14ac:dyDescent="0.2">
      <c r="A1692" s="10">
        <v>39943</v>
      </c>
      <c r="B1692" s="11" t="s">
        <v>88</v>
      </c>
      <c r="C1692" s="12"/>
      <c r="D1692" s="11" t="s">
        <v>48</v>
      </c>
      <c r="E1692" s="11" t="s">
        <v>18</v>
      </c>
      <c r="F1692" s="12" t="s">
        <v>104</v>
      </c>
      <c r="G1692" s="13">
        <v>0</v>
      </c>
      <c r="H1692" s="12" t="s">
        <v>108</v>
      </c>
      <c r="I1692" s="12"/>
      <c r="J1692" s="50" t="b">
        <v>0</v>
      </c>
      <c r="K1692" s="12" t="s">
        <v>1166</v>
      </c>
      <c r="L1692" s="12" t="s">
        <v>1167</v>
      </c>
    </row>
    <row r="1693" spans="1:12" x14ac:dyDescent="0.2">
      <c r="A1693" s="10">
        <v>39943</v>
      </c>
      <c r="B1693" s="11" t="s">
        <v>36</v>
      </c>
      <c r="C1693" s="12"/>
      <c r="D1693" s="11" t="s">
        <v>2</v>
      </c>
      <c r="E1693" s="11" t="s">
        <v>17</v>
      </c>
      <c r="F1693" s="12" t="s">
        <v>168</v>
      </c>
      <c r="G1693" s="13"/>
      <c r="H1693" s="12" t="s">
        <v>169</v>
      </c>
      <c r="I1693" s="12"/>
      <c r="J1693" s="50" t="b">
        <v>0</v>
      </c>
      <c r="K1693" s="12" t="s">
        <v>1166</v>
      </c>
      <c r="L1693" s="12" t="s">
        <v>1167</v>
      </c>
    </row>
    <row r="1694" spans="1:12" x14ac:dyDescent="0.2">
      <c r="A1694" s="10">
        <v>39930</v>
      </c>
      <c r="B1694" s="11" t="s">
        <v>36</v>
      </c>
      <c r="C1694" s="12"/>
      <c r="D1694" s="11" t="s">
        <v>2</v>
      </c>
      <c r="E1694" s="11" t="s">
        <v>19</v>
      </c>
      <c r="F1694" s="12" t="s">
        <v>109</v>
      </c>
      <c r="G1694" s="13">
        <v>102258.95</v>
      </c>
      <c r="H1694" s="12" t="s">
        <v>110</v>
      </c>
      <c r="I1694" s="12"/>
      <c r="J1694" s="50" t="b">
        <v>0</v>
      </c>
      <c r="K1694" s="12" t="s">
        <v>1166</v>
      </c>
      <c r="L1694" s="12" t="s">
        <v>1167</v>
      </c>
    </row>
    <row r="1695" spans="1:12" x14ac:dyDescent="0.2">
      <c r="A1695" s="10">
        <v>39927</v>
      </c>
      <c r="B1695" s="11" t="s">
        <v>88</v>
      </c>
      <c r="C1695" s="12"/>
      <c r="D1695" s="11"/>
      <c r="E1695" s="11" t="s">
        <v>18</v>
      </c>
      <c r="F1695" s="12" t="s">
        <v>111</v>
      </c>
      <c r="G1695" s="13">
        <v>0</v>
      </c>
      <c r="H1695" s="12" t="s">
        <v>112</v>
      </c>
      <c r="I1695" s="12"/>
      <c r="J1695" s="50" t="b">
        <v>0</v>
      </c>
      <c r="K1695" s="12" t="s">
        <v>1166</v>
      </c>
      <c r="L1695" s="12" t="s">
        <v>1167</v>
      </c>
    </row>
    <row r="1696" spans="1:12" x14ac:dyDescent="0.2">
      <c r="A1696" s="10">
        <v>39927</v>
      </c>
      <c r="B1696" s="11" t="s">
        <v>88</v>
      </c>
      <c r="C1696" s="12"/>
      <c r="D1696" s="11"/>
      <c r="E1696" s="11"/>
      <c r="F1696" s="12" t="s">
        <v>89</v>
      </c>
      <c r="G1696" s="13">
        <v>0</v>
      </c>
      <c r="H1696" s="12" t="s">
        <v>113</v>
      </c>
      <c r="I1696" s="12"/>
      <c r="J1696" s="50" t="b">
        <v>0</v>
      </c>
      <c r="K1696" s="12" t="s">
        <v>1166</v>
      </c>
      <c r="L1696" s="12" t="s">
        <v>1167</v>
      </c>
    </row>
    <row r="1697" spans="1:12" x14ac:dyDescent="0.2">
      <c r="A1697" s="10">
        <v>39923</v>
      </c>
      <c r="B1697" s="11" t="s">
        <v>40</v>
      </c>
      <c r="C1697" s="12"/>
      <c r="D1697" s="11" t="s">
        <v>48</v>
      </c>
      <c r="E1697" s="11" t="s">
        <v>17</v>
      </c>
      <c r="F1697" s="12" t="s">
        <v>25</v>
      </c>
      <c r="G1697" s="13">
        <v>0</v>
      </c>
      <c r="H1697" s="12" t="s">
        <v>114</v>
      </c>
      <c r="I1697" s="12"/>
      <c r="J1697" s="50" t="b">
        <v>0</v>
      </c>
      <c r="K1697" s="12" t="s">
        <v>1166</v>
      </c>
      <c r="L1697" s="12" t="s">
        <v>1167</v>
      </c>
    </row>
    <row r="1698" spans="1:12" x14ac:dyDescent="0.2">
      <c r="A1698" s="10">
        <v>39922</v>
      </c>
      <c r="B1698" s="11" t="s">
        <v>4</v>
      </c>
      <c r="C1698" s="12" t="s">
        <v>1151</v>
      </c>
      <c r="D1698" s="11" t="s">
        <v>43</v>
      </c>
      <c r="E1698" s="11" t="s">
        <v>20</v>
      </c>
      <c r="F1698" s="12" t="s">
        <v>115</v>
      </c>
      <c r="G1698" s="13">
        <v>4000</v>
      </c>
      <c r="H1698" s="12" t="s">
        <v>116</v>
      </c>
      <c r="I1698" s="12"/>
      <c r="J1698" s="50" t="b">
        <v>0</v>
      </c>
      <c r="K1698" s="12" t="s">
        <v>1166</v>
      </c>
      <c r="L1698" s="12" t="s">
        <v>1167</v>
      </c>
    </row>
    <row r="1699" spans="1:12" x14ac:dyDescent="0.2">
      <c r="A1699" s="10">
        <v>39922</v>
      </c>
      <c r="B1699" s="11" t="s">
        <v>40</v>
      </c>
      <c r="C1699" s="12"/>
      <c r="D1699" s="11" t="s">
        <v>48</v>
      </c>
      <c r="E1699" s="11" t="s">
        <v>17</v>
      </c>
      <c r="F1699" s="12" t="s">
        <v>25</v>
      </c>
      <c r="G1699" s="13">
        <v>0</v>
      </c>
      <c r="H1699" s="12" t="s">
        <v>114</v>
      </c>
      <c r="I1699" s="12"/>
      <c r="J1699" s="50" t="b">
        <v>0</v>
      </c>
      <c r="K1699" s="12" t="s">
        <v>1166</v>
      </c>
      <c r="L1699" s="12" t="s">
        <v>1167</v>
      </c>
    </row>
    <row r="1700" spans="1:12" x14ac:dyDescent="0.2">
      <c r="A1700" s="10">
        <v>39917</v>
      </c>
      <c r="B1700" s="11" t="s">
        <v>36</v>
      </c>
      <c r="C1700" s="12"/>
      <c r="D1700" s="11" t="s">
        <v>2</v>
      </c>
      <c r="E1700" s="11" t="s">
        <v>19</v>
      </c>
      <c r="F1700" s="12" t="s">
        <v>117</v>
      </c>
      <c r="G1700" s="13">
        <v>0</v>
      </c>
      <c r="H1700" s="12" t="s">
        <v>22</v>
      </c>
      <c r="I1700" s="12"/>
      <c r="J1700" s="50" t="b">
        <v>0</v>
      </c>
      <c r="K1700" s="12" t="s">
        <v>1166</v>
      </c>
      <c r="L1700" s="12" t="s">
        <v>1167</v>
      </c>
    </row>
    <row r="1701" spans="1:12" x14ac:dyDescent="0.2">
      <c r="A1701" s="10">
        <v>39917</v>
      </c>
      <c r="B1701" s="11" t="s">
        <v>36</v>
      </c>
      <c r="C1701" s="12"/>
      <c r="D1701" s="11" t="s">
        <v>2</v>
      </c>
      <c r="E1701" s="11" t="s">
        <v>19</v>
      </c>
      <c r="F1701" s="12" t="s">
        <v>24</v>
      </c>
      <c r="G1701" s="13">
        <v>22571.42</v>
      </c>
      <c r="H1701" s="12" t="s">
        <v>22</v>
      </c>
      <c r="I1701" s="12"/>
      <c r="J1701" s="50" t="b">
        <v>0</v>
      </c>
      <c r="K1701" s="12" t="s">
        <v>1166</v>
      </c>
      <c r="L1701" s="12" t="s">
        <v>1167</v>
      </c>
    </row>
    <row r="1702" spans="1:12" x14ac:dyDescent="0.2">
      <c r="A1702" s="10">
        <v>39913</v>
      </c>
      <c r="B1702" s="11" t="s">
        <v>36</v>
      </c>
      <c r="C1702" s="12"/>
      <c r="D1702" s="11" t="s">
        <v>118</v>
      </c>
      <c r="E1702" s="11" t="s">
        <v>19</v>
      </c>
      <c r="F1702" s="12" t="s">
        <v>119</v>
      </c>
      <c r="G1702" s="13">
        <v>67199.55</v>
      </c>
      <c r="H1702" s="12" t="s">
        <v>120</v>
      </c>
      <c r="I1702" s="12"/>
      <c r="J1702" s="50" t="b">
        <v>0</v>
      </c>
      <c r="K1702" s="12" t="s">
        <v>1166</v>
      </c>
      <c r="L1702" s="12" t="s">
        <v>1167</v>
      </c>
    </row>
    <row r="1703" spans="1:12" x14ac:dyDescent="0.2">
      <c r="A1703" s="10">
        <v>39913</v>
      </c>
      <c r="B1703" s="11" t="s">
        <v>36</v>
      </c>
      <c r="C1703" s="12"/>
      <c r="D1703" s="11" t="s">
        <v>2</v>
      </c>
      <c r="E1703" s="11" t="s">
        <v>17</v>
      </c>
      <c r="F1703" s="12" t="s">
        <v>119</v>
      </c>
      <c r="G1703" s="13">
        <v>47603.65</v>
      </c>
      <c r="H1703" s="12" t="s">
        <v>121</v>
      </c>
      <c r="I1703" s="12"/>
      <c r="J1703" s="50" t="b">
        <v>0</v>
      </c>
      <c r="K1703" s="12" t="s">
        <v>1166</v>
      </c>
      <c r="L1703" s="12" t="s">
        <v>1167</v>
      </c>
    </row>
    <row r="1704" spans="1:12" x14ac:dyDescent="0.2">
      <c r="A1704" s="10">
        <v>39911</v>
      </c>
      <c r="B1704" s="11" t="s">
        <v>40</v>
      </c>
      <c r="C1704" s="12"/>
      <c r="D1704" s="11" t="s">
        <v>48</v>
      </c>
      <c r="E1704" s="11" t="s">
        <v>17</v>
      </c>
      <c r="F1704" s="12" t="s">
        <v>25</v>
      </c>
      <c r="G1704" s="13">
        <v>0</v>
      </c>
      <c r="H1704" s="12" t="s">
        <v>114</v>
      </c>
      <c r="I1704" s="12"/>
      <c r="J1704" s="50" t="b">
        <v>0</v>
      </c>
      <c r="K1704" s="12" t="s">
        <v>1166</v>
      </c>
      <c r="L1704" s="12" t="s">
        <v>1167</v>
      </c>
    </row>
    <row r="1705" spans="1:12" x14ac:dyDescent="0.2">
      <c r="A1705" s="10">
        <v>39908</v>
      </c>
      <c r="B1705" s="11" t="s">
        <v>4</v>
      </c>
      <c r="C1705" s="12"/>
      <c r="D1705" s="11" t="s">
        <v>43</v>
      </c>
      <c r="E1705" s="11" t="s">
        <v>20</v>
      </c>
      <c r="F1705" s="12" t="s">
        <v>54</v>
      </c>
      <c r="G1705" s="13">
        <v>4000</v>
      </c>
      <c r="H1705" s="12" t="s">
        <v>122</v>
      </c>
      <c r="I1705" s="12"/>
      <c r="J1705" s="50" t="b">
        <v>0</v>
      </c>
      <c r="K1705" s="12" t="s">
        <v>1166</v>
      </c>
      <c r="L1705" s="12" t="s">
        <v>1167</v>
      </c>
    </row>
    <row r="1706" spans="1:12" x14ac:dyDescent="0.2">
      <c r="A1706" s="10">
        <v>39907</v>
      </c>
      <c r="B1706" s="11" t="s">
        <v>4</v>
      </c>
      <c r="C1706" s="12"/>
      <c r="D1706" s="11" t="s">
        <v>43</v>
      </c>
      <c r="E1706" s="11" t="s">
        <v>20</v>
      </c>
      <c r="F1706" s="12" t="s">
        <v>123</v>
      </c>
      <c r="G1706" s="13">
        <v>4000</v>
      </c>
      <c r="H1706" s="12" t="s">
        <v>124</v>
      </c>
      <c r="I1706" s="12"/>
      <c r="J1706" s="50" t="b">
        <v>0</v>
      </c>
      <c r="K1706" s="12" t="s">
        <v>1166</v>
      </c>
      <c r="L1706" s="12" t="s">
        <v>1167</v>
      </c>
    </row>
    <row r="1707" spans="1:12" x14ac:dyDescent="0.2">
      <c r="A1707" s="10">
        <v>39903</v>
      </c>
      <c r="B1707" s="11" t="s">
        <v>5</v>
      </c>
      <c r="C1707" s="12"/>
      <c r="D1707" s="11" t="s">
        <v>761</v>
      </c>
      <c r="E1707" s="11" t="s">
        <v>19</v>
      </c>
      <c r="F1707" s="12" t="s">
        <v>125</v>
      </c>
      <c r="G1707" s="13">
        <v>0</v>
      </c>
      <c r="H1707" s="12" t="s">
        <v>67</v>
      </c>
      <c r="I1707" s="12"/>
      <c r="J1707" s="50" t="b">
        <v>0</v>
      </c>
      <c r="K1707" s="12" t="s">
        <v>1166</v>
      </c>
      <c r="L1707" s="12" t="s">
        <v>1167</v>
      </c>
    </row>
    <row r="1708" spans="1:12" x14ac:dyDescent="0.2">
      <c r="A1708" s="10">
        <v>39902</v>
      </c>
      <c r="B1708" s="11" t="s">
        <v>4</v>
      </c>
      <c r="C1708" s="12"/>
      <c r="D1708" s="11" t="s">
        <v>37</v>
      </c>
      <c r="E1708" s="11" t="s">
        <v>18</v>
      </c>
      <c r="F1708" s="12" t="s">
        <v>54</v>
      </c>
      <c r="G1708" s="13">
        <v>400</v>
      </c>
      <c r="H1708" s="12" t="s">
        <v>126</v>
      </c>
      <c r="I1708" s="12"/>
      <c r="J1708" s="50" t="b">
        <v>0</v>
      </c>
      <c r="K1708" s="12" t="s">
        <v>1166</v>
      </c>
      <c r="L1708" s="12" t="s">
        <v>1167</v>
      </c>
    </row>
    <row r="1709" spans="1:12" x14ac:dyDescent="0.2">
      <c r="A1709" s="10">
        <v>39892</v>
      </c>
      <c r="B1709" s="11" t="s">
        <v>88</v>
      </c>
      <c r="C1709" s="12"/>
      <c r="D1709" s="11"/>
      <c r="E1709" s="11"/>
      <c r="F1709" s="12" t="s">
        <v>127</v>
      </c>
      <c r="G1709" s="13">
        <v>0</v>
      </c>
      <c r="H1709" s="12" t="s">
        <v>128</v>
      </c>
      <c r="I1709" s="12"/>
      <c r="J1709" s="50" t="b">
        <v>0</v>
      </c>
      <c r="K1709" s="12" t="s">
        <v>1166</v>
      </c>
      <c r="L1709" s="12" t="s">
        <v>1167</v>
      </c>
    </row>
    <row r="1710" spans="1:12" x14ac:dyDescent="0.2">
      <c r="A1710" s="10">
        <v>39889</v>
      </c>
      <c r="B1710" s="11" t="s">
        <v>36</v>
      </c>
      <c r="C1710" s="12"/>
      <c r="D1710" s="11" t="s">
        <v>118</v>
      </c>
      <c r="E1710" s="11" t="s">
        <v>19</v>
      </c>
      <c r="F1710" s="12" t="s">
        <v>129</v>
      </c>
      <c r="G1710" s="13">
        <v>243768.69</v>
      </c>
      <c r="H1710" s="12" t="s">
        <v>130</v>
      </c>
      <c r="I1710" s="12"/>
      <c r="J1710" s="50" t="b">
        <v>0</v>
      </c>
      <c r="K1710" s="12" t="s">
        <v>1166</v>
      </c>
      <c r="L1710" s="12" t="s">
        <v>1167</v>
      </c>
    </row>
    <row r="1711" spans="1:12" x14ac:dyDescent="0.2">
      <c r="A1711" s="10">
        <v>39885</v>
      </c>
      <c r="B1711" s="11" t="s">
        <v>36</v>
      </c>
      <c r="C1711" s="12"/>
      <c r="D1711" s="11" t="s">
        <v>43</v>
      </c>
      <c r="E1711" s="11" t="s">
        <v>18</v>
      </c>
      <c r="F1711" s="12" t="s">
        <v>131</v>
      </c>
      <c r="G1711" s="13">
        <v>0</v>
      </c>
      <c r="H1711" s="12" t="s">
        <v>132</v>
      </c>
      <c r="I1711" s="12"/>
      <c r="J1711" s="50" t="b">
        <v>0</v>
      </c>
      <c r="K1711" s="12" t="s">
        <v>1166</v>
      </c>
      <c r="L1711" s="12" t="s">
        <v>1167</v>
      </c>
    </row>
    <row r="1712" spans="1:12" x14ac:dyDescent="0.2">
      <c r="A1712" s="10">
        <v>39883</v>
      </c>
      <c r="B1712" s="11" t="s">
        <v>40</v>
      </c>
      <c r="C1712" s="12"/>
      <c r="D1712" s="11" t="s">
        <v>2</v>
      </c>
      <c r="E1712" s="11" t="s">
        <v>19</v>
      </c>
      <c r="F1712" s="12" t="s">
        <v>133</v>
      </c>
      <c r="G1712" s="13">
        <v>50583.07</v>
      </c>
      <c r="H1712" s="12" t="s">
        <v>134</v>
      </c>
      <c r="I1712" s="12"/>
      <c r="J1712" s="50" t="b">
        <v>0</v>
      </c>
      <c r="K1712" s="12" t="s">
        <v>1166</v>
      </c>
      <c r="L1712" s="12" t="s">
        <v>1167</v>
      </c>
    </row>
    <row r="1713" spans="1:12" x14ac:dyDescent="0.2">
      <c r="A1713" s="10">
        <v>39883</v>
      </c>
      <c r="B1713" s="11" t="s">
        <v>88</v>
      </c>
      <c r="C1713" s="12"/>
      <c r="D1713" s="11" t="s">
        <v>48</v>
      </c>
      <c r="E1713" s="11" t="s">
        <v>17</v>
      </c>
      <c r="F1713" s="12" t="s">
        <v>91</v>
      </c>
      <c r="G1713" s="13">
        <v>0</v>
      </c>
      <c r="H1713" s="12" t="s">
        <v>135</v>
      </c>
      <c r="I1713" s="12"/>
      <c r="J1713" s="50" t="b">
        <v>0</v>
      </c>
      <c r="K1713" s="12" t="s">
        <v>1166</v>
      </c>
      <c r="L1713" s="12" t="s">
        <v>1167</v>
      </c>
    </row>
    <row r="1714" spans="1:12" x14ac:dyDescent="0.2">
      <c r="A1714" s="10">
        <v>39881</v>
      </c>
      <c r="B1714" s="11" t="s">
        <v>5</v>
      </c>
      <c r="C1714" s="12"/>
      <c r="D1714" s="11" t="s">
        <v>48</v>
      </c>
      <c r="E1714" s="11" t="s">
        <v>20</v>
      </c>
      <c r="F1714" s="12" t="s">
        <v>72</v>
      </c>
      <c r="G1714" s="13">
        <v>0</v>
      </c>
      <c r="H1714" s="12" t="s">
        <v>136</v>
      </c>
      <c r="I1714" s="12"/>
      <c r="J1714" s="50" t="b">
        <v>0</v>
      </c>
      <c r="K1714" s="12" t="s">
        <v>1166</v>
      </c>
      <c r="L1714" s="12" t="s">
        <v>1167</v>
      </c>
    </row>
    <row r="1715" spans="1:12" x14ac:dyDescent="0.2">
      <c r="A1715" s="10">
        <v>39880</v>
      </c>
      <c r="B1715" s="11" t="s">
        <v>36</v>
      </c>
      <c r="C1715" s="12"/>
      <c r="D1715" s="11" t="s">
        <v>48</v>
      </c>
      <c r="E1715" s="11" t="s">
        <v>17</v>
      </c>
      <c r="F1715" s="12" t="s">
        <v>137</v>
      </c>
      <c r="G1715" s="13">
        <v>0</v>
      </c>
      <c r="H1715" s="12" t="s">
        <v>138</v>
      </c>
      <c r="I1715" s="12"/>
      <c r="J1715" s="50" t="b">
        <v>0</v>
      </c>
      <c r="K1715" s="12" t="s">
        <v>1166</v>
      </c>
      <c r="L1715" s="12" t="s">
        <v>1167</v>
      </c>
    </row>
    <row r="1716" spans="1:12" x14ac:dyDescent="0.2">
      <c r="A1716" s="10">
        <v>39878</v>
      </c>
      <c r="B1716" s="11" t="s">
        <v>88</v>
      </c>
      <c r="C1716" s="12"/>
      <c r="D1716" s="11"/>
      <c r="E1716" s="11" t="s">
        <v>17</v>
      </c>
      <c r="F1716" s="12" t="s">
        <v>127</v>
      </c>
      <c r="G1716" s="13">
        <v>48273</v>
      </c>
      <c r="H1716" s="12" t="s">
        <v>139</v>
      </c>
      <c r="I1716" s="12"/>
      <c r="J1716" s="50" t="b">
        <v>0</v>
      </c>
      <c r="K1716" s="12" t="s">
        <v>1166</v>
      </c>
      <c r="L1716" s="12" t="s">
        <v>1167</v>
      </c>
    </row>
    <row r="1717" spans="1:12" x14ac:dyDescent="0.2">
      <c r="A1717" s="10">
        <v>39870</v>
      </c>
      <c r="B1717" s="11" t="s">
        <v>36</v>
      </c>
      <c r="C1717" s="12"/>
      <c r="D1717" s="11" t="s">
        <v>43</v>
      </c>
      <c r="E1717" s="11" t="s">
        <v>20</v>
      </c>
      <c r="F1717" s="12" t="s">
        <v>140</v>
      </c>
      <c r="G1717" s="13">
        <v>0</v>
      </c>
      <c r="H1717" s="12" t="s">
        <v>141</v>
      </c>
      <c r="I1717" s="12"/>
      <c r="J1717" s="50" t="b">
        <v>0</v>
      </c>
      <c r="K1717" s="12" t="s">
        <v>1166</v>
      </c>
      <c r="L1717" s="12" t="s">
        <v>1167</v>
      </c>
    </row>
    <row r="1718" spans="1:12" x14ac:dyDescent="0.2">
      <c r="A1718" s="10">
        <v>39865</v>
      </c>
      <c r="B1718" s="11" t="s">
        <v>36</v>
      </c>
      <c r="C1718" s="12"/>
      <c r="D1718" s="11" t="s">
        <v>48</v>
      </c>
      <c r="E1718" s="11" t="s">
        <v>17</v>
      </c>
      <c r="F1718" s="12" t="s">
        <v>142</v>
      </c>
      <c r="G1718" s="13">
        <v>0</v>
      </c>
      <c r="H1718" s="12" t="s">
        <v>143</v>
      </c>
      <c r="I1718" s="12"/>
      <c r="J1718" s="50" t="b">
        <v>0</v>
      </c>
      <c r="K1718" s="12" t="s">
        <v>1166</v>
      </c>
      <c r="L1718" s="12" t="s">
        <v>1167</v>
      </c>
    </row>
    <row r="1719" spans="1:12" x14ac:dyDescent="0.2">
      <c r="A1719" s="10">
        <v>39856</v>
      </c>
      <c r="B1719" s="11" t="s">
        <v>36</v>
      </c>
      <c r="C1719" s="12" t="s">
        <v>1111</v>
      </c>
      <c r="D1719" s="11" t="s">
        <v>43</v>
      </c>
      <c r="E1719" s="11" t="s">
        <v>17</v>
      </c>
      <c r="F1719" s="12" t="s">
        <v>144</v>
      </c>
      <c r="G1719" s="13">
        <v>0</v>
      </c>
      <c r="H1719" s="12" t="s">
        <v>145</v>
      </c>
      <c r="I1719" s="12"/>
      <c r="J1719" s="50" t="b">
        <v>0</v>
      </c>
      <c r="K1719" s="12" t="s">
        <v>1166</v>
      </c>
      <c r="L1719" s="12" t="s">
        <v>1167</v>
      </c>
    </row>
    <row r="1720" spans="1:12" x14ac:dyDescent="0.2">
      <c r="A1720" s="10">
        <v>39855</v>
      </c>
      <c r="B1720" s="11" t="s">
        <v>36</v>
      </c>
      <c r="C1720" s="12"/>
      <c r="D1720" s="11" t="s">
        <v>48</v>
      </c>
      <c r="E1720" s="11" t="s">
        <v>17</v>
      </c>
      <c r="F1720" s="12" t="s">
        <v>146</v>
      </c>
      <c r="G1720" s="13">
        <v>0</v>
      </c>
      <c r="H1720" s="12" t="s">
        <v>147</v>
      </c>
      <c r="I1720" s="12"/>
      <c r="J1720" s="50" t="b">
        <v>0</v>
      </c>
      <c r="K1720" s="12" t="s">
        <v>1166</v>
      </c>
      <c r="L1720" s="12" t="s">
        <v>1167</v>
      </c>
    </row>
    <row r="1721" spans="1:12" x14ac:dyDescent="0.2">
      <c r="A1721" s="10">
        <v>39854</v>
      </c>
      <c r="B1721" s="11" t="s">
        <v>36</v>
      </c>
      <c r="C1721" s="12"/>
      <c r="D1721" s="11" t="s">
        <v>53</v>
      </c>
      <c r="E1721" s="11" t="s">
        <v>20</v>
      </c>
      <c r="F1721" s="12" t="s">
        <v>148</v>
      </c>
      <c r="G1721" s="13">
        <v>6646.81</v>
      </c>
      <c r="H1721" s="12" t="s">
        <v>149</v>
      </c>
      <c r="I1721" s="12"/>
      <c r="J1721" s="50" t="b">
        <v>0</v>
      </c>
      <c r="K1721" s="12" t="s">
        <v>1166</v>
      </c>
      <c r="L1721" s="12" t="s">
        <v>1167</v>
      </c>
    </row>
    <row r="1722" spans="1:12" x14ac:dyDescent="0.2">
      <c r="A1722" s="10">
        <v>39854</v>
      </c>
      <c r="B1722" s="11" t="s">
        <v>40</v>
      </c>
      <c r="C1722" s="12"/>
      <c r="D1722" s="11" t="s">
        <v>2</v>
      </c>
      <c r="E1722" s="11" t="s">
        <v>17</v>
      </c>
      <c r="F1722" s="12" t="s">
        <v>150</v>
      </c>
      <c r="G1722" s="13">
        <v>192000</v>
      </c>
      <c r="H1722" s="12" t="s">
        <v>151</v>
      </c>
      <c r="I1722" s="12"/>
      <c r="J1722" s="50" t="b">
        <v>0</v>
      </c>
      <c r="K1722" s="12" t="s">
        <v>1166</v>
      </c>
      <c r="L1722" s="12" t="s">
        <v>1167</v>
      </c>
    </row>
    <row r="1723" spans="1:12" x14ac:dyDescent="0.2">
      <c r="A1723" s="10">
        <v>39850</v>
      </c>
      <c r="B1723" s="11" t="s">
        <v>4</v>
      </c>
      <c r="C1723" s="12"/>
      <c r="D1723" s="11" t="s">
        <v>43</v>
      </c>
      <c r="E1723" s="11" t="s">
        <v>17</v>
      </c>
      <c r="F1723" s="12" t="s">
        <v>152</v>
      </c>
      <c r="G1723" s="13">
        <v>1200</v>
      </c>
      <c r="H1723" s="12" t="s">
        <v>153</v>
      </c>
      <c r="I1723" s="12"/>
      <c r="J1723" s="50" t="b">
        <v>0</v>
      </c>
      <c r="K1723" s="12" t="s">
        <v>1166</v>
      </c>
      <c r="L1723" s="12" t="s">
        <v>1167</v>
      </c>
    </row>
    <row r="1724" spans="1:12" x14ac:dyDescent="0.2">
      <c r="A1724" s="10">
        <v>39845</v>
      </c>
      <c r="B1724" s="11" t="s">
        <v>36</v>
      </c>
      <c r="C1724" s="12"/>
      <c r="D1724" s="11" t="s">
        <v>48</v>
      </c>
      <c r="E1724" s="11" t="s">
        <v>17</v>
      </c>
      <c r="F1724" s="12" t="s">
        <v>154</v>
      </c>
      <c r="G1724" s="13">
        <v>0</v>
      </c>
      <c r="H1724" s="12" t="s">
        <v>155</v>
      </c>
      <c r="I1724" s="12"/>
      <c r="J1724" s="50" t="b">
        <v>0</v>
      </c>
      <c r="K1724" s="12" t="s">
        <v>1166</v>
      </c>
      <c r="L1724" s="12" t="s">
        <v>1167</v>
      </c>
    </row>
    <row r="1725" spans="1:12" x14ac:dyDescent="0.2">
      <c r="A1725" s="10">
        <v>39842</v>
      </c>
      <c r="B1725" s="11" t="s">
        <v>36</v>
      </c>
      <c r="C1725" s="12"/>
      <c r="D1725" s="11" t="s">
        <v>43</v>
      </c>
      <c r="E1725" s="11" t="s">
        <v>17</v>
      </c>
      <c r="F1725" s="12" t="s">
        <v>154</v>
      </c>
      <c r="G1725" s="13">
        <v>1036</v>
      </c>
      <c r="H1725" s="12" t="s">
        <v>156</v>
      </c>
      <c r="I1725" s="12"/>
      <c r="J1725" s="50" t="b">
        <v>0</v>
      </c>
      <c r="K1725" s="12" t="s">
        <v>1166</v>
      </c>
      <c r="L1725" s="12" t="s">
        <v>1167</v>
      </c>
    </row>
    <row r="1726" spans="1:12" x14ac:dyDescent="0.2">
      <c r="A1726" s="10">
        <v>39827</v>
      </c>
      <c r="B1726" s="11" t="s">
        <v>88</v>
      </c>
      <c r="C1726" s="12"/>
      <c r="D1726" s="11" t="s">
        <v>53</v>
      </c>
      <c r="E1726" s="11" t="s">
        <v>20</v>
      </c>
      <c r="F1726" s="12" t="s">
        <v>104</v>
      </c>
      <c r="G1726" s="13">
        <v>0</v>
      </c>
      <c r="H1726" s="12" t="s">
        <v>157</v>
      </c>
      <c r="I1726" s="12"/>
      <c r="J1726" s="50" t="b">
        <v>0</v>
      </c>
      <c r="K1726" s="12" t="s">
        <v>1166</v>
      </c>
      <c r="L1726" s="12" t="s">
        <v>1167</v>
      </c>
    </row>
    <row r="1727" spans="1:12" x14ac:dyDescent="0.2">
      <c r="A1727" s="10">
        <v>39822</v>
      </c>
      <c r="B1727" s="11" t="s">
        <v>36</v>
      </c>
      <c r="C1727" s="12"/>
      <c r="D1727" s="11" t="s">
        <v>43</v>
      </c>
      <c r="E1727" s="11" t="s">
        <v>17</v>
      </c>
      <c r="F1727" s="12" t="s">
        <v>158</v>
      </c>
      <c r="G1727" s="13">
        <v>0</v>
      </c>
      <c r="H1727" s="12" t="s">
        <v>159</v>
      </c>
      <c r="I1727" s="12"/>
      <c r="J1727" s="50" t="b">
        <v>0</v>
      </c>
      <c r="K1727" s="12" t="s">
        <v>1166</v>
      </c>
      <c r="L1727" s="12" t="s">
        <v>1167</v>
      </c>
    </row>
    <row r="1728" spans="1:12" x14ac:dyDescent="0.2">
      <c r="A1728" s="10">
        <v>39791</v>
      </c>
      <c r="B1728" s="11" t="s">
        <v>36</v>
      </c>
      <c r="C1728" s="12"/>
      <c r="D1728" s="11" t="s">
        <v>43</v>
      </c>
      <c r="E1728" s="11" t="s">
        <v>17</v>
      </c>
      <c r="F1728" s="12" t="s">
        <v>160</v>
      </c>
      <c r="G1728" s="13">
        <v>0</v>
      </c>
      <c r="H1728" s="12" t="s">
        <v>161</v>
      </c>
      <c r="I1728" s="12"/>
      <c r="J1728" s="50" t="b">
        <v>0</v>
      </c>
      <c r="K1728" s="12" t="s">
        <v>1166</v>
      </c>
      <c r="L1728" s="12" t="s">
        <v>1167</v>
      </c>
    </row>
    <row r="1729" spans="1:12" x14ac:dyDescent="0.2">
      <c r="A1729" s="10">
        <v>39778</v>
      </c>
      <c r="B1729" s="11" t="s">
        <v>4</v>
      </c>
      <c r="C1729" s="12"/>
      <c r="D1729" s="11" t="s">
        <v>2</v>
      </c>
      <c r="E1729" s="11" t="s">
        <v>20</v>
      </c>
      <c r="F1729" s="12" t="s">
        <v>25</v>
      </c>
      <c r="G1729" s="13">
        <v>225000</v>
      </c>
      <c r="H1729" s="12" t="s">
        <v>162</v>
      </c>
      <c r="I1729" s="12"/>
      <c r="J1729" s="50" t="b">
        <v>0</v>
      </c>
      <c r="K1729" s="12" t="s">
        <v>1166</v>
      </c>
      <c r="L1729" s="12" t="s">
        <v>1167</v>
      </c>
    </row>
    <row r="1730" spans="1:12" x14ac:dyDescent="0.2">
      <c r="A1730" s="10">
        <v>39735</v>
      </c>
      <c r="B1730" s="11" t="s">
        <v>40</v>
      </c>
      <c r="C1730" s="12" t="s">
        <v>1011</v>
      </c>
      <c r="D1730" s="11" t="s">
        <v>43</v>
      </c>
      <c r="E1730" s="11" t="s">
        <v>17</v>
      </c>
      <c r="F1730" s="12" t="s">
        <v>83</v>
      </c>
      <c r="G1730" s="13">
        <v>0</v>
      </c>
      <c r="H1730" s="12" t="s">
        <v>163</v>
      </c>
      <c r="I1730" s="12"/>
      <c r="J1730" s="50" t="b">
        <v>0</v>
      </c>
      <c r="K1730" s="12" t="s">
        <v>1166</v>
      </c>
      <c r="L1730" s="12" t="s">
        <v>1167</v>
      </c>
    </row>
    <row r="1731" spans="1:12" x14ac:dyDescent="0.2">
      <c r="A1731" s="10">
        <v>39730</v>
      </c>
      <c r="B1731" s="11" t="s">
        <v>5</v>
      </c>
      <c r="C1731" s="12"/>
      <c r="D1731" s="11" t="s">
        <v>43</v>
      </c>
      <c r="E1731" s="11" t="s">
        <v>17</v>
      </c>
      <c r="F1731" s="12" t="s">
        <v>164</v>
      </c>
      <c r="G1731" s="13">
        <v>0</v>
      </c>
      <c r="H1731" s="12" t="s">
        <v>165</v>
      </c>
      <c r="I1731" s="12"/>
      <c r="J1731" s="50" t="b">
        <v>0</v>
      </c>
      <c r="K1731" s="12" t="s">
        <v>1166</v>
      </c>
      <c r="L1731" s="12" t="s">
        <v>1167</v>
      </c>
    </row>
    <row r="1732" spans="1:12" x14ac:dyDescent="0.2">
      <c r="A1732" s="10">
        <v>39716</v>
      </c>
      <c r="B1732" s="11" t="s">
        <v>2201</v>
      </c>
      <c r="C1732" s="12" t="s">
        <v>783</v>
      </c>
      <c r="D1732" s="11" t="s">
        <v>1252</v>
      </c>
      <c r="E1732" s="11" t="s">
        <v>20</v>
      </c>
      <c r="F1732" s="12" t="s">
        <v>166</v>
      </c>
      <c r="G1732" s="13">
        <v>159861.43</v>
      </c>
      <c r="H1732" s="12" t="s">
        <v>2333</v>
      </c>
      <c r="I1732" s="12" t="s">
        <v>1738</v>
      </c>
      <c r="J1732" s="50" t="b">
        <v>0</v>
      </c>
      <c r="K1732" s="12" t="s">
        <v>1166</v>
      </c>
      <c r="L1732" s="12" t="s">
        <v>1167</v>
      </c>
    </row>
    <row r="1733" spans="1:12" x14ac:dyDescent="0.2">
      <c r="A1733" s="10">
        <v>39582</v>
      </c>
      <c r="B1733" s="11" t="s">
        <v>5</v>
      </c>
      <c r="C1733" s="12" t="s">
        <v>832</v>
      </c>
      <c r="D1733" s="11" t="s">
        <v>2</v>
      </c>
      <c r="E1733" s="11" t="s">
        <v>19</v>
      </c>
      <c r="F1733" s="12" t="s">
        <v>32</v>
      </c>
      <c r="G1733" s="13">
        <v>30216</v>
      </c>
      <c r="H1733" s="12" t="s">
        <v>22</v>
      </c>
      <c r="I1733" s="12"/>
      <c r="J1733" s="50" t="b">
        <v>0</v>
      </c>
      <c r="K1733" s="12" t="s">
        <v>1166</v>
      </c>
      <c r="L1733" s="12" t="s">
        <v>1167</v>
      </c>
    </row>
    <row r="1734" spans="1:12" x14ac:dyDescent="0.2">
      <c r="A1734" s="10">
        <v>39510</v>
      </c>
      <c r="B1734" s="11" t="s">
        <v>2193</v>
      </c>
      <c r="C1734" s="12" t="s">
        <v>853</v>
      </c>
      <c r="D1734" s="11" t="s">
        <v>2</v>
      </c>
      <c r="E1734" s="11" t="s">
        <v>1730</v>
      </c>
      <c r="F1734" s="12" t="s">
        <v>1664</v>
      </c>
      <c r="G1734" s="13">
        <v>214174</v>
      </c>
      <c r="H1734" s="12" t="s">
        <v>1666</v>
      </c>
      <c r="I1734" s="12" t="s">
        <v>1665</v>
      </c>
      <c r="J1734" s="50" t="b">
        <v>0</v>
      </c>
      <c r="K1734" s="12" t="s">
        <v>1166</v>
      </c>
      <c r="L1734" s="12" t="s">
        <v>1167</v>
      </c>
    </row>
    <row r="1735" spans="1:12" x14ac:dyDescent="0.2">
      <c r="A1735" s="10">
        <v>39413</v>
      </c>
      <c r="B1735" s="11" t="s">
        <v>36</v>
      </c>
      <c r="C1735" s="12" t="s">
        <v>1134</v>
      </c>
      <c r="D1735" s="11" t="s">
        <v>3</v>
      </c>
      <c r="E1735" s="11" t="s">
        <v>17</v>
      </c>
      <c r="F1735" s="12" t="s">
        <v>365</v>
      </c>
      <c r="G1735" s="13">
        <v>1500000</v>
      </c>
      <c r="H1735" s="12" t="s">
        <v>1152</v>
      </c>
      <c r="I1735" s="12"/>
      <c r="J1735" s="50" t="b">
        <v>1</v>
      </c>
      <c r="K1735" s="12" t="s">
        <v>1166</v>
      </c>
      <c r="L1735" s="12" t="s">
        <v>1167</v>
      </c>
    </row>
    <row r="1736" spans="1:12" x14ac:dyDescent="0.2">
      <c r="A1736" s="10">
        <v>39330</v>
      </c>
      <c r="B1736" s="11" t="s">
        <v>2193</v>
      </c>
      <c r="C1736" s="12" t="s">
        <v>771</v>
      </c>
      <c r="D1736" s="11" t="s">
        <v>53</v>
      </c>
      <c r="E1736" s="11" t="s">
        <v>1730</v>
      </c>
      <c r="F1736" s="12" t="s">
        <v>72</v>
      </c>
      <c r="G1736" s="13">
        <v>41672</v>
      </c>
      <c r="H1736" s="12" t="s">
        <v>2370</v>
      </c>
      <c r="I1736" s="12" t="s">
        <v>1182</v>
      </c>
      <c r="J1736" s="50" t="b">
        <v>0</v>
      </c>
      <c r="K1736" s="12" t="s">
        <v>1166</v>
      </c>
      <c r="L1736" s="12" t="s">
        <v>1167</v>
      </c>
    </row>
    <row r="1737" spans="1:12" x14ac:dyDescent="0.2">
      <c r="A1737" s="10">
        <v>38715</v>
      </c>
      <c r="B1737" s="11" t="s">
        <v>2193</v>
      </c>
      <c r="C1737" s="12" t="s">
        <v>1200</v>
      </c>
      <c r="D1737" s="11" t="s">
        <v>2</v>
      </c>
      <c r="E1737" s="11" t="s">
        <v>1730</v>
      </c>
      <c r="F1737" s="12" t="s">
        <v>80</v>
      </c>
      <c r="G1737" s="13">
        <v>158476</v>
      </c>
      <c r="H1737" s="12" t="s">
        <v>2371</v>
      </c>
      <c r="I1737" s="12" t="s">
        <v>1667</v>
      </c>
      <c r="J1737" s="50" t="b">
        <v>0</v>
      </c>
      <c r="K1737" s="12" t="s">
        <v>1166</v>
      </c>
      <c r="L1737" s="12" t="s">
        <v>1167</v>
      </c>
    </row>
    <row r="1738" spans="1:12" x14ac:dyDescent="0.2">
      <c r="A1738" s="10">
        <v>38653</v>
      </c>
      <c r="B1738" s="11" t="s">
        <v>5</v>
      </c>
      <c r="C1738" s="12" t="s">
        <v>1720</v>
      </c>
      <c r="D1738" s="11" t="s">
        <v>2</v>
      </c>
      <c r="E1738" s="11" t="s">
        <v>20</v>
      </c>
      <c r="F1738" s="12" t="s">
        <v>377</v>
      </c>
      <c r="G1738" s="13">
        <v>46291</v>
      </c>
      <c r="H1738" s="12" t="s">
        <v>642</v>
      </c>
      <c r="I1738" s="12"/>
      <c r="J1738" s="50" t="b">
        <v>0</v>
      </c>
      <c r="K1738" s="12" t="s">
        <v>1166</v>
      </c>
      <c r="L1738" s="12" t="s">
        <v>1167</v>
      </c>
    </row>
    <row r="1739" spans="1:12" x14ac:dyDescent="0.2">
      <c r="A1739" s="10">
        <v>38037</v>
      </c>
      <c r="B1739" s="11" t="s">
        <v>2193</v>
      </c>
      <c r="C1739" s="12" t="s">
        <v>1017</v>
      </c>
      <c r="D1739" s="11" t="s">
        <v>2</v>
      </c>
      <c r="E1739" s="11" t="s">
        <v>1730</v>
      </c>
      <c r="F1739" s="12" t="s">
        <v>377</v>
      </c>
      <c r="G1739" s="13">
        <v>125363</v>
      </c>
      <c r="H1739" s="12" t="s">
        <v>2372</v>
      </c>
      <c r="I1739" s="12"/>
      <c r="J1739" s="50" t="b">
        <v>0</v>
      </c>
      <c r="K1739" s="12" t="s">
        <v>1166</v>
      </c>
      <c r="L1739" s="12" t="s">
        <v>1167</v>
      </c>
    </row>
    <row r="1740" spans="1:12" x14ac:dyDescent="0.2">
      <c r="A1740" s="10">
        <v>37927</v>
      </c>
      <c r="B1740" s="11" t="s">
        <v>2193</v>
      </c>
      <c r="C1740" s="12" t="s">
        <v>1017</v>
      </c>
      <c r="D1740" s="11" t="s">
        <v>2</v>
      </c>
      <c r="E1740" s="11" t="s">
        <v>1730</v>
      </c>
      <c r="F1740" s="12" t="s">
        <v>31</v>
      </c>
      <c r="G1740" s="13">
        <v>108000</v>
      </c>
      <c r="H1740" s="12" t="s">
        <v>2373</v>
      </c>
      <c r="I1740" s="12"/>
      <c r="J1740" s="50" t="b">
        <v>0</v>
      </c>
      <c r="K1740" s="12" t="s">
        <v>1166</v>
      </c>
      <c r="L1740" s="12" t="s">
        <v>1167</v>
      </c>
    </row>
    <row r="1741" spans="1:12" x14ac:dyDescent="0.2">
      <c r="A1741" s="10">
        <v>37517</v>
      </c>
      <c r="B1741" s="11" t="s">
        <v>2193</v>
      </c>
      <c r="C1741" s="12" t="s">
        <v>853</v>
      </c>
      <c r="D1741" s="11" t="s">
        <v>2</v>
      </c>
      <c r="E1741" s="11" t="s">
        <v>1730</v>
      </c>
      <c r="F1741" s="12" t="s">
        <v>260</v>
      </c>
      <c r="G1741" s="13">
        <v>150082</v>
      </c>
      <c r="H1741" s="12" t="s">
        <v>2374</v>
      </c>
      <c r="I1741" s="12"/>
      <c r="J1741" s="50" t="b">
        <v>0</v>
      </c>
      <c r="K1741" s="12" t="s">
        <v>1166</v>
      </c>
      <c r="L1741" s="12" t="s">
        <v>1167</v>
      </c>
    </row>
    <row r="1742" spans="1:12" x14ac:dyDescent="0.2">
      <c r="A1742" s="10">
        <v>37461</v>
      </c>
      <c r="B1742" s="11" t="s">
        <v>5</v>
      </c>
      <c r="C1742" s="12" t="s">
        <v>846</v>
      </c>
      <c r="D1742" s="11" t="s">
        <v>2</v>
      </c>
      <c r="E1742" s="11" t="s">
        <v>19</v>
      </c>
      <c r="F1742" s="12" t="s">
        <v>26</v>
      </c>
      <c r="G1742" s="13">
        <v>20000</v>
      </c>
      <c r="H1742" s="12" t="s">
        <v>22</v>
      </c>
      <c r="I1742" s="12"/>
      <c r="J1742" s="50" t="b">
        <v>0</v>
      </c>
      <c r="K1742" s="12" t="s">
        <v>1166</v>
      </c>
      <c r="L1742" s="12" t="s">
        <v>1167</v>
      </c>
    </row>
    <row r="1743" spans="1:12" x14ac:dyDescent="0.2">
      <c r="A1743" s="10">
        <v>37140</v>
      </c>
      <c r="B1743" s="11" t="s">
        <v>5</v>
      </c>
      <c r="C1743" s="12" t="s">
        <v>891</v>
      </c>
      <c r="D1743" s="11" t="s">
        <v>2</v>
      </c>
      <c r="E1743" s="11" t="s">
        <v>19</v>
      </c>
      <c r="F1743" s="12" t="s">
        <v>634</v>
      </c>
      <c r="G1743" s="13">
        <v>27453</v>
      </c>
      <c r="H1743" s="12" t="s">
        <v>22</v>
      </c>
      <c r="I1743" s="12"/>
      <c r="J1743" s="50" t="b">
        <v>0</v>
      </c>
      <c r="K1743" s="12" t="s">
        <v>1166</v>
      </c>
      <c r="L1743" s="12" t="s">
        <v>1167</v>
      </c>
    </row>
    <row r="1744" spans="1:12" x14ac:dyDescent="0.2">
      <c r="A1744" s="10">
        <v>37046</v>
      </c>
      <c r="B1744" s="11" t="s">
        <v>5</v>
      </c>
      <c r="C1744" s="12" t="s">
        <v>1200</v>
      </c>
      <c r="D1744" s="11" t="s">
        <v>2</v>
      </c>
      <c r="E1744" s="11" t="s">
        <v>19</v>
      </c>
      <c r="F1744" s="12" t="s">
        <v>30</v>
      </c>
      <c r="G1744" s="13">
        <v>20000</v>
      </c>
      <c r="H1744" s="12" t="s">
        <v>632</v>
      </c>
      <c r="I1744" s="12"/>
      <c r="J1744" s="50" t="b">
        <v>0</v>
      </c>
      <c r="K1744" s="12" t="s">
        <v>1166</v>
      </c>
      <c r="L1744" s="12" t="s">
        <v>1167</v>
      </c>
    </row>
    <row r="1745" spans="1:12" x14ac:dyDescent="0.2">
      <c r="A1745" s="10">
        <v>36997</v>
      </c>
      <c r="B1745" s="11" t="s">
        <v>5</v>
      </c>
      <c r="C1745" s="12" t="s">
        <v>1334</v>
      </c>
      <c r="D1745" s="11" t="s">
        <v>2</v>
      </c>
      <c r="E1745" s="11" t="s">
        <v>19</v>
      </c>
      <c r="F1745" s="12" t="s">
        <v>623</v>
      </c>
      <c r="G1745" s="13">
        <v>20000</v>
      </c>
      <c r="H1745" s="12" t="s">
        <v>22</v>
      </c>
      <c r="I1745" s="12"/>
      <c r="J1745" s="50" t="b">
        <v>0</v>
      </c>
      <c r="K1745" s="12" t="s">
        <v>1166</v>
      </c>
      <c r="L1745" s="12" t="s">
        <v>1167</v>
      </c>
    </row>
    <row r="1746" spans="1:12" x14ac:dyDescent="0.2">
      <c r="A1746" s="10">
        <v>36985</v>
      </c>
      <c r="B1746" s="11" t="s">
        <v>5</v>
      </c>
      <c r="C1746" s="12" t="s">
        <v>1017</v>
      </c>
      <c r="D1746" s="11" t="s">
        <v>2</v>
      </c>
      <c r="E1746" s="11" t="s">
        <v>19</v>
      </c>
      <c r="F1746" s="12" t="s">
        <v>30</v>
      </c>
      <c r="G1746" s="13">
        <v>31147</v>
      </c>
      <c r="H1746" s="12" t="s">
        <v>107</v>
      </c>
      <c r="I1746" s="12"/>
      <c r="J1746" s="50" t="b">
        <v>0</v>
      </c>
      <c r="K1746" s="12" t="s">
        <v>1166</v>
      </c>
      <c r="L1746" s="12" t="s">
        <v>1167</v>
      </c>
    </row>
    <row r="1747" spans="1:12" x14ac:dyDescent="0.2">
      <c r="A1747" s="10">
        <v>36587</v>
      </c>
      <c r="B1747" s="11" t="s">
        <v>5</v>
      </c>
      <c r="C1747" s="12" t="s">
        <v>853</v>
      </c>
      <c r="D1747" s="11" t="s">
        <v>2</v>
      </c>
      <c r="E1747" s="11" t="s">
        <v>17</v>
      </c>
      <c r="F1747" s="12" t="s">
        <v>158</v>
      </c>
      <c r="G1747" s="13">
        <v>30864</v>
      </c>
      <c r="H1747" s="12" t="s">
        <v>628</v>
      </c>
      <c r="I1747" s="12"/>
      <c r="J1747" s="50" t="b">
        <v>0</v>
      </c>
      <c r="K1747" s="12" t="s">
        <v>1166</v>
      </c>
      <c r="L1747" s="12" t="s">
        <v>1167</v>
      </c>
    </row>
    <row r="1748" spans="1:12" x14ac:dyDescent="0.2">
      <c r="A1748" s="10">
        <v>36351</v>
      </c>
      <c r="B1748" s="11" t="s">
        <v>5</v>
      </c>
      <c r="C1748" s="12" t="s">
        <v>1117</v>
      </c>
      <c r="D1748" s="11" t="s">
        <v>2</v>
      </c>
      <c r="E1748" s="11" t="s">
        <v>20</v>
      </c>
      <c r="F1748" s="12" t="s">
        <v>26</v>
      </c>
      <c r="G1748" s="13">
        <v>17851</v>
      </c>
      <c r="H1748" s="12" t="s">
        <v>625</v>
      </c>
      <c r="I1748" s="12"/>
      <c r="J1748" s="50" t="b">
        <v>0</v>
      </c>
      <c r="K1748" s="12" t="s">
        <v>1166</v>
      </c>
      <c r="L1748" s="12" t="s">
        <v>1167</v>
      </c>
    </row>
    <row r="1749" spans="1:12" x14ac:dyDescent="0.2">
      <c r="A1749" s="10">
        <v>36146</v>
      </c>
      <c r="B1749" s="11" t="s">
        <v>5</v>
      </c>
      <c r="C1749" s="12" t="s">
        <v>935</v>
      </c>
      <c r="D1749" s="11" t="s">
        <v>2</v>
      </c>
      <c r="E1749" s="11" t="s">
        <v>20</v>
      </c>
      <c r="F1749" s="12" t="s">
        <v>623</v>
      </c>
      <c r="G1749" s="13">
        <v>142024</v>
      </c>
      <c r="H1749" s="12" t="s">
        <v>726</v>
      </c>
      <c r="I1749" s="12"/>
      <c r="J1749" s="50" t="b">
        <v>0</v>
      </c>
      <c r="K1749" s="12" t="s">
        <v>1166</v>
      </c>
      <c r="L1749" s="12" t="s">
        <v>1167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50"/>
  <sheetViews>
    <sheetView workbookViewId="0">
      <selection activeCell="L20" sqref="L20"/>
    </sheetView>
  </sheetViews>
  <sheetFormatPr defaultRowHeight="15" customHeight="1" x14ac:dyDescent="0.2"/>
  <cols>
    <col min="1" max="1" width="10.140625" bestFit="1" customWidth="1"/>
    <col min="2" max="2" width="8.28515625" bestFit="1" customWidth="1"/>
    <col min="3" max="3" width="9.85546875" bestFit="1" customWidth="1"/>
    <col min="4" max="4" width="16.28515625" customWidth="1"/>
    <col min="5" max="5" width="37.140625" bestFit="1" customWidth="1"/>
    <col min="6" max="6" width="14" bestFit="1" customWidth="1"/>
    <col min="7" max="7" width="49.5703125" bestFit="1" customWidth="1"/>
    <col min="8" max="8" width="20.7109375" bestFit="1" customWidth="1"/>
    <col min="9" max="9" width="12.28515625" bestFit="1" customWidth="1"/>
    <col min="10" max="10" width="27.42578125" bestFit="1" customWidth="1"/>
  </cols>
  <sheetData>
    <row r="1" spans="1:10" ht="12.75" x14ac:dyDescent="0.2">
      <c r="A1" s="20" t="s">
        <v>7</v>
      </c>
      <c r="B1" t="s">
        <v>8</v>
      </c>
      <c r="C1" t="s">
        <v>10</v>
      </c>
      <c r="D1" t="s">
        <v>35</v>
      </c>
      <c r="E1" t="s">
        <v>12</v>
      </c>
      <c r="F1" t="s">
        <v>0</v>
      </c>
      <c r="G1" t="s">
        <v>13</v>
      </c>
      <c r="H1" t="s">
        <v>1160</v>
      </c>
      <c r="I1" t="s">
        <v>1161</v>
      </c>
      <c r="J1" t="s">
        <v>1162</v>
      </c>
    </row>
    <row r="2" spans="1:10" ht="12.75" x14ac:dyDescent="0.2">
      <c r="A2" s="10">
        <v>43016</v>
      </c>
      <c r="B2" s="11" t="s">
        <v>757</v>
      </c>
      <c r="C2" s="11" t="s">
        <v>1252</v>
      </c>
      <c r="D2" s="11" t="s">
        <v>17</v>
      </c>
      <c r="E2" s="12" t="s">
        <v>3177</v>
      </c>
      <c r="F2" s="13">
        <v>156000</v>
      </c>
      <c r="G2" s="12" t="s">
        <v>3178</v>
      </c>
      <c r="H2" s="12" t="s">
        <v>3177</v>
      </c>
      <c r="I2" s="12" t="s">
        <v>1166</v>
      </c>
      <c r="J2" s="12" t="s">
        <v>1167</v>
      </c>
    </row>
    <row r="3" spans="1:10" ht="12.75" x14ac:dyDescent="0.2">
      <c r="A3" s="10">
        <v>43007</v>
      </c>
      <c r="B3" s="11" t="s">
        <v>2194</v>
      </c>
      <c r="C3" s="11" t="s">
        <v>2</v>
      </c>
      <c r="D3" s="11" t="s">
        <v>17</v>
      </c>
      <c r="E3" s="12" t="s">
        <v>373</v>
      </c>
      <c r="F3" s="13">
        <v>57012</v>
      </c>
      <c r="G3" s="12" t="s">
        <v>3172</v>
      </c>
      <c r="H3" s="12" t="s">
        <v>1170</v>
      </c>
      <c r="I3" s="12" t="s">
        <v>1166</v>
      </c>
      <c r="J3" s="12" t="s">
        <v>1167</v>
      </c>
    </row>
    <row r="4" spans="1:10" ht="12.75" x14ac:dyDescent="0.2">
      <c r="A4" s="10">
        <v>43005</v>
      </c>
      <c r="B4" s="11" t="s">
        <v>2201</v>
      </c>
      <c r="C4" s="11" t="s">
        <v>1252</v>
      </c>
      <c r="D4" s="11" t="s">
        <v>17</v>
      </c>
      <c r="E4" s="12" t="s">
        <v>3173</v>
      </c>
      <c r="F4" s="13">
        <v>0</v>
      </c>
      <c r="G4" s="12" t="s">
        <v>3174</v>
      </c>
      <c r="H4" s="12" t="s">
        <v>1182</v>
      </c>
      <c r="I4" s="12" t="s">
        <v>1166</v>
      </c>
      <c r="J4" s="12" t="s">
        <v>1167</v>
      </c>
    </row>
    <row r="5" spans="1:10" ht="12.75" x14ac:dyDescent="0.2">
      <c r="A5" s="10">
        <v>43003</v>
      </c>
      <c r="B5" s="11" t="s">
        <v>2194</v>
      </c>
      <c r="C5" s="11" t="s">
        <v>1252</v>
      </c>
      <c r="D5" s="11" t="s">
        <v>1730</v>
      </c>
      <c r="E5" s="12" t="s">
        <v>380</v>
      </c>
      <c r="F5" s="13">
        <v>0</v>
      </c>
      <c r="G5" s="12" t="s">
        <v>3175</v>
      </c>
      <c r="H5" s="12" t="s">
        <v>1542</v>
      </c>
      <c r="I5" s="12" t="s">
        <v>1166</v>
      </c>
      <c r="J5" s="12" t="s">
        <v>1167</v>
      </c>
    </row>
    <row r="6" spans="1:10" ht="12.75" x14ac:dyDescent="0.2">
      <c r="A6" s="10">
        <v>43000</v>
      </c>
      <c r="B6" s="11" t="s">
        <v>2193</v>
      </c>
      <c r="C6" s="11" t="s">
        <v>1252</v>
      </c>
      <c r="D6" s="11" t="s">
        <v>1730</v>
      </c>
      <c r="E6" s="12" t="s">
        <v>802</v>
      </c>
      <c r="F6" s="13">
        <v>0</v>
      </c>
      <c r="G6" s="12" t="s">
        <v>3179</v>
      </c>
      <c r="H6" s="12" t="s">
        <v>3176</v>
      </c>
      <c r="I6" s="12" t="s">
        <v>1166</v>
      </c>
      <c r="J6" s="12" t="s">
        <v>1167</v>
      </c>
    </row>
    <row r="7" spans="1:10" ht="12.75" x14ac:dyDescent="0.2">
      <c r="A7" s="10">
        <v>42998</v>
      </c>
      <c r="B7" s="11" t="s">
        <v>1939</v>
      </c>
      <c r="C7" s="11" t="s">
        <v>1252</v>
      </c>
      <c r="D7" s="11" t="s">
        <v>1730</v>
      </c>
      <c r="E7" s="12" t="s">
        <v>1012</v>
      </c>
      <c r="F7" s="13">
        <v>57012</v>
      </c>
      <c r="G7" s="12" t="s">
        <v>3151</v>
      </c>
      <c r="H7" s="12" t="s">
        <v>1699</v>
      </c>
      <c r="I7" s="12" t="s">
        <v>1166</v>
      </c>
      <c r="J7" s="12" t="s">
        <v>1167</v>
      </c>
    </row>
    <row r="8" spans="1:10" ht="12.75" x14ac:dyDescent="0.2">
      <c r="A8" s="10">
        <v>42993</v>
      </c>
      <c r="B8" s="11" t="s">
        <v>2193</v>
      </c>
      <c r="C8" s="11" t="s">
        <v>1252</v>
      </c>
      <c r="D8" s="11" t="s">
        <v>1730</v>
      </c>
      <c r="E8" s="12" t="s">
        <v>1461</v>
      </c>
      <c r="F8" s="13">
        <v>0</v>
      </c>
      <c r="G8" s="12" t="s">
        <v>3152</v>
      </c>
      <c r="H8" s="12" t="s">
        <v>1182</v>
      </c>
      <c r="I8" s="12" t="s">
        <v>1166</v>
      </c>
      <c r="J8" s="12" t="s">
        <v>1167</v>
      </c>
    </row>
    <row r="9" spans="1:10" ht="12.75" x14ac:dyDescent="0.2">
      <c r="A9" s="10">
        <v>42991</v>
      </c>
      <c r="B9" s="11" t="s">
        <v>2201</v>
      </c>
      <c r="C9" s="11" t="s">
        <v>37</v>
      </c>
      <c r="D9" s="11" t="s">
        <v>18</v>
      </c>
      <c r="E9" s="12" t="s">
        <v>1461</v>
      </c>
      <c r="F9" s="13">
        <v>11089.13</v>
      </c>
      <c r="G9" s="12" t="s">
        <v>3153</v>
      </c>
      <c r="H9" s="12" t="s">
        <v>1182</v>
      </c>
      <c r="I9" s="12" t="s">
        <v>1166</v>
      </c>
      <c r="J9" s="12" t="s">
        <v>1167</v>
      </c>
    </row>
    <row r="10" spans="1:10" ht="12.75" x14ac:dyDescent="0.2">
      <c r="A10" s="10">
        <v>42986</v>
      </c>
      <c r="B10" s="11" t="s">
        <v>2201</v>
      </c>
      <c r="C10" s="11" t="s">
        <v>53</v>
      </c>
      <c r="D10" s="11" t="s">
        <v>19</v>
      </c>
      <c r="E10" s="12" t="s">
        <v>2115</v>
      </c>
      <c r="F10" s="13">
        <v>17354.8</v>
      </c>
      <c r="G10" s="12" t="s">
        <v>3154</v>
      </c>
      <c r="H10" s="12" t="s">
        <v>2116</v>
      </c>
      <c r="I10" s="12" t="s">
        <v>1166</v>
      </c>
      <c r="J10" s="12" t="s">
        <v>1167</v>
      </c>
    </row>
    <row r="11" spans="1:10" ht="12.75" x14ac:dyDescent="0.2">
      <c r="A11" s="10">
        <v>42985</v>
      </c>
      <c r="B11" s="11" t="s">
        <v>1939</v>
      </c>
      <c r="C11" s="11" t="s">
        <v>1252</v>
      </c>
      <c r="D11" s="11" t="s">
        <v>17</v>
      </c>
      <c r="E11" s="12" t="s">
        <v>3155</v>
      </c>
      <c r="F11" s="13">
        <v>0</v>
      </c>
      <c r="G11" s="12" t="s">
        <v>3156</v>
      </c>
      <c r="H11" s="12" t="s">
        <v>1218</v>
      </c>
      <c r="I11" s="12" t="s">
        <v>1166</v>
      </c>
      <c r="J11" s="12" t="s">
        <v>1167</v>
      </c>
    </row>
    <row r="12" spans="1:10" ht="12.75" x14ac:dyDescent="0.2">
      <c r="A12" s="10">
        <v>42984</v>
      </c>
      <c r="B12" s="11" t="s">
        <v>2217</v>
      </c>
      <c r="C12" s="11" t="s">
        <v>53</v>
      </c>
      <c r="D12" s="11" t="s">
        <v>17</v>
      </c>
      <c r="E12" s="12" t="s">
        <v>233</v>
      </c>
      <c r="F12" s="13">
        <v>6950</v>
      </c>
      <c r="G12" s="12" t="s">
        <v>3157</v>
      </c>
      <c r="H12" s="12" t="s">
        <v>1554</v>
      </c>
      <c r="I12" s="12" t="s">
        <v>1166</v>
      </c>
      <c r="J12" s="12" t="s">
        <v>1167</v>
      </c>
    </row>
    <row r="13" spans="1:10" ht="12.75" x14ac:dyDescent="0.2">
      <c r="A13" s="10">
        <v>42983</v>
      </c>
      <c r="B13" s="11" t="s">
        <v>2201</v>
      </c>
      <c r="C13" s="11" t="s">
        <v>53</v>
      </c>
      <c r="D13" s="11" t="s">
        <v>19</v>
      </c>
      <c r="E13" s="12" t="s">
        <v>515</v>
      </c>
      <c r="F13" s="13">
        <v>26000</v>
      </c>
      <c r="G13" s="12" t="s">
        <v>3158</v>
      </c>
      <c r="H13" s="12" t="s">
        <v>1590</v>
      </c>
      <c r="I13" s="12" t="s">
        <v>1166</v>
      </c>
      <c r="J13" s="12" t="s">
        <v>1167</v>
      </c>
    </row>
    <row r="14" spans="1:10" ht="12.75" x14ac:dyDescent="0.2">
      <c r="A14" s="10">
        <v>42983</v>
      </c>
      <c r="B14" s="11" t="s">
        <v>2201</v>
      </c>
      <c r="C14" s="11" t="s">
        <v>53</v>
      </c>
      <c r="D14" s="11" t="s">
        <v>19</v>
      </c>
      <c r="E14" s="12" t="s">
        <v>515</v>
      </c>
      <c r="F14" s="13">
        <v>26000</v>
      </c>
      <c r="G14" s="12" t="s">
        <v>3159</v>
      </c>
      <c r="H14" s="12" t="s">
        <v>1590</v>
      </c>
      <c r="I14" s="12" t="s">
        <v>1166</v>
      </c>
      <c r="J14" s="12" t="s">
        <v>1167</v>
      </c>
    </row>
    <row r="15" spans="1:10" ht="12.75" x14ac:dyDescent="0.2">
      <c r="A15" s="10">
        <v>42976</v>
      </c>
      <c r="B15" s="11" t="s">
        <v>6</v>
      </c>
      <c r="C15" s="11" t="s">
        <v>761</v>
      </c>
      <c r="D15" s="11" t="s">
        <v>19</v>
      </c>
      <c r="E15" s="12" t="s">
        <v>66</v>
      </c>
      <c r="F15" s="13"/>
      <c r="G15" s="12" t="s">
        <v>3150</v>
      </c>
      <c r="H15" s="12" t="s">
        <v>1925</v>
      </c>
      <c r="I15" s="12" t="s">
        <v>1166</v>
      </c>
      <c r="J15" s="12" t="s">
        <v>1167</v>
      </c>
    </row>
    <row r="16" spans="1:10" ht="12.75" x14ac:dyDescent="0.2">
      <c r="A16" s="10">
        <v>42976</v>
      </c>
      <c r="B16" s="11" t="s">
        <v>2270</v>
      </c>
      <c r="C16" s="11" t="s">
        <v>53</v>
      </c>
      <c r="D16" s="11" t="s">
        <v>1730</v>
      </c>
      <c r="E16" s="12" t="s">
        <v>1563</v>
      </c>
      <c r="F16" s="13">
        <v>22800</v>
      </c>
      <c r="G16" s="12" t="s">
        <v>3160</v>
      </c>
      <c r="H16" s="12" t="s">
        <v>1927</v>
      </c>
      <c r="I16" s="12" t="s">
        <v>1166</v>
      </c>
      <c r="J16" s="12" t="s">
        <v>1167</v>
      </c>
    </row>
    <row r="17" spans="1:10" ht="12.75" x14ac:dyDescent="0.2">
      <c r="A17" s="10">
        <v>42975</v>
      </c>
      <c r="B17" s="11" t="s">
        <v>2234</v>
      </c>
      <c r="C17" s="11" t="s">
        <v>1252</v>
      </c>
      <c r="D17" s="11" t="s">
        <v>17</v>
      </c>
      <c r="E17" s="12" t="s">
        <v>3161</v>
      </c>
      <c r="F17" s="13">
        <v>0</v>
      </c>
      <c r="G17" s="12" t="s">
        <v>3162</v>
      </c>
      <c r="H17" s="12" t="s">
        <v>1180</v>
      </c>
      <c r="I17" s="12" t="s">
        <v>1166</v>
      </c>
      <c r="J17" s="12" t="s">
        <v>1167</v>
      </c>
    </row>
    <row r="18" spans="1:10" ht="12.75" x14ac:dyDescent="0.2">
      <c r="A18" s="10">
        <v>42972</v>
      </c>
      <c r="B18" s="11" t="s">
        <v>2201</v>
      </c>
      <c r="C18" s="11" t="s">
        <v>1252</v>
      </c>
      <c r="D18" s="11" t="s">
        <v>17</v>
      </c>
      <c r="E18" s="12" t="s">
        <v>3163</v>
      </c>
      <c r="F18" s="13">
        <v>578.48</v>
      </c>
      <c r="G18" s="12" t="s">
        <v>3164</v>
      </c>
      <c r="H18" s="12" t="s">
        <v>1182</v>
      </c>
      <c r="I18" s="12" t="s">
        <v>1166</v>
      </c>
      <c r="J18" s="12" t="s">
        <v>1167</v>
      </c>
    </row>
    <row r="19" spans="1:10" ht="12.75" x14ac:dyDescent="0.2">
      <c r="A19" s="10">
        <v>42970</v>
      </c>
      <c r="B19" s="11" t="s">
        <v>2217</v>
      </c>
      <c r="C19" s="11" t="s">
        <v>2</v>
      </c>
      <c r="D19" s="11" t="s">
        <v>17</v>
      </c>
      <c r="E19" s="12" t="s">
        <v>620</v>
      </c>
      <c r="F19" s="13">
        <v>41331</v>
      </c>
      <c r="G19" s="12" t="s">
        <v>3165</v>
      </c>
      <c r="H19" s="12" t="s">
        <v>1554</v>
      </c>
      <c r="I19" s="12" t="s">
        <v>1166</v>
      </c>
      <c r="J19" s="12" t="s">
        <v>1167</v>
      </c>
    </row>
    <row r="20" spans="1:10" ht="12.75" x14ac:dyDescent="0.2">
      <c r="A20" s="10">
        <v>42969</v>
      </c>
      <c r="B20" s="11" t="s">
        <v>2201</v>
      </c>
      <c r="C20" s="11" t="s">
        <v>53</v>
      </c>
      <c r="D20" s="11" t="s">
        <v>17</v>
      </c>
      <c r="E20" s="12" t="s">
        <v>227</v>
      </c>
      <c r="F20" s="13">
        <v>7000</v>
      </c>
      <c r="G20" s="12" t="s">
        <v>3166</v>
      </c>
      <c r="H20" s="12" t="s">
        <v>1649</v>
      </c>
      <c r="I20" s="12" t="s">
        <v>1166</v>
      </c>
      <c r="J20" s="12" t="s">
        <v>1167</v>
      </c>
    </row>
    <row r="21" spans="1:10" ht="12.75" x14ac:dyDescent="0.2">
      <c r="A21" s="10">
        <v>42969</v>
      </c>
      <c r="B21" s="11" t="s">
        <v>2234</v>
      </c>
      <c r="C21" s="11" t="s">
        <v>1252</v>
      </c>
      <c r="D21" s="11" t="s">
        <v>1730</v>
      </c>
      <c r="E21" s="12" t="s">
        <v>345</v>
      </c>
      <c r="F21" s="13">
        <v>0</v>
      </c>
      <c r="G21" s="12" t="s">
        <v>3167</v>
      </c>
      <c r="H21" s="12" t="s">
        <v>1645</v>
      </c>
      <c r="I21" s="12" t="s">
        <v>1166</v>
      </c>
      <c r="J21" s="12" t="s">
        <v>1167</v>
      </c>
    </row>
    <row r="22" spans="1:10" ht="12.75" x14ac:dyDescent="0.2">
      <c r="A22" s="10">
        <v>42969</v>
      </c>
      <c r="B22" s="11" t="s">
        <v>2234</v>
      </c>
      <c r="C22" s="11" t="s">
        <v>1252</v>
      </c>
      <c r="D22" s="11" t="s">
        <v>1730</v>
      </c>
      <c r="E22" s="12" t="s">
        <v>345</v>
      </c>
      <c r="F22" s="13">
        <v>0</v>
      </c>
      <c r="G22" s="12" t="s">
        <v>3168</v>
      </c>
      <c r="H22" s="12" t="s">
        <v>1645</v>
      </c>
      <c r="I22" s="12" t="s">
        <v>1166</v>
      </c>
      <c r="J22" s="12" t="s">
        <v>1167</v>
      </c>
    </row>
    <row r="23" spans="1:10" ht="12.75" x14ac:dyDescent="0.2">
      <c r="A23" s="10">
        <v>42963</v>
      </c>
      <c r="B23" s="11" t="s">
        <v>2201</v>
      </c>
      <c r="C23" s="11" t="s">
        <v>1252</v>
      </c>
      <c r="D23" s="11" t="s">
        <v>17</v>
      </c>
      <c r="E23" s="12" t="s">
        <v>339</v>
      </c>
      <c r="F23" s="13">
        <v>0</v>
      </c>
      <c r="G23" s="12" t="s">
        <v>3169</v>
      </c>
      <c r="H23" s="12" t="s">
        <v>1803</v>
      </c>
      <c r="I23" s="12" t="s">
        <v>1166</v>
      </c>
      <c r="J23" s="12" t="s">
        <v>1167</v>
      </c>
    </row>
    <row r="24" spans="1:10" ht="12.75" x14ac:dyDescent="0.2">
      <c r="A24" s="10">
        <v>42963</v>
      </c>
      <c r="B24" s="11" t="s">
        <v>2201</v>
      </c>
      <c r="C24" s="11" t="s">
        <v>53</v>
      </c>
      <c r="D24" s="11" t="s">
        <v>19</v>
      </c>
      <c r="E24" s="12" t="s">
        <v>515</v>
      </c>
      <c r="F24" s="13">
        <v>26000</v>
      </c>
      <c r="G24" s="12" t="s">
        <v>3170</v>
      </c>
      <c r="H24" s="12" t="s">
        <v>1590</v>
      </c>
      <c r="I24" s="12" t="s">
        <v>1166</v>
      </c>
      <c r="J24" s="12" t="s">
        <v>1167</v>
      </c>
    </row>
    <row r="25" spans="1:10" ht="12.75" x14ac:dyDescent="0.2">
      <c r="A25" s="10">
        <v>42958</v>
      </c>
      <c r="B25" s="11" t="s">
        <v>2201</v>
      </c>
      <c r="C25" s="11" t="s">
        <v>761</v>
      </c>
      <c r="D25" s="11" t="s">
        <v>19</v>
      </c>
      <c r="E25" s="12" t="s">
        <v>1632</v>
      </c>
      <c r="F25" s="13">
        <v>2364.84</v>
      </c>
      <c r="G25" s="12" t="s">
        <v>3171</v>
      </c>
      <c r="H25" s="12" t="s">
        <v>1633</v>
      </c>
      <c r="I25" s="12" t="s">
        <v>1166</v>
      </c>
      <c r="J25" s="12" t="s">
        <v>1167</v>
      </c>
    </row>
    <row r="26" spans="1:10" ht="12.75" x14ac:dyDescent="0.2">
      <c r="A26" s="10">
        <v>42956</v>
      </c>
      <c r="B26" s="11" t="s">
        <v>2194</v>
      </c>
      <c r="C26" s="11" t="s">
        <v>1252</v>
      </c>
      <c r="D26" s="11" t="s">
        <v>17</v>
      </c>
      <c r="E26" s="12" t="s">
        <v>3137</v>
      </c>
      <c r="F26" s="13">
        <v>0</v>
      </c>
      <c r="G26" s="12" t="s">
        <v>3138</v>
      </c>
      <c r="H26" s="12" t="s">
        <v>1537</v>
      </c>
      <c r="I26" s="12" t="s">
        <v>1166</v>
      </c>
      <c r="J26" s="12" t="s">
        <v>1167</v>
      </c>
    </row>
    <row r="27" spans="1:10" ht="12.75" x14ac:dyDescent="0.2">
      <c r="A27" s="10">
        <v>42956</v>
      </c>
      <c r="B27" s="11" t="s">
        <v>2193</v>
      </c>
      <c r="C27" s="11" t="s">
        <v>1252</v>
      </c>
      <c r="D27" s="11" t="s">
        <v>17</v>
      </c>
      <c r="E27" s="12" t="s">
        <v>3139</v>
      </c>
      <c r="F27" s="13">
        <v>0</v>
      </c>
      <c r="G27" s="12" t="s">
        <v>3140</v>
      </c>
      <c r="H27" s="12" t="s">
        <v>1665</v>
      </c>
      <c r="I27" s="12" t="s">
        <v>1166</v>
      </c>
      <c r="J27" s="12" t="s">
        <v>1167</v>
      </c>
    </row>
    <row r="28" spans="1:10" ht="12.75" x14ac:dyDescent="0.2">
      <c r="A28" s="10">
        <v>42956</v>
      </c>
      <c r="B28" s="11" t="s">
        <v>2193</v>
      </c>
      <c r="C28" s="11" t="s">
        <v>1252</v>
      </c>
      <c r="D28" s="11" t="s">
        <v>17</v>
      </c>
      <c r="E28" s="12" t="s">
        <v>3141</v>
      </c>
      <c r="F28" s="13">
        <v>0</v>
      </c>
      <c r="G28" s="12" t="s">
        <v>3142</v>
      </c>
      <c r="H28" s="12" t="s">
        <v>1811</v>
      </c>
      <c r="I28" s="12" t="s">
        <v>1166</v>
      </c>
      <c r="J28" s="12" t="s">
        <v>1167</v>
      </c>
    </row>
    <row r="29" spans="1:10" ht="12.75" x14ac:dyDescent="0.2">
      <c r="A29" s="10">
        <v>42956</v>
      </c>
      <c r="B29" s="11" t="s">
        <v>6</v>
      </c>
      <c r="C29" s="11" t="s">
        <v>2</v>
      </c>
      <c r="D29" s="11" t="s">
        <v>1730</v>
      </c>
      <c r="E29" s="12" t="s">
        <v>810</v>
      </c>
      <c r="F29" s="13"/>
      <c r="G29" s="12" t="s">
        <v>3143</v>
      </c>
      <c r="H29" s="12" t="s">
        <v>3093</v>
      </c>
      <c r="I29" s="12" t="s">
        <v>1166</v>
      </c>
      <c r="J29" s="12" t="s">
        <v>1167</v>
      </c>
    </row>
    <row r="30" spans="1:10" ht="12.75" x14ac:dyDescent="0.2">
      <c r="A30" s="10">
        <v>42955</v>
      </c>
      <c r="B30" s="11" t="s">
        <v>2201</v>
      </c>
      <c r="C30" s="11" t="s">
        <v>2</v>
      </c>
      <c r="D30" s="11" t="s">
        <v>19</v>
      </c>
      <c r="E30" s="12" t="s">
        <v>382</v>
      </c>
      <c r="F30" s="13">
        <v>55295.33</v>
      </c>
      <c r="G30" s="12" t="s">
        <v>3144</v>
      </c>
      <c r="H30" s="12" t="s">
        <v>1996</v>
      </c>
      <c r="I30" s="12" t="s">
        <v>1166</v>
      </c>
      <c r="J30" s="12" t="s">
        <v>1167</v>
      </c>
    </row>
    <row r="31" spans="1:10" ht="12.75" x14ac:dyDescent="0.2">
      <c r="A31" s="10">
        <v>42951</v>
      </c>
      <c r="B31" s="11" t="s">
        <v>2201</v>
      </c>
      <c r="C31" s="11" t="s">
        <v>118</v>
      </c>
      <c r="D31" s="11" t="s">
        <v>19</v>
      </c>
      <c r="E31" s="12" t="s">
        <v>664</v>
      </c>
      <c r="F31" s="13">
        <v>116940</v>
      </c>
      <c r="G31" s="12" t="s">
        <v>3145</v>
      </c>
      <c r="H31" s="12" t="s">
        <v>1811</v>
      </c>
      <c r="I31" s="12" t="s">
        <v>1166</v>
      </c>
      <c r="J31" s="12" t="s">
        <v>1167</v>
      </c>
    </row>
    <row r="32" spans="1:10" ht="12.75" x14ac:dyDescent="0.2">
      <c r="A32" s="10">
        <v>42949</v>
      </c>
      <c r="B32" s="11" t="s">
        <v>2201</v>
      </c>
      <c r="C32" s="11" t="s">
        <v>53</v>
      </c>
      <c r="D32" s="11" t="s">
        <v>19</v>
      </c>
      <c r="E32" s="12" t="s">
        <v>664</v>
      </c>
      <c r="F32" s="13">
        <v>3729.37</v>
      </c>
      <c r="G32" s="12" t="s">
        <v>3146</v>
      </c>
      <c r="H32" s="12" t="s">
        <v>1811</v>
      </c>
      <c r="I32" s="12" t="s">
        <v>1166</v>
      </c>
      <c r="J32" s="12" t="s">
        <v>1167</v>
      </c>
    </row>
    <row r="33" spans="1:10" ht="12.75" x14ac:dyDescent="0.2">
      <c r="A33" s="10">
        <v>42949</v>
      </c>
      <c r="B33" s="11" t="s">
        <v>88</v>
      </c>
      <c r="C33" s="11" t="s">
        <v>1252</v>
      </c>
      <c r="D33" s="11" t="s">
        <v>17</v>
      </c>
      <c r="E33" s="12" t="s">
        <v>3147</v>
      </c>
      <c r="F33" s="13"/>
      <c r="G33" s="12" t="s">
        <v>3148</v>
      </c>
      <c r="H33" s="12" t="s">
        <v>345</v>
      </c>
      <c r="I33" s="12" t="s">
        <v>1166</v>
      </c>
      <c r="J33" s="12" t="s">
        <v>1167</v>
      </c>
    </row>
    <row r="34" spans="1:10" ht="12.75" x14ac:dyDescent="0.2">
      <c r="A34" s="10">
        <v>42947</v>
      </c>
      <c r="B34" s="11" t="s">
        <v>2234</v>
      </c>
      <c r="C34" s="11" t="s">
        <v>1252</v>
      </c>
      <c r="D34" s="11" t="s">
        <v>17</v>
      </c>
      <c r="E34" s="12" t="s">
        <v>3118</v>
      </c>
      <c r="F34" s="13">
        <v>12000</v>
      </c>
      <c r="G34" s="12" t="s">
        <v>3119</v>
      </c>
      <c r="H34" s="12" t="s">
        <v>1180</v>
      </c>
      <c r="I34" s="12" t="s">
        <v>1166</v>
      </c>
      <c r="J34" s="12" t="s">
        <v>1167</v>
      </c>
    </row>
    <row r="35" spans="1:10" ht="12.75" x14ac:dyDescent="0.2">
      <c r="A35" s="10">
        <v>42947</v>
      </c>
      <c r="B35" s="11" t="s">
        <v>40</v>
      </c>
      <c r="C35" s="11" t="s">
        <v>1252</v>
      </c>
      <c r="D35" s="11" t="s">
        <v>17</v>
      </c>
      <c r="E35" s="12" t="s">
        <v>1725</v>
      </c>
      <c r="F35" s="13">
        <v>9638.5</v>
      </c>
      <c r="G35" s="12" t="s">
        <v>3120</v>
      </c>
      <c r="H35" s="12" t="s">
        <v>1726</v>
      </c>
      <c r="I35" s="12" t="s">
        <v>1166</v>
      </c>
      <c r="J35" s="12" t="s">
        <v>1167</v>
      </c>
    </row>
    <row r="36" spans="1:10" ht="12.75" x14ac:dyDescent="0.2">
      <c r="A36" s="10">
        <v>42944</v>
      </c>
      <c r="B36" s="11" t="s">
        <v>2201</v>
      </c>
      <c r="C36" s="11" t="s">
        <v>1252</v>
      </c>
      <c r="D36" s="11" t="s">
        <v>1730</v>
      </c>
      <c r="E36" s="12" t="s">
        <v>1270</v>
      </c>
      <c r="F36" s="13">
        <v>116000</v>
      </c>
      <c r="G36" s="12" t="s">
        <v>3149</v>
      </c>
      <c r="H36" s="12" t="s">
        <v>2249</v>
      </c>
      <c r="I36" s="12" t="s">
        <v>1166</v>
      </c>
      <c r="J36" s="12" t="s">
        <v>1167</v>
      </c>
    </row>
    <row r="37" spans="1:10" ht="12.75" x14ac:dyDescent="0.2">
      <c r="A37" s="10">
        <v>42944</v>
      </c>
      <c r="B37" s="11" t="s">
        <v>2194</v>
      </c>
      <c r="C37" s="11" t="s">
        <v>53</v>
      </c>
      <c r="D37" s="11" t="s">
        <v>19</v>
      </c>
      <c r="E37" s="12" t="s">
        <v>225</v>
      </c>
      <c r="F37" s="13">
        <v>24652.48</v>
      </c>
      <c r="G37" s="12" t="s">
        <v>3121</v>
      </c>
      <c r="H37" s="12" t="s">
        <v>1738</v>
      </c>
      <c r="I37" s="12" t="s">
        <v>1166</v>
      </c>
      <c r="J37" s="12" t="s">
        <v>1167</v>
      </c>
    </row>
    <row r="38" spans="1:10" ht="12.75" x14ac:dyDescent="0.2">
      <c r="A38" s="10">
        <v>42942</v>
      </c>
      <c r="B38" s="11" t="s">
        <v>2234</v>
      </c>
      <c r="C38" s="11" t="s">
        <v>1252</v>
      </c>
      <c r="D38" s="11" t="s">
        <v>17</v>
      </c>
      <c r="E38" s="12" t="s">
        <v>150</v>
      </c>
      <c r="F38" s="13">
        <v>0</v>
      </c>
      <c r="G38" s="12" t="s">
        <v>3122</v>
      </c>
      <c r="H38" s="12" t="s">
        <v>1645</v>
      </c>
      <c r="I38" s="12" t="s">
        <v>1166</v>
      </c>
      <c r="J38" s="12" t="s">
        <v>1167</v>
      </c>
    </row>
    <row r="39" spans="1:10" ht="12.75" x14ac:dyDescent="0.2">
      <c r="A39" s="10">
        <v>42942</v>
      </c>
      <c r="B39" s="11" t="s">
        <v>2193</v>
      </c>
      <c r="C39" s="11" t="s">
        <v>1252</v>
      </c>
      <c r="D39" s="11" t="s">
        <v>17</v>
      </c>
      <c r="E39" s="12" t="s">
        <v>3123</v>
      </c>
      <c r="F39" s="13">
        <v>0</v>
      </c>
      <c r="G39" s="12" t="s">
        <v>3124</v>
      </c>
      <c r="H39" s="12" t="s">
        <v>1182</v>
      </c>
      <c r="I39" s="12" t="s">
        <v>1166</v>
      </c>
      <c r="J39" s="12" t="s">
        <v>1167</v>
      </c>
    </row>
    <row r="40" spans="1:10" ht="12.75" x14ac:dyDescent="0.2">
      <c r="A40" s="10">
        <v>42942</v>
      </c>
      <c r="B40" s="11" t="s">
        <v>2193</v>
      </c>
      <c r="C40" s="11" t="s">
        <v>1252</v>
      </c>
      <c r="D40" s="11" t="s">
        <v>17</v>
      </c>
      <c r="E40" s="12" t="s">
        <v>203</v>
      </c>
      <c r="F40" s="13">
        <v>148000</v>
      </c>
      <c r="G40" s="12" t="s">
        <v>3125</v>
      </c>
      <c r="H40" s="12" t="s">
        <v>1223</v>
      </c>
      <c r="I40" s="12" t="s">
        <v>1166</v>
      </c>
      <c r="J40" s="12" t="s">
        <v>1167</v>
      </c>
    </row>
    <row r="41" spans="1:10" ht="12.75" x14ac:dyDescent="0.2">
      <c r="A41" s="10">
        <v>42937</v>
      </c>
      <c r="B41" s="11" t="s">
        <v>2201</v>
      </c>
      <c r="C41" s="11" t="s">
        <v>1252</v>
      </c>
      <c r="D41" s="11" t="s">
        <v>19</v>
      </c>
      <c r="E41" s="12" t="s">
        <v>686</v>
      </c>
      <c r="F41" s="13">
        <v>895.5</v>
      </c>
      <c r="G41" s="12" t="s">
        <v>3126</v>
      </c>
      <c r="H41" s="12" t="s">
        <v>1865</v>
      </c>
      <c r="I41" s="12" t="s">
        <v>1166</v>
      </c>
      <c r="J41" s="12" t="s">
        <v>1167</v>
      </c>
    </row>
    <row r="42" spans="1:10" ht="12.75" x14ac:dyDescent="0.2">
      <c r="A42" s="10">
        <v>42937</v>
      </c>
      <c r="B42" s="11" t="s">
        <v>2201</v>
      </c>
      <c r="C42" s="11" t="s">
        <v>761</v>
      </c>
      <c r="D42" s="11" t="s">
        <v>19</v>
      </c>
      <c r="E42" s="12" t="s">
        <v>1461</v>
      </c>
      <c r="F42" s="13">
        <v>6030.65</v>
      </c>
      <c r="G42" s="12" t="s">
        <v>3127</v>
      </c>
      <c r="H42" s="12" t="s">
        <v>1182</v>
      </c>
      <c r="I42" s="12" t="s">
        <v>1166</v>
      </c>
      <c r="J42" s="12" t="s">
        <v>1167</v>
      </c>
    </row>
    <row r="43" spans="1:10" ht="12.75" x14ac:dyDescent="0.2">
      <c r="A43" s="10">
        <v>42936</v>
      </c>
      <c r="B43" s="11" t="s">
        <v>2201</v>
      </c>
      <c r="C43" s="11" t="s">
        <v>1252</v>
      </c>
      <c r="D43" s="11" t="s">
        <v>17</v>
      </c>
      <c r="E43" s="12" t="s">
        <v>31</v>
      </c>
      <c r="F43" s="13">
        <v>0</v>
      </c>
      <c r="G43" s="12" t="s">
        <v>3128</v>
      </c>
      <c r="H43" s="12" t="s">
        <v>1493</v>
      </c>
      <c r="I43" s="12" t="s">
        <v>1166</v>
      </c>
      <c r="J43" s="12" t="s">
        <v>1167</v>
      </c>
    </row>
    <row r="44" spans="1:10" ht="12.75" x14ac:dyDescent="0.2">
      <c r="A44" s="10">
        <v>42936</v>
      </c>
      <c r="B44" s="11" t="s">
        <v>2194</v>
      </c>
      <c r="C44" s="11" t="s">
        <v>1252</v>
      </c>
      <c r="D44" s="11" t="s">
        <v>17</v>
      </c>
      <c r="E44" s="12" t="s">
        <v>3129</v>
      </c>
      <c r="F44" s="13">
        <v>0</v>
      </c>
      <c r="G44" s="12" t="s">
        <v>3130</v>
      </c>
      <c r="H44" s="12" t="s">
        <v>1537</v>
      </c>
      <c r="I44" s="12" t="s">
        <v>1166</v>
      </c>
      <c r="J44" s="12" t="s">
        <v>1167</v>
      </c>
    </row>
    <row r="45" spans="1:10" ht="12.75" x14ac:dyDescent="0.2">
      <c r="A45" s="10">
        <v>42936</v>
      </c>
      <c r="B45" s="11" t="s">
        <v>2217</v>
      </c>
      <c r="C45" s="11" t="s">
        <v>1252</v>
      </c>
      <c r="D45" s="11" t="s">
        <v>17</v>
      </c>
      <c r="E45" s="12" t="s">
        <v>3131</v>
      </c>
      <c r="F45" s="13">
        <v>0</v>
      </c>
      <c r="G45" s="12" t="s">
        <v>3132</v>
      </c>
      <c r="H45" s="12" t="s">
        <v>1587</v>
      </c>
      <c r="I45" s="12" t="s">
        <v>1166</v>
      </c>
      <c r="J45" s="12" t="s">
        <v>1167</v>
      </c>
    </row>
    <row r="46" spans="1:10" ht="12.75" x14ac:dyDescent="0.2">
      <c r="A46" s="10">
        <v>42936</v>
      </c>
      <c r="B46" s="11" t="s">
        <v>2193</v>
      </c>
      <c r="C46" s="11" t="s">
        <v>1252</v>
      </c>
      <c r="D46" s="11" t="s">
        <v>17</v>
      </c>
      <c r="E46" s="12" t="s">
        <v>3133</v>
      </c>
      <c r="F46" s="13">
        <v>0</v>
      </c>
      <c r="G46" s="12" t="s">
        <v>3134</v>
      </c>
      <c r="H46" s="12" t="s">
        <v>1182</v>
      </c>
      <c r="I46" s="12" t="s">
        <v>1166</v>
      </c>
      <c r="J46" s="12" t="s">
        <v>1167</v>
      </c>
    </row>
    <row r="47" spans="1:10" ht="12.75" x14ac:dyDescent="0.2">
      <c r="A47" s="10">
        <v>42935</v>
      </c>
      <c r="B47" s="11" t="s">
        <v>1939</v>
      </c>
      <c r="C47" s="11" t="s">
        <v>1252</v>
      </c>
      <c r="D47" s="11" t="s">
        <v>1730</v>
      </c>
      <c r="E47" s="12" t="s">
        <v>66</v>
      </c>
      <c r="F47" s="13">
        <v>121998</v>
      </c>
      <c r="G47" s="12" t="s">
        <v>3114</v>
      </c>
      <c r="H47" s="12" t="s">
        <v>1861</v>
      </c>
      <c r="I47" s="12" t="s">
        <v>1166</v>
      </c>
      <c r="J47" s="12" t="s">
        <v>1167</v>
      </c>
    </row>
    <row r="48" spans="1:10" ht="12.75" x14ac:dyDescent="0.2">
      <c r="A48" s="10">
        <v>42935</v>
      </c>
      <c r="B48" s="11" t="s">
        <v>1939</v>
      </c>
      <c r="C48" s="11" t="s">
        <v>1252</v>
      </c>
      <c r="D48" s="11" t="s">
        <v>1730</v>
      </c>
      <c r="E48" s="12" t="s">
        <v>66</v>
      </c>
      <c r="F48" s="13">
        <v>121998</v>
      </c>
      <c r="G48" s="12" t="s">
        <v>3115</v>
      </c>
      <c r="H48" s="12" t="s">
        <v>1861</v>
      </c>
      <c r="I48" s="12" t="s">
        <v>1166</v>
      </c>
      <c r="J48" s="12" t="s">
        <v>1167</v>
      </c>
    </row>
    <row r="49" spans="1:10" ht="12.75" x14ac:dyDescent="0.2">
      <c r="A49" s="10">
        <v>42933</v>
      </c>
      <c r="B49" s="11" t="s">
        <v>2315</v>
      </c>
      <c r="C49" s="11" t="s">
        <v>761</v>
      </c>
      <c r="D49" s="11" t="s">
        <v>19</v>
      </c>
      <c r="E49" s="12" t="s">
        <v>787</v>
      </c>
      <c r="F49" s="13">
        <v>13856.3</v>
      </c>
      <c r="G49" s="12" t="s">
        <v>3107</v>
      </c>
      <c r="H49" s="12" t="s">
        <v>1579</v>
      </c>
      <c r="I49" s="12" t="s">
        <v>1166</v>
      </c>
      <c r="J49" s="12" t="s">
        <v>1167</v>
      </c>
    </row>
    <row r="50" spans="1:10" ht="12.75" x14ac:dyDescent="0.2">
      <c r="A50" s="10">
        <v>42930</v>
      </c>
      <c r="B50" s="11" t="s">
        <v>88</v>
      </c>
      <c r="C50" s="11" t="s">
        <v>37</v>
      </c>
      <c r="D50" s="11" t="s">
        <v>1730</v>
      </c>
      <c r="E50" s="12" t="s">
        <v>111</v>
      </c>
      <c r="F50" s="13">
        <v>300000</v>
      </c>
      <c r="G50" s="12" t="s">
        <v>3135</v>
      </c>
      <c r="H50" s="12" t="s">
        <v>2386</v>
      </c>
      <c r="I50" s="12" t="s">
        <v>1166</v>
      </c>
      <c r="J50" s="12" t="s">
        <v>1167</v>
      </c>
    </row>
    <row r="51" spans="1:10" ht="12.75" x14ac:dyDescent="0.2">
      <c r="A51" s="10">
        <v>42929</v>
      </c>
      <c r="B51" s="11" t="s">
        <v>2194</v>
      </c>
      <c r="C51" s="11" t="s">
        <v>1252</v>
      </c>
      <c r="D51" s="11" t="s">
        <v>1730</v>
      </c>
      <c r="E51" s="12" t="s">
        <v>225</v>
      </c>
      <c r="F51" s="13">
        <v>0</v>
      </c>
      <c r="G51" s="12" t="s">
        <v>3116</v>
      </c>
      <c r="H51" s="12" t="s">
        <v>1738</v>
      </c>
      <c r="I51" s="12" t="s">
        <v>1166</v>
      </c>
      <c r="J51" s="12" t="s">
        <v>1167</v>
      </c>
    </row>
    <row r="52" spans="1:10" ht="12.75" x14ac:dyDescent="0.2">
      <c r="A52" s="10">
        <v>42929</v>
      </c>
      <c r="B52" s="11" t="s">
        <v>2194</v>
      </c>
      <c r="C52" s="11" t="s">
        <v>1252</v>
      </c>
      <c r="D52" s="11" t="s">
        <v>20</v>
      </c>
      <c r="E52" s="12" t="s">
        <v>225</v>
      </c>
      <c r="F52" s="13">
        <v>0</v>
      </c>
      <c r="G52" s="12" t="s">
        <v>3117</v>
      </c>
      <c r="H52" s="12" t="s">
        <v>1738</v>
      </c>
      <c r="I52" s="12" t="s">
        <v>1166</v>
      </c>
      <c r="J52" s="12" t="s">
        <v>1167</v>
      </c>
    </row>
    <row r="53" spans="1:10" ht="12.75" x14ac:dyDescent="0.2">
      <c r="A53" s="10">
        <v>42928</v>
      </c>
      <c r="B53" s="11" t="s">
        <v>2201</v>
      </c>
      <c r="C53" s="11" t="s">
        <v>1252</v>
      </c>
      <c r="D53" s="11" t="s">
        <v>17</v>
      </c>
      <c r="E53" s="12" t="s">
        <v>377</v>
      </c>
      <c r="F53" s="13">
        <v>9174.25</v>
      </c>
      <c r="G53" s="12" t="s">
        <v>3108</v>
      </c>
      <c r="H53" s="12" t="s">
        <v>2211</v>
      </c>
      <c r="I53" s="12" t="s">
        <v>1166</v>
      </c>
      <c r="J53" s="12" t="s">
        <v>1167</v>
      </c>
    </row>
    <row r="54" spans="1:10" ht="12.75" x14ac:dyDescent="0.2">
      <c r="A54" s="10">
        <v>42928</v>
      </c>
      <c r="B54" s="11" t="s">
        <v>2201</v>
      </c>
      <c r="C54" s="11" t="s">
        <v>1252</v>
      </c>
      <c r="D54" s="11" t="s">
        <v>17</v>
      </c>
      <c r="E54" s="12" t="s">
        <v>2031</v>
      </c>
      <c r="F54" s="13">
        <v>0</v>
      </c>
      <c r="G54" s="12" t="s">
        <v>3109</v>
      </c>
      <c r="H54" s="12" t="s">
        <v>1182</v>
      </c>
      <c r="I54" s="12" t="s">
        <v>1166</v>
      </c>
      <c r="J54" s="12" t="s">
        <v>1167</v>
      </c>
    </row>
    <row r="55" spans="1:10" ht="12.75" x14ac:dyDescent="0.2">
      <c r="A55" s="10">
        <v>42927</v>
      </c>
      <c r="B55" s="11" t="s">
        <v>2201</v>
      </c>
      <c r="C55" s="11" t="s">
        <v>1252</v>
      </c>
      <c r="D55" s="11" t="s">
        <v>17</v>
      </c>
      <c r="E55" s="12" t="s">
        <v>2031</v>
      </c>
      <c r="F55" s="13">
        <v>0</v>
      </c>
      <c r="G55" s="12" t="s">
        <v>3110</v>
      </c>
      <c r="H55" s="12" t="s">
        <v>1182</v>
      </c>
      <c r="I55" s="12" t="s">
        <v>1166</v>
      </c>
      <c r="J55" s="12" t="s">
        <v>1167</v>
      </c>
    </row>
    <row r="56" spans="1:10" ht="12.75" x14ac:dyDescent="0.2">
      <c r="A56" s="10">
        <v>42927</v>
      </c>
      <c r="B56" s="11" t="s">
        <v>2217</v>
      </c>
      <c r="C56" s="11" t="s">
        <v>1252</v>
      </c>
      <c r="D56" s="11" t="s">
        <v>19</v>
      </c>
      <c r="E56" s="12" t="s">
        <v>233</v>
      </c>
      <c r="F56" s="13">
        <v>4300</v>
      </c>
      <c r="G56" s="12" t="s">
        <v>3111</v>
      </c>
      <c r="H56" s="12" t="s">
        <v>1554</v>
      </c>
      <c r="I56" s="12" t="s">
        <v>1166</v>
      </c>
      <c r="J56" s="12" t="s">
        <v>1167</v>
      </c>
    </row>
    <row r="57" spans="1:10" ht="12.75" x14ac:dyDescent="0.2">
      <c r="A57" s="10">
        <v>42926</v>
      </c>
      <c r="B57" s="11" t="s">
        <v>2201</v>
      </c>
      <c r="C57" s="11" t="s">
        <v>53</v>
      </c>
      <c r="D57" s="11" t="s">
        <v>19</v>
      </c>
      <c r="E57" s="12" t="s">
        <v>2031</v>
      </c>
      <c r="F57" s="13">
        <v>23000</v>
      </c>
      <c r="G57" s="12" t="s">
        <v>3088</v>
      </c>
      <c r="H57" s="12" t="s">
        <v>1182</v>
      </c>
      <c r="I57" s="12" t="s">
        <v>1166</v>
      </c>
      <c r="J57" s="12" t="s">
        <v>1167</v>
      </c>
    </row>
    <row r="58" spans="1:10" ht="12.75" x14ac:dyDescent="0.2">
      <c r="A58" s="10">
        <v>42923</v>
      </c>
      <c r="B58" s="11" t="s">
        <v>2315</v>
      </c>
      <c r="C58" s="11" t="s">
        <v>1252</v>
      </c>
      <c r="D58" s="11" t="s">
        <v>17</v>
      </c>
      <c r="E58" s="12" t="s">
        <v>203</v>
      </c>
      <c r="F58" s="13">
        <v>0</v>
      </c>
      <c r="G58" s="12" t="s">
        <v>3089</v>
      </c>
      <c r="H58" s="12" t="s">
        <v>1579</v>
      </c>
      <c r="I58" s="12" t="s">
        <v>1166</v>
      </c>
      <c r="J58" s="12" t="s">
        <v>1167</v>
      </c>
    </row>
    <row r="59" spans="1:10" ht="12.75" x14ac:dyDescent="0.2">
      <c r="A59" s="10">
        <v>42923</v>
      </c>
      <c r="B59" s="11" t="s">
        <v>2201</v>
      </c>
      <c r="C59" s="11" t="s">
        <v>1252</v>
      </c>
      <c r="D59" s="11" t="s">
        <v>17</v>
      </c>
      <c r="E59" s="12" t="s">
        <v>3090</v>
      </c>
      <c r="F59" s="13">
        <v>0</v>
      </c>
      <c r="G59" s="12" t="s">
        <v>3091</v>
      </c>
      <c r="H59" s="12" t="s">
        <v>1182</v>
      </c>
      <c r="I59" s="12" t="s">
        <v>1166</v>
      </c>
      <c r="J59" s="12" t="s">
        <v>1167</v>
      </c>
    </row>
    <row r="60" spans="1:10" ht="12.75" x14ac:dyDescent="0.2">
      <c r="A60" s="10">
        <v>42922</v>
      </c>
      <c r="B60" s="11" t="s">
        <v>2194</v>
      </c>
      <c r="C60" s="11" t="s">
        <v>118</v>
      </c>
      <c r="D60" s="11" t="s">
        <v>19</v>
      </c>
      <c r="E60" s="12" t="s">
        <v>1297</v>
      </c>
      <c r="F60" s="13">
        <v>61012.02</v>
      </c>
      <c r="G60" s="12" t="s">
        <v>3094</v>
      </c>
      <c r="H60" s="12" t="s">
        <v>1541</v>
      </c>
      <c r="I60" s="12" t="s">
        <v>1166</v>
      </c>
      <c r="J60" s="12" t="s">
        <v>1167</v>
      </c>
    </row>
    <row r="61" spans="1:10" ht="12.75" x14ac:dyDescent="0.2">
      <c r="A61" s="10">
        <v>42922</v>
      </c>
      <c r="B61" s="11" t="s">
        <v>2234</v>
      </c>
      <c r="C61" s="11" t="s">
        <v>37</v>
      </c>
      <c r="D61" s="11" t="s">
        <v>1730</v>
      </c>
      <c r="E61" s="12" t="s">
        <v>1012</v>
      </c>
      <c r="F61" s="13">
        <v>0</v>
      </c>
      <c r="G61" s="12" t="s">
        <v>3095</v>
      </c>
      <c r="H61" s="12" t="s">
        <v>1699</v>
      </c>
      <c r="I61" s="12" t="s">
        <v>1166</v>
      </c>
      <c r="J61" s="12" t="s">
        <v>1167</v>
      </c>
    </row>
    <row r="62" spans="1:10" ht="12.75" x14ac:dyDescent="0.2">
      <c r="A62" s="10">
        <v>42922</v>
      </c>
      <c r="B62" s="11" t="s">
        <v>6</v>
      </c>
      <c r="C62" s="11" t="s">
        <v>1252</v>
      </c>
      <c r="D62" s="11" t="s">
        <v>1730</v>
      </c>
      <c r="E62" s="12" t="s">
        <v>810</v>
      </c>
      <c r="F62" s="13">
        <v>600</v>
      </c>
      <c r="G62" s="12" t="s">
        <v>3136</v>
      </c>
      <c r="H62" s="12" t="s">
        <v>3093</v>
      </c>
      <c r="I62" s="12" t="s">
        <v>1166</v>
      </c>
      <c r="J62" s="12" t="s">
        <v>1167</v>
      </c>
    </row>
    <row r="63" spans="1:10" ht="12.75" x14ac:dyDescent="0.2">
      <c r="A63" s="10">
        <v>42916</v>
      </c>
      <c r="B63" s="11" t="s">
        <v>2201</v>
      </c>
      <c r="C63" s="11" t="s">
        <v>1252</v>
      </c>
      <c r="D63" s="11" t="s">
        <v>17</v>
      </c>
      <c r="E63" s="12" t="s">
        <v>805</v>
      </c>
      <c r="F63" s="13">
        <v>24500</v>
      </c>
      <c r="G63" s="12" t="s">
        <v>3096</v>
      </c>
      <c r="H63" s="12" t="s">
        <v>2216</v>
      </c>
      <c r="I63" s="12" t="s">
        <v>1166</v>
      </c>
      <c r="J63" s="12" t="s">
        <v>1167</v>
      </c>
    </row>
    <row r="64" spans="1:10" ht="12.75" x14ac:dyDescent="0.2">
      <c r="A64" s="10">
        <v>42916</v>
      </c>
      <c r="B64" s="11" t="s">
        <v>1506</v>
      </c>
      <c r="C64" s="11" t="s">
        <v>1252</v>
      </c>
      <c r="D64" s="11" t="s">
        <v>1730</v>
      </c>
      <c r="E64" s="12" t="s">
        <v>66</v>
      </c>
      <c r="F64" s="13">
        <v>121998</v>
      </c>
      <c r="G64" s="12" t="s">
        <v>3097</v>
      </c>
      <c r="H64" s="12" t="s">
        <v>1861</v>
      </c>
      <c r="I64" s="12" t="s">
        <v>1166</v>
      </c>
      <c r="J64" s="12" t="s">
        <v>1167</v>
      </c>
    </row>
    <row r="65" spans="1:10" ht="12.75" x14ac:dyDescent="0.2">
      <c r="A65" s="10">
        <v>42916</v>
      </c>
      <c r="B65" s="11" t="s">
        <v>2234</v>
      </c>
      <c r="C65" s="11" t="s">
        <v>1252</v>
      </c>
      <c r="D65" s="11" t="s">
        <v>17</v>
      </c>
      <c r="E65" s="12" t="s">
        <v>1813</v>
      </c>
      <c r="F65" s="13">
        <v>7791.25</v>
      </c>
      <c r="G65" s="12" t="s">
        <v>3098</v>
      </c>
      <c r="H65" s="12" t="s">
        <v>1165</v>
      </c>
      <c r="I65" s="12" t="s">
        <v>1166</v>
      </c>
      <c r="J65" s="12" t="s">
        <v>1167</v>
      </c>
    </row>
    <row r="66" spans="1:10" ht="12.75" x14ac:dyDescent="0.2">
      <c r="A66" s="10">
        <v>42916</v>
      </c>
      <c r="B66" s="11" t="s">
        <v>2194</v>
      </c>
      <c r="C66" s="11" t="s">
        <v>1252</v>
      </c>
      <c r="D66" s="11" t="s">
        <v>1730</v>
      </c>
      <c r="E66" s="12" t="s">
        <v>225</v>
      </c>
      <c r="F66" s="13">
        <v>0</v>
      </c>
      <c r="G66" s="12" t="s">
        <v>3099</v>
      </c>
      <c r="H66" s="12" t="s">
        <v>1738</v>
      </c>
      <c r="I66" s="12" t="s">
        <v>1166</v>
      </c>
      <c r="J66" s="12" t="s">
        <v>1167</v>
      </c>
    </row>
    <row r="67" spans="1:10" ht="12.75" x14ac:dyDescent="0.2">
      <c r="A67" s="10">
        <v>42915</v>
      </c>
      <c r="B67" s="11" t="s">
        <v>1793</v>
      </c>
      <c r="C67" s="11" t="s">
        <v>118</v>
      </c>
      <c r="D67" s="11" t="s">
        <v>17</v>
      </c>
      <c r="E67" s="12" t="s">
        <v>66</v>
      </c>
      <c r="F67" s="13">
        <v>121998</v>
      </c>
      <c r="G67" s="12" t="s">
        <v>3100</v>
      </c>
      <c r="H67" s="12" t="s">
        <v>1861</v>
      </c>
      <c r="I67" s="12" t="s">
        <v>1166</v>
      </c>
      <c r="J67" s="12" t="s">
        <v>1167</v>
      </c>
    </row>
    <row r="68" spans="1:10" ht="12.75" x14ac:dyDescent="0.2">
      <c r="A68" s="10">
        <v>42915</v>
      </c>
      <c r="B68" s="11" t="s">
        <v>1793</v>
      </c>
      <c r="C68" s="11" t="s">
        <v>118</v>
      </c>
      <c r="D68" s="11" t="s">
        <v>17</v>
      </c>
      <c r="E68" s="12" t="s">
        <v>66</v>
      </c>
      <c r="F68" s="13">
        <v>121998</v>
      </c>
      <c r="G68" s="12" t="s">
        <v>3101</v>
      </c>
      <c r="H68" s="12" t="s">
        <v>1861</v>
      </c>
      <c r="I68" s="12" t="s">
        <v>1166</v>
      </c>
      <c r="J68" s="12" t="s">
        <v>1167</v>
      </c>
    </row>
    <row r="69" spans="1:10" ht="12.75" x14ac:dyDescent="0.2">
      <c r="A69" s="10">
        <v>42915</v>
      </c>
      <c r="B69" s="11" t="s">
        <v>2194</v>
      </c>
      <c r="C69" s="11" t="s">
        <v>1252</v>
      </c>
      <c r="D69" s="11" t="s">
        <v>1730</v>
      </c>
      <c r="E69" s="12" t="s">
        <v>774</v>
      </c>
      <c r="F69" s="13">
        <v>0</v>
      </c>
      <c r="G69" s="12" t="s">
        <v>3102</v>
      </c>
      <c r="H69" s="12" t="s">
        <v>1537</v>
      </c>
      <c r="I69" s="12" t="s">
        <v>1166</v>
      </c>
      <c r="J69" s="12" t="s">
        <v>1167</v>
      </c>
    </row>
    <row r="70" spans="1:10" ht="12.75" x14ac:dyDescent="0.2">
      <c r="A70" s="10">
        <v>42915</v>
      </c>
      <c r="B70" s="11" t="s">
        <v>2234</v>
      </c>
      <c r="C70" s="11" t="s">
        <v>1252</v>
      </c>
      <c r="D70" s="11" t="s">
        <v>17</v>
      </c>
      <c r="E70" s="12" t="s">
        <v>150</v>
      </c>
      <c r="F70" s="13">
        <v>0</v>
      </c>
      <c r="G70" s="12" t="s">
        <v>3103</v>
      </c>
      <c r="H70" s="12" t="s">
        <v>1645</v>
      </c>
      <c r="I70" s="12" t="s">
        <v>1166</v>
      </c>
      <c r="J70" s="12" t="s">
        <v>1167</v>
      </c>
    </row>
    <row r="71" spans="1:10" ht="12.75" x14ac:dyDescent="0.2">
      <c r="A71" s="10">
        <v>42909</v>
      </c>
      <c r="B71" s="11" t="s">
        <v>2194</v>
      </c>
      <c r="C71" s="11" t="s">
        <v>1252</v>
      </c>
      <c r="D71" s="11" t="s">
        <v>17</v>
      </c>
      <c r="E71" s="12" t="s">
        <v>1297</v>
      </c>
      <c r="F71" s="13">
        <v>39090</v>
      </c>
      <c r="G71" s="12" t="s">
        <v>3050</v>
      </c>
      <c r="H71" s="12" t="s">
        <v>1541</v>
      </c>
      <c r="I71" s="12" t="s">
        <v>1166</v>
      </c>
      <c r="J71" s="12" t="s">
        <v>1167</v>
      </c>
    </row>
    <row r="72" spans="1:10" ht="12.75" x14ac:dyDescent="0.2">
      <c r="A72" s="10">
        <v>42905</v>
      </c>
      <c r="B72" s="11" t="s">
        <v>5</v>
      </c>
      <c r="C72" s="11" t="s">
        <v>1252</v>
      </c>
      <c r="D72" s="11" t="s">
        <v>17</v>
      </c>
      <c r="E72" s="12" t="s">
        <v>72</v>
      </c>
      <c r="F72" s="13">
        <v>0</v>
      </c>
      <c r="G72" s="12" t="s">
        <v>3051</v>
      </c>
      <c r="H72" s="12" t="s">
        <v>1182</v>
      </c>
      <c r="I72" s="12" t="s">
        <v>1166</v>
      </c>
      <c r="J72" s="12" t="s">
        <v>1167</v>
      </c>
    </row>
    <row r="73" spans="1:10" ht="12.75" x14ac:dyDescent="0.2">
      <c r="A73" s="10">
        <v>42905</v>
      </c>
      <c r="B73" s="11" t="s">
        <v>6</v>
      </c>
      <c r="C73" s="11" t="s">
        <v>1252</v>
      </c>
      <c r="D73" s="11" t="s">
        <v>1730</v>
      </c>
      <c r="E73" s="12" t="s">
        <v>660</v>
      </c>
      <c r="F73" s="13">
        <v>0</v>
      </c>
      <c r="G73" s="12" t="s">
        <v>3104</v>
      </c>
      <c r="H73" s="12" t="s">
        <v>1925</v>
      </c>
      <c r="I73" s="12" t="s">
        <v>1166</v>
      </c>
      <c r="J73" s="12" t="s">
        <v>1167</v>
      </c>
    </row>
    <row r="74" spans="1:10" ht="12.75" x14ac:dyDescent="0.2">
      <c r="A74" s="10">
        <v>42905</v>
      </c>
      <c r="B74" s="11" t="s">
        <v>6</v>
      </c>
      <c r="C74" s="11" t="s">
        <v>1252</v>
      </c>
      <c r="D74" s="11" t="s">
        <v>1730</v>
      </c>
      <c r="E74" s="12" t="s">
        <v>66</v>
      </c>
      <c r="F74" s="13">
        <v>0</v>
      </c>
      <c r="G74" s="12" t="s">
        <v>3105</v>
      </c>
      <c r="H74" s="12" t="s">
        <v>1925</v>
      </c>
      <c r="I74" s="12" t="s">
        <v>1166</v>
      </c>
      <c r="J74" s="12" t="s">
        <v>1167</v>
      </c>
    </row>
    <row r="75" spans="1:10" ht="12.75" x14ac:dyDescent="0.2">
      <c r="A75" s="10">
        <v>42901</v>
      </c>
      <c r="B75" s="11" t="s">
        <v>6</v>
      </c>
      <c r="C75" s="11" t="s">
        <v>1252</v>
      </c>
      <c r="D75" s="11" t="s">
        <v>1730</v>
      </c>
      <c r="E75" s="12" t="s">
        <v>660</v>
      </c>
      <c r="F75" s="13">
        <v>0</v>
      </c>
      <c r="G75" s="12" t="s">
        <v>3104</v>
      </c>
      <c r="H75" s="12" t="s">
        <v>1925</v>
      </c>
      <c r="I75" s="12" t="s">
        <v>1166</v>
      </c>
      <c r="J75" s="12" t="s">
        <v>1167</v>
      </c>
    </row>
    <row r="76" spans="1:10" ht="12.75" x14ac:dyDescent="0.2">
      <c r="A76" s="10">
        <v>42899</v>
      </c>
      <c r="B76" s="11" t="s">
        <v>88</v>
      </c>
      <c r="C76" s="11" t="s">
        <v>1252</v>
      </c>
      <c r="D76" s="11" t="s">
        <v>17</v>
      </c>
      <c r="E76" s="12" t="s">
        <v>91</v>
      </c>
      <c r="F76" s="13">
        <v>0.6</v>
      </c>
      <c r="G76" s="12" t="s">
        <v>3052</v>
      </c>
      <c r="H76" s="12" t="s">
        <v>2947</v>
      </c>
      <c r="I76" s="12" t="s">
        <v>1166</v>
      </c>
      <c r="J76" s="12" t="s">
        <v>1167</v>
      </c>
    </row>
    <row r="77" spans="1:10" ht="12.75" x14ac:dyDescent="0.2">
      <c r="A77" s="10">
        <v>42898</v>
      </c>
      <c r="B77" s="11" t="s">
        <v>6</v>
      </c>
      <c r="C77" s="11" t="s">
        <v>761</v>
      </c>
      <c r="D77" s="11" t="s">
        <v>19</v>
      </c>
      <c r="E77" s="12" t="s">
        <v>66</v>
      </c>
      <c r="F77" s="13"/>
      <c r="G77" s="12" t="s">
        <v>3053</v>
      </c>
      <c r="H77" s="12" t="s">
        <v>1925</v>
      </c>
      <c r="I77" s="12" t="s">
        <v>1166</v>
      </c>
      <c r="J77" s="12" t="s">
        <v>1167</v>
      </c>
    </row>
    <row r="78" spans="1:10" ht="12.75" x14ac:dyDescent="0.2">
      <c r="A78" s="10">
        <v>42895</v>
      </c>
      <c r="B78" s="11" t="s">
        <v>2234</v>
      </c>
      <c r="C78" s="11" t="s">
        <v>761</v>
      </c>
      <c r="D78" s="11" t="s">
        <v>1730</v>
      </c>
      <c r="E78" s="12" t="s">
        <v>66</v>
      </c>
      <c r="F78" s="13">
        <v>17000</v>
      </c>
      <c r="G78" s="12" t="s">
        <v>3046</v>
      </c>
      <c r="H78" s="12" t="s">
        <v>1491</v>
      </c>
      <c r="I78" s="12" t="s">
        <v>1166</v>
      </c>
      <c r="J78" s="12" t="s">
        <v>1167</v>
      </c>
    </row>
    <row r="79" spans="1:10" ht="12.75" x14ac:dyDescent="0.2">
      <c r="A79" s="10">
        <v>42895</v>
      </c>
      <c r="B79" s="11" t="s">
        <v>2201</v>
      </c>
      <c r="C79" s="11" t="s">
        <v>1252</v>
      </c>
      <c r="D79" s="11" t="s">
        <v>17</v>
      </c>
      <c r="E79" s="12" t="s">
        <v>74</v>
      </c>
      <c r="F79" s="13">
        <v>0</v>
      </c>
      <c r="G79" s="12" t="s">
        <v>3047</v>
      </c>
      <c r="H79" s="12" t="s">
        <v>1649</v>
      </c>
      <c r="I79" s="12" t="s">
        <v>1166</v>
      </c>
      <c r="J79" s="12" t="s">
        <v>1167</v>
      </c>
    </row>
    <row r="80" spans="1:10" ht="12.75" x14ac:dyDescent="0.2">
      <c r="A80" s="10">
        <v>42895</v>
      </c>
      <c r="B80" s="11" t="s">
        <v>2194</v>
      </c>
      <c r="C80" s="11" t="s">
        <v>1252</v>
      </c>
      <c r="D80" s="11" t="s">
        <v>1730</v>
      </c>
      <c r="E80" s="12" t="s">
        <v>380</v>
      </c>
      <c r="F80" s="13">
        <v>147090</v>
      </c>
      <c r="G80" s="12" t="s">
        <v>3054</v>
      </c>
      <c r="H80" s="12" t="s">
        <v>1542</v>
      </c>
      <c r="I80" s="12" t="s">
        <v>1166</v>
      </c>
      <c r="J80" s="12" t="s">
        <v>1167</v>
      </c>
    </row>
    <row r="81" spans="1:10" ht="12.75" x14ac:dyDescent="0.2">
      <c r="A81" s="10">
        <v>42895</v>
      </c>
      <c r="B81" s="11" t="s">
        <v>2267</v>
      </c>
      <c r="C81" s="11" t="s">
        <v>1252</v>
      </c>
      <c r="D81" s="11" t="s">
        <v>17</v>
      </c>
      <c r="E81" s="12" t="s">
        <v>914</v>
      </c>
      <c r="F81" s="13">
        <v>119688</v>
      </c>
      <c r="G81" s="12" t="s">
        <v>3048</v>
      </c>
      <c r="H81" s="12" t="s">
        <v>2007</v>
      </c>
      <c r="I81" s="12" t="s">
        <v>1166</v>
      </c>
      <c r="J81" s="12" t="s">
        <v>1167</v>
      </c>
    </row>
    <row r="82" spans="1:10" ht="12.75" x14ac:dyDescent="0.2">
      <c r="A82" s="10">
        <v>42895</v>
      </c>
      <c r="B82" s="11" t="s">
        <v>2194</v>
      </c>
      <c r="C82" s="11" t="s">
        <v>1252</v>
      </c>
      <c r="D82" s="11" t="s">
        <v>20</v>
      </c>
      <c r="E82" s="12" t="s">
        <v>373</v>
      </c>
      <c r="F82" s="13">
        <v>0</v>
      </c>
      <c r="G82" s="12" t="s">
        <v>3055</v>
      </c>
      <c r="H82" s="12" t="s">
        <v>1170</v>
      </c>
      <c r="I82" s="12" t="s">
        <v>1166</v>
      </c>
      <c r="J82" s="12" t="s">
        <v>1167</v>
      </c>
    </row>
    <row r="83" spans="1:10" ht="12.75" x14ac:dyDescent="0.2">
      <c r="A83" s="10">
        <v>42893</v>
      </c>
      <c r="B83" s="11" t="s">
        <v>2234</v>
      </c>
      <c r="C83" s="11" t="s">
        <v>1252</v>
      </c>
      <c r="D83" s="11" t="s">
        <v>17</v>
      </c>
      <c r="E83" s="12" t="s">
        <v>66</v>
      </c>
      <c r="F83" s="13">
        <v>0</v>
      </c>
      <c r="G83" s="12" t="s">
        <v>3049</v>
      </c>
      <c r="H83" s="12" t="s">
        <v>1491</v>
      </c>
      <c r="I83" s="12" t="s">
        <v>1166</v>
      </c>
      <c r="J83" s="12" t="s">
        <v>1167</v>
      </c>
    </row>
    <row r="84" spans="1:10" ht="12.75" x14ac:dyDescent="0.2">
      <c r="A84" s="10">
        <v>42892</v>
      </c>
      <c r="B84" s="11" t="s">
        <v>2234</v>
      </c>
      <c r="C84" s="11" t="s">
        <v>1</v>
      </c>
      <c r="D84" s="11" t="s">
        <v>1730</v>
      </c>
      <c r="E84" s="12" t="s">
        <v>345</v>
      </c>
      <c r="F84" s="13">
        <v>600000</v>
      </c>
      <c r="G84" s="12" t="s">
        <v>3056</v>
      </c>
      <c r="H84" s="12" t="s">
        <v>1645</v>
      </c>
      <c r="I84" s="12" t="s">
        <v>1166</v>
      </c>
      <c r="J84" s="12" t="s">
        <v>1167</v>
      </c>
    </row>
    <row r="85" spans="1:10" ht="12.75" x14ac:dyDescent="0.2">
      <c r="A85" s="10">
        <v>42891</v>
      </c>
      <c r="B85" s="11" t="s">
        <v>6</v>
      </c>
      <c r="C85" s="11" t="s">
        <v>1252</v>
      </c>
      <c r="D85" s="11" t="s">
        <v>1730</v>
      </c>
      <c r="E85" s="12" t="s">
        <v>3092</v>
      </c>
      <c r="F85" s="13">
        <v>600</v>
      </c>
      <c r="G85" s="12" t="s">
        <v>3112</v>
      </c>
      <c r="H85" s="12" t="s">
        <v>3093</v>
      </c>
      <c r="I85" s="12" t="s">
        <v>1166</v>
      </c>
      <c r="J85" s="12" t="s">
        <v>1167</v>
      </c>
    </row>
    <row r="86" spans="1:10" ht="12.75" x14ac:dyDescent="0.2">
      <c r="A86" s="10">
        <v>42888</v>
      </c>
      <c r="B86" s="11" t="s">
        <v>2234</v>
      </c>
      <c r="C86" s="11" t="s">
        <v>761</v>
      </c>
      <c r="D86" s="11" t="s">
        <v>1730</v>
      </c>
      <c r="E86" s="12" t="s">
        <v>150</v>
      </c>
      <c r="F86" s="13">
        <v>0</v>
      </c>
      <c r="G86" s="12" t="s">
        <v>3024</v>
      </c>
      <c r="H86" s="12" t="s">
        <v>1645</v>
      </c>
      <c r="I86" s="12" t="s">
        <v>1166</v>
      </c>
      <c r="J86" s="12" t="s">
        <v>1167</v>
      </c>
    </row>
    <row r="87" spans="1:10" ht="12.75" x14ac:dyDescent="0.2">
      <c r="A87" s="10">
        <v>42886</v>
      </c>
      <c r="B87" s="11" t="s">
        <v>1793</v>
      </c>
      <c r="C87" s="11" t="s">
        <v>1252</v>
      </c>
      <c r="D87" s="11" t="s">
        <v>17</v>
      </c>
      <c r="E87" s="12" t="s">
        <v>3025</v>
      </c>
      <c r="F87" s="13">
        <v>0</v>
      </c>
      <c r="G87" s="12" t="s">
        <v>3027</v>
      </c>
      <c r="H87" s="12" t="s">
        <v>3026</v>
      </c>
      <c r="I87" s="12" t="s">
        <v>1166</v>
      </c>
      <c r="J87" s="12" t="s">
        <v>1167</v>
      </c>
    </row>
    <row r="88" spans="1:10" ht="12.75" x14ac:dyDescent="0.2">
      <c r="A88" s="10">
        <v>42886</v>
      </c>
      <c r="B88" s="11" t="s">
        <v>2201</v>
      </c>
      <c r="C88" s="11" t="s">
        <v>1252</v>
      </c>
      <c r="D88" s="11" t="s">
        <v>17</v>
      </c>
      <c r="E88" s="12" t="s">
        <v>3028</v>
      </c>
      <c r="F88" s="13">
        <v>151090</v>
      </c>
      <c r="G88" s="12" t="s">
        <v>3030</v>
      </c>
      <c r="H88" s="12" t="s">
        <v>3029</v>
      </c>
      <c r="I88" s="12" t="s">
        <v>1166</v>
      </c>
      <c r="J88" s="12" t="s">
        <v>1167</v>
      </c>
    </row>
    <row r="89" spans="1:10" ht="12.75" x14ac:dyDescent="0.2">
      <c r="A89" s="10">
        <v>42881</v>
      </c>
      <c r="B89" s="11" t="s">
        <v>2194</v>
      </c>
      <c r="C89" s="11" t="s">
        <v>761</v>
      </c>
      <c r="D89" s="11" t="s">
        <v>19</v>
      </c>
      <c r="E89" s="12" t="s">
        <v>3031</v>
      </c>
      <c r="F89" s="13">
        <v>0</v>
      </c>
      <c r="G89" s="12" t="s">
        <v>3032</v>
      </c>
      <c r="H89" s="12" t="s">
        <v>1917</v>
      </c>
      <c r="I89" s="12" t="s">
        <v>1166</v>
      </c>
      <c r="J89" s="12" t="s">
        <v>1167</v>
      </c>
    </row>
    <row r="90" spans="1:10" ht="12.75" x14ac:dyDescent="0.2">
      <c r="A90" s="10">
        <v>42881</v>
      </c>
      <c r="B90" s="11" t="s">
        <v>2201</v>
      </c>
      <c r="C90" s="11" t="s">
        <v>1252</v>
      </c>
      <c r="D90" s="11" t="s">
        <v>17</v>
      </c>
      <c r="E90" s="12" t="s">
        <v>975</v>
      </c>
      <c r="F90" s="13">
        <v>9300</v>
      </c>
      <c r="G90" s="12" t="s">
        <v>3087</v>
      </c>
      <c r="H90" s="12" t="s">
        <v>3033</v>
      </c>
      <c r="I90" s="12" t="s">
        <v>1166</v>
      </c>
      <c r="J90" s="12" t="s">
        <v>1167</v>
      </c>
    </row>
    <row r="91" spans="1:10" ht="12.75" x14ac:dyDescent="0.2">
      <c r="A91" s="10">
        <v>42881</v>
      </c>
      <c r="B91" s="11" t="s">
        <v>1939</v>
      </c>
      <c r="C91" s="11" t="s">
        <v>1252</v>
      </c>
      <c r="D91" s="11" t="s">
        <v>17</v>
      </c>
      <c r="E91" s="12" t="s">
        <v>208</v>
      </c>
      <c r="F91" s="13">
        <v>1721</v>
      </c>
      <c r="G91" s="12" t="s">
        <v>3034</v>
      </c>
      <c r="H91" s="12" t="s">
        <v>1188</v>
      </c>
      <c r="I91" s="12" t="s">
        <v>1166</v>
      </c>
      <c r="J91" s="12" t="s">
        <v>1167</v>
      </c>
    </row>
    <row r="92" spans="1:10" ht="12.75" x14ac:dyDescent="0.2">
      <c r="A92" s="10">
        <v>42881</v>
      </c>
      <c r="B92" s="11" t="s">
        <v>1939</v>
      </c>
      <c r="C92" s="11" t="s">
        <v>1252</v>
      </c>
      <c r="D92" s="11" t="s">
        <v>17</v>
      </c>
      <c r="E92" s="12" t="s">
        <v>208</v>
      </c>
      <c r="F92" s="13">
        <v>3442</v>
      </c>
      <c r="G92" s="12" t="s">
        <v>3035</v>
      </c>
      <c r="H92" s="12" t="s">
        <v>1188</v>
      </c>
      <c r="I92" s="12" t="s">
        <v>1166</v>
      </c>
      <c r="J92" s="12" t="s">
        <v>1167</v>
      </c>
    </row>
    <row r="93" spans="1:10" ht="12.75" x14ac:dyDescent="0.2">
      <c r="A93" s="10">
        <v>42872</v>
      </c>
      <c r="B93" s="11" t="s">
        <v>2201</v>
      </c>
      <c r="C93" s="11" t="s">
        <v>761</v>
      </c>
      <c r="D93" s="11" t="s">
        <v>1730</v>
      </c>
      <c r="E93" s="12" t="s">
        <v>3028</v>
      </c>
      <c r="F93" s="13">
        <v>9509</v>
      </c>
      <c r="G93" s="12" t="s">
        <v>3036</v>
      </c>
      <c r="H93" s="12" t="s">
        <v>3029</v>
      </c>
      <c r="I93" s="12" t="s">
        <v>1166</v>
      </c>
      <c r="J93" s="12" t="s">
        <v>1167</v>
      </c>
    </row>
    <row r="94" spans="1:10" ht="12.75" x14ac:dyDescent="0.2">
      <c r="A94" s="10">
        <v>42865</v>
      </c>
      <c r="B94" s="11" t="s">
        <v>1770</v>
      </c>
      <c r="C94" s="11" t="s">
        <v>1252</v>
      </c>
      <c r="D94" s="11" t="s">
        <v>17</v>
      </c>
      <c r="E94" s="12" t="s">
        <v>74</v>
      </c>
      <c r="F94" s="13">
        <v>159092.9</v>
      </c>
      <c r="G94" s="12" t="s">
        <v>3020</v>
      </c>
      <c r="H94" s="12" t="s">
        <v>1649</v>
      </c>
      <c r="I94" s="12" t="s">
        <v>1166</v>
      </c>
      <c r="J94" s="12" t="s">
        <v>1167</v>
      </c>
    </row>
    <row r="95" spans="1:10" ht="12.75" x14ac:dyDescent="0.2">
      <c r="A95" s="10">
        <v>42865</v>
      </c>
      <c r="B95" s="11" t="s">
        <v>2234</v>
      </c>
      <c r="C95" s="11" t="s">
        <v>1252</v>
      </c>
      <c r="D95" s="11" t="s">
        <v>17</v>
      </c>
      <c r="E95" s="12" t="s">
        <v>150</v>
      </c>
      <c r="F95" s="13">
        <v>8820.48</v>
      </c>
      <c r="G95" s="12" t="s">
        <v>3037</v>
      </c>
      <c r="H95" s="12" t="s">
        <v>1645</v>
      </c>
      <c r="I95" s="12" t="s">
        <v>1166</v>
      </c>
      <c r="J95" s="12" t="s">
        <v>1167</v>
      </c>
    </row>
    <row r="96" spans="1:10" ht="12.75" x14ac:dyDescent="0.2">
      <c r="A96" s="10">
        <v>42865</v>
      </c>
      <c r="B96" s="11" t="s">
        <v>2201</v>
      </c>
      <c r="C96" s="11" t="s">
        <v>1252</v>
      </c>
      <c r="D96" s="11" t="s">
        <v>17</v>
      </c>
      <c r="E96" s="12" t="s">
        <v>3038</v>
      </c>
      <c r="F96" s="13">
        <v>0</v>
      </c>
      <c r="G96" s="12" t="s">
        <v>3039</v>
      </c>
      <c r="H96" s="12" t="s">
        <v>1182</v>
      </c>
      <c r="I96" s="12" t="s">
        <v>1166</v>
      </c>
      <c r="J96" s="12" t="s">
        <v>1167</v>
      </c>
    </row>
    <row r="97" spans="1:10" ht="12.75" x14ac:dyDescent="0.2">
      <c r="A97" s="10">
        <v>42864</v>
      </c>
      <c r="B97" s="11" t="s">
        <v>2201</v>
      </c>
      <c r="C97" s="11" t="s">
        <v>761</v>
      </c>
      <c r="D97" s="11" t="s">
        <v>19</v>
      </c>
      <c r="E97" s="12" t="s">
        <v>784</v>
      </c>
      <c r="F97" s="13">
        <v>977.06</v>
      </c>
      <c r="G97" s="12" t="s">
        <v>3057</v>
      </c>
      <c r="H97" s="12" t="s">
        <v>1656</v>
      </c>
      <c r="I97" s="12" t="s">
        <v>1166</v>
      </c>
      <c r="J97" s="12" t="s">
        <v>1167</v>
      </c>
    </row>
    <row r="98" spans="1:10" ht="12.75" x14ac:dyDescent="0.2">
      <c r="A98" s="10">
        <v>42863</v>
      </c>
      <c r="B98" s="11" t="s">
        <v>2193</v>
      </c>
      <c r="C98" s="11" t="s">
        <v>2</v>
      </c>
      <c r="D98" s="11" t="s">
        <v>1730</v>
      </c>
      <c r="E98" s="12" t="s">
        <v>373</v>
      </c>
      <c r="F98" s="13">
        <v>134702.56</v>
      </c>
      <c r="G98" s="12" t="s">
        <v>3021</v>
      </c>
      <c r="H98" s="12" t="s">
        <v>1170</v>
      </c>
      <c r="I98" s="12" t="s">
        <v>1166</v>
      </c>
      <c r="J98" s="12" t="s">
        <v>1167</v>
      </c>
    </row>
    <row r="99" spans="1:10" ht="12.75" x14ac:dyDescent="0.2">
      <c r="A99" s="10">
        <v>42859</v>
      </c>
      <c r="B99" s="11" t="s">
        <v>2201</v>
      </c>
      <c r="C99" s="11" t="s">
        <v>2</v>
      </c>
      <c r="D99" s="11" t="s">
        <v>17</v>
      </c>
      <c r="E99" s="12" t="s">
        <v>1749</v>
      </c>
      <c r="F99" s="13">
        <v>50789.42</v>
      </c>
      <c r="G99" s="12" t="s">
        <v>3106</v>
      </c>
      <c r="H99" s="12" t="s">
        <v>1750</v>
      </c>
      <c r="I99" s="12" t="s">
        <v>1166</v>
      </c>
      <c r="J99" s="12" t="s">
        <v>1167</v>
      </c>
    </row>
    <row r="100" spans="1:10" ht="12.75" x14ac:dyDescent="0.2">
      <c r="A100" s="10">
        <v>42858</v>
      </c>
      <c r="B100" s="11" t="s">
        <v>88</v>
      </c>
      <c r="C100" s="11" t="s">
        <v>1252</v>
      </c>
      <c r="D100" s="11" t="s">
        <v>17</v>
      </c>
      <c r="E100" s="12" t="s">
        <v>2684</v>
      </c>
      <c r="F100" s="13">
        <v>0</v>
      </c>
      <c r="G100" s="12" t="s">
        <v>3040</v>
      </c>
      <c r="H100" s="12" t="s">
        <v>497</v>
      </c>
      <c r="I100" s="12" t="s">
        <v>1166</v>
      </c>
      <c r="J100" s="12" t="s">
        <v>1167</v>
      </c>
    </row>
    <row r="101" spans="1:10" ht="12.75" x14ac:dyDescent="0.2">
      <c r="A101" s="10">
        <v>42856</v>
      </c>
      <c r="B101" s="11" t="s">
        <v>2315</v>
      </c>
      <c r="C101" s="11" t="s">
        <v>1252</v>
      </c>
      <c r="D101" s="11" t="s">
        <v>18</v>
      </c>
      <c r="E101" s="12" t="s">
        <v>787</v>
      </c>
      <c r="F101" s="13">
        <v>0</v>
      </c>
      <c r="G101" s="12" t="s">
        <v>3019</v>
      </c>
      <c r="H101" s="12" t="s">
        <v>1579</v>
      </c>
      <c r="I101" s="12" t="s">
        <v>1166</v>
      </c>
      <c r="J101" s="12" t="s">
        <v>1167</v>
      </c>
    </row>
    <row r="102" spans="1:10" ht="12.75" x14ac:dyDescent="0.2">
      <c r="A102" s="10">
        <v>42851</v>
      </c>
      <c r="B102" s="11" t="s">
        <v>1939</v>
      </c>
      <c r="C102" s="11" t="s">
        <v>1252</v>
      </c>
      <c r="D102" s="11" t="s">
        <v>17</v>
      </c>
      <c r="E102" s="12" t="s">
        <v>3022</v>
      </c>
      <c r="F102" s="13">
        <v>50000</v>
      </c>
      <c r="G102" s="12" t="s">
        <v>3023</v>
      </c>
      <c r="H102" s="12" t="s">
        <v>1699</v>
      </c>
      <c r="I102" s="12" t="s">
        <v>1166</v>
      </c>
      <c r="J102" s="12" t="s">
        <v>1167</v>
      </c>
    </row>
    <row r="103" spans="1:10" ht="12.75" x14ac:dyDescent="0.2">
      <c r="A103" s="10">
        <v>42849</v>
      </c>
      <c r="B103" s="11" t="s">
        <v>6</v>
      </c>
      <c r="C103" s="11" t="s">
        <v>1252</v>
      </c>
      <c r="D103" s="11" t="s">
        <v>17</v>
      </c>
      <c r="E103" s="12" t="s">
        <v>343</v>
      </c>
      <c r="F103" s="13">
        <v>0</v>
      </c>
      <c r="G103" s="12" t="s">
        <v>3015</v>
      </c>
      <c r="H103" s="12"/>
      <c r="I103" s="12" t="s">
        <v>1166</v>
      </c>
      <c r="J103" s="12" t="s">
        <v>1167</v>
      </c>
    </row>
    <row r="104" spans="1:10" ht="12.75" x14ac:dyDescent="0.2">
      <c r="A104" s="10">
        <v>42845</v>
      </c>
      <c r="B104" s="11" t="s">
        <v>1770</v>
      </c>
      <c r="C104" s="11" t="s">
        <v>118</v>
      </c>
      <c r="D104" s="11" t="s">
        <v>19</v>
      </c>
      <c r="E104" s="12" t="s">
        <v>1210</v>
      </c>
      <c r="F104" s="13">
        <v>142317.5</v>
      </c>
      <c r="G104" s="12" t="s">
        <v>3010</v>
      </c>
      <c r="H104" s="12" t="s">
        <v>1637</v>
      </c>
      <c r="I104" s="12" t="s">
        <v>1166</v>
      </c>
      <c r="J104" s="12" t="s">
        <v>1167</v>
      </c>
    </row>
    <row r="105" spans="1:10" ht="12.75" x14ac:dyDescent="0.2">
      <c r="A105" s="10">
        <v>42843</v>
      </c>
      <c r="B105" s="11" t="s">
        <v>2193</v>
      </c>
      <c r="C105" s="11" t="s">
        <v>53</v>
      </c>
      <c r="D105" s="11" t="s">
        <v>19</v>
      </c>
      <c r="E105" s="12" t="s">
        <v>1241</v>
      </c>
      <c r="F105" s="13">
        <v>41404</v>
      </c>
      <c r="G105" s="12" t="s">
        <v>3011</v>
      </c>
      <c r="H105" s="12" t="s">
        <v>1182</v>
      </c>
      <c r="I105" s="12" t="s">
        <v>1166</v>
      </c>
      <c r="J105" s="12" t="s">
        <v>1167</v>
      </c>
    </row>
    <row r="106" spans="1:10" ht="12.75" x14ac:dyDescent="0.2">
      <c r="A106" s="10">
        <v>42843</v>
      </c>
      <c r="B106" s="11" t="s">
        <v>2234</v>
      </c>
      <c r="C106" s="11" t="s">
        <v>1252</v>
      </c>
      <c r="D106" s="11" t="s">
        <v>17</v>
      </c>
      <c r="E106" s="12" t="s">
        <v>66</v>
      </c>
      <c r="F106" s="13">
        <v>13600</v>
      </c>
      <c r="G106" s="12" t="s">
        <v>3012</v>
      </c>
      <c r="H106" s="12" t="s">
        <v>1491</v>
      </c>
      <c r="I106" s="12" t="s">
        <v>1166</v>
      </c>
      <c r="J106" s="12" t="s">
        <v>1167</v>
      </c>
    </row>
    <row r="107" spans="1:10" ht="12.75" x14ac:dyDescent="0.2">
      <c r="A107" s="10">
        <v>42842</v>
      </c>
      <c r="B107" s="11" t="s">
        <v>2194</v>
      </c>
      <c r="C107" s="11" t="s">
        <v>1252</v>
      </c>
      <c r="D107" s="11" t="s">
        <v>1730</v>
      </c>
      <c r="E107" s="12" t="s">
        <v>1297</v>
      </c>
      <c r="F107" s="13">
        <v>0</v>
      </c>
      <c r="G107" s="12" t="s">
        <v>3006</v>
      </c>
      <c r="H107" s="12" t="s">
        <v>1541</v>
      </c>
      <c r="I107" s="12" t="s">
        <v>1166</v>
      </c>
      <c r="J107" s="12" t="s">
        <v>1167</v>
      </c>
    </row>
    <row r="108" spans="1:10" ht="12.75" x14ac:dyDescent="0.2">
      <c r="A108" s="10">
        <v>42837</v>
      </c>
      <c r="B108" s="11" t="s">
        <v>2234</v>
      </c>
      <c r="C108" s="11" t="s">
        <v>1252</v>
      </c>
      <c r="D108" s="11" t="s">
        <v>1730</v>
      </c>
      <c r="E108" s="12" t="s">
        <v>150</v>
      </c>
      <c r="F108" s="13">
        <v>144769.60000000001</v>
      </c>
      <c r="G108" s="12" t="s">
        <v>2999</v>
      </c>
      <c r="H108" s="12" t="s">
        <v>1645</v>
      </c>
      <c r="I108" s="12" t="s">
        <v>1166</v>
      </c>
      <c r="J108" s="12" t="s">
        <v>1167</v>
      </c>
    </row>
    <row r="109" spans="1:10" ht="12.75" x14ac:dyDescent="0.2">
      <c r="A109" s="10">
        <v>42835</v>
      </c>
      <c r="B109" s="11" t="s">
        <v>2234</v>
      </c>
      <c r="C109" s="11" t="s">
        <v>1252</v>
      </c>
      <c r="D109" s="11" t="s">
        <v>17</v>
      </c>
      <c r="E109" s="12" t="s">
        <v>66</v>
      </c>
      <c r="F109" s="13">
        <v>0</v>
      </c>
      <c r="G109" s="12" t="s">
        <v>3000</v>
      </c>
      <c r="H109" s="12" t="s">
        <v>1491</v>
      </c>
      <c r="I109" s="12" t="s">
        <v>1166</v>
      </c>
      <c r="J109" s="12" t="s">
        <v>1167</v>
      </c>
    </row>
    <row r="110" spans="1:10" ht="12.75" x14ac:dyDescent="0.2">
      <c r="A110" s="10">
        <v>42830</v>
      </c>
      <c r="B110" s="11" t="s">
        <v>2201</v>
      </c>
      <c r="C110" s="11" t="s">
        <v>1252</v>
      </c>
      <c r="D110" s="11" t="s">
        <v>17</v>
      </c>
      <c r="E110" s="12" t="s">
        <v>958</v>
      </c>
      <c r="F110" s="13">
        <v>28600</v>
      </c>
      <c r="G110" s="12" t="s">
        <v>1970</v>
      </c>
      <c r="H110" s="12" t="s">
        <v>1750</v>
      </c>
      <c r="I110" s="12" t="s">
        <v>1166</v>
      </c>
      <c r="J110" s="12" t="s">
        <v>1167</v>
      </c>
    </row>
    <row r="111" spans="1:10" ht="12.75" x14ac:dyDescent="0.2">
      <c r="A111" s="10">
        <v>42829</v>
      </c>
      <c r="B111" s="11" t="s">
        <v>2201</v>
      </c>
      <c r="C111" s="11" t="s">
        <v>53</v>
      </c>
      <c r="D111" s="11" t="s">
        <v>17</v>
      </c>
      <c r="E111" s="12" t="s">
        <v>3001</v>
      </c>
      <c r="F111" s="13">
        <v>21700</v>
      </c>
      <c r="G111" s="12" t="s">
        <v>3002</v>
      </c>
      <c r="H111" s="12" t="s">
        <v>1845</v>
      </c>
      <c r="I111" s="12" t="s">
        <v>1166</v>
      </c>
      <c r="J111" s="12" t="s">
        <v>1167</v>
      </c>
    </row>
    <row r="112" spans="1:10" ht="12.75" x14ac:dyDescent="0.2">
      <c r="A112" s="10">
        <v>42828</v>
      </c>
      <c r="B112" s="11" t="s">
        <v>2201</v>
      </c>
      <c r="C112" s="11" t="s">
        <v>118</v>
      </c>
      <c r="D112" s="11" t="s">
        <v>19</v>
      </c>
      <c r="E112" s="12" t="s">
        <v>85</v>
      </c>
      <c r="F112" s="13">
        <v>121892</v>
      </c>
      <c r="G112" s="12" t="s">
        <v>3003</v>
      </c>
      <c r="H112" s="12" t="s">
        <v>1182</v>
      </c>
      <c r="I112" s="12" t="s">
        <v>1166</v>
      </c>
      <c r="J112" s="12" t="s">
        <v>1167</v>
      </c>
    </row>
    <row r="113" spans="1:10" ht="12.75" x14ac:dyDescent="0.2">
      <c r="A113" s="10">
        <v>42828</v>
      </c>
      <c r="B113" s="11" t="s">
        <v>2194</v>
      </c>
      <c r="C113" s="11" t="s">
        <v>1252</v>
      </c>
      <c r="D113" s="11" t="s">
        <v>1730</v>
      </c>
      <c r="E113" s="12" t="s">
        <v>225</v>
      </c>
      <c r="F113" s="13">
        <v>0</v>
      </c>
      <c r="G113" s="12" t="s">
        <v>3004</v>
      </c>
      <c r="H113" s="12" t="s">
        <v>1738</v>
      </c>
      <c r="I113" s="12" t="s">
        <v>1166</v>
      </c>
      <c r="J113" s="12" t="s">
        <v>1167</v>
      </c>
    </row>
    <row r="114" spans="1:10" ht="12.75" x14ac:dyDescent="0.2">
      <c r="A114" s="10">
        <v>42824</v>
      </c>
      <c r="B114" s="11" t="s">
        <v>40</v>
      </c>
      <c r="C114" s="11" t="s">
        <v>1252</v>
      </c>
      <c r="D114" s="11" t="s">
        <v>1730</v>
      </c>
      <c r="E114" s="12" t="s">
        <v>2006</v>
      </c>
      <c r="F114" s="13">
        <v>1570</v>
      </c>
      <c r="G114" s="12" t="s">
        <v>2997</v>
      </c>
      <c r="H114" s="12" t="s">
        <v>2007</v>
      </c>
      <c r="I114" s="12" t="s">
        <v>1166</v>
      </c>
      <c r="J114" s="12" t="s">
        <v>1167</v>
      </c>
    </row>
    <row r="115" spans="1:10" ht="12.75" x14ac:dyDescent="0.2">
      <c r="A115" s="10">
        <v>42823</v>
      </c>
      <c r="B115" s="11" t="s">
        <v>2270</v>
      </c>
      <c r="C115" s="11" t="s">
        <v>1252</v>
      </c>
      <c r="D115" s="11" t="s">
        <v>17</v>
      </c>
      <c r="E115" s="12" t="s">
        <v>2782</v>
      </c>
      <c r="F115" s="13">
        <v>3163.75</v>
      </c>
      <c r="G115" s="12" t="s">
        <v>3005</v>
      </c>
      <c r="H115" s="12" t="s">
        <v>2502</v>
      </c>
      <c r="I115" s="12" t="s">
        <v>1166</v>
      </c>
      <c r="J115" s="12" t="s">
        <v>1167</v>
      </c>
    </row>
    <row r="116" spans="1:10" ht="12.75" x14ac:dyDescent="0.2">
      <c r="A116" s="10">
        <v>42822</v>
      </c>
      <c r="B116" s="11" t="s">
        <v>2217</v>
      </c>
      <c r="C116" s="11" t="s">
        <v>2</v>
      </c>
      <c r="D116" s="11" t="s">
        <v>17</v>
      </c>
      <c r="E116" s="12" t="s">
        <v>2991</v>
      </c>
      <c r="F116" s="13">
        <v>142751</v>
      </c>
      <c r="G116" s="12" t="s">
        <v>2992</v>
      </c>
      <c r="H116" s="12" t="s">
        <v>1587</v>
      </c>
      <c r="I116" s="12" t="s">
        <v>1166</v>
      </c>
      <c r="J116" s="12" t="s">
        <v>1167</v>
      </c>
    </row>
    <row r="117" spans="1:10" ht="12.75" x14ac:dyDescent="0.2">
      <c r="A117" s="10">
        <v>42822</v>
      </c>
      <c r="B117" s="11" t="s">
        <v>2201</v>
      </c>
      <c r="C117" s="11" t="s">
        <v>761</v>
      </c>
      <c r="D117" s="11" t="s">
        <v>19</v>
      </c>
      <c r="E117" s="12" t="s">
        <v>2043</v>
      </c>
      <c r="F117" s="13">
        <v>8000</v>
      </c>
      <c r="G117" s="12" t="s">
        <v>3058</v>
      </c>
      <c r="H117" s="12" t="s">
        <v>1590</v>
      </c>
      <c r="I117" s="12" t="s">
        <v>1166</v>
      </c>
      <c r="J117" s="12" t="s">
        <v>1167</v>
      </c>
    </row>
    <row r="118" spans="1:10" ht="12.75" x14ac:dyDescent="0.2">
      <c r="A118" s="10">
        <v>42821</v>
      </c>
      <c r="B118" s="11" t="s">
        <v>2315</v>
      </c>
      <c r="C118" s="11" t="s">
        <v>761</v>
      </c>
      <c r="D118" s="11" t="s">
        <v>17</v>
      </c>
      <c r="E118" s="12" t="s">
        <v>787</v>
      </c>
      <c r="F118" s="13">
        <v>8427.06</v>
      </c>
      <c r="G118" s="12" t="s">
        <v>2993</v>
      </c>
      <c r="H118" s="12" t="s">
        <v>1579</v>
      </c>
      <c r="I118" s="12" t="s">
        <v>1166</v>
      </c>
      <c r="J118" s="12" t="s">
        <v>1167</v>
      </c>
    </row>
    <row r="119" spans="1:10" ht="12.75" x14ac:dyDescent="0.2">
      <c r="A119" s="10">
        <v>42818</v>
      </c>
      <c r="B119" s="11" t="s">
        <v>2193</v>
      </c>
      <c r="C119" s="11" t="s">
        <v>1252</v>
      </c>
      <c r="D119" s="11" t="s">
        <v>19</v>
      </c>
      <c r="E119" s="12" t="s">
        <v>1743</v>
      </c>
      <c r="F119" s="13">
        <v>1326</v>
      </c>
      <c r="G119" s="12" t="s">
        <v>2994</v>
      </c>
      <c r="H119" s="12" t="s">
        <v>1182</v>
      </c>
      <c r="I119" s="12" t="s">
        <v>1166</v>
      </c>
      <c r="J119" s="12" t="s">
        <v>1167</v>
      </c>
    </row>
    <row r="120" spans="1:10" ht="12.75" x14ac:dyDescent="0.2">
      <c r="A120" s="10">
        <v>42817</v>
      </c>
      <c r="B120" s="11" t="s">
        <v>2270</v>
      </c>
      <c r="C120" s="11" t="s">
        <v>53</v>
      </c>
      <c r="D120" s="11" t="s">
        <v>1730</v>
      </c>
      <c r="E120" s="12" t="s">
        <v>1921</v>
      </c>
      <c r="F120" s="13">
        <v>28000</v>
      </c>
      <c r="G120" s="12" t="s">
        <v>2510</v>
      </c>
      <c r="H120" s="12" t="s">
        <v>1922</v>
      </c>
      <c r="I120" s="12" t="s">
        <v>1166</v>
      </c>
      <c r="J120" s="12" t="s">
        <v>1167</v>
      </c>
    </row>
    <row r="121" spans="1:10" ht="12.75" x14ac:dyDescent="0.2">
      <c r="A121" s="10">
        <v>42814</v>
      </c>
      <c r="B121" s="11" t="s">
        <v>2194</v>
      </c>
      <c r="C121" s="11" t="s">
        <v>1252</v>
      </c>
      <c r="D121" s="11" t="s">
        <v>17</v>
      </c>
      <c r="E121" s="12" t="s">
        <v>3013</v>
      </c>
      <c r="F121" s="13">
        <v>0</v>
      </c>
      <c r="G121" s="12" t="s">
        <v>3014</v>
      </c>
      <c r="H121" s="12" t="s">
        <v>1537</v>
      </c>
      <c r="I121" s="12" t="s">
        <v>1166</v>
      </c>
      <c r="J121" s="12" t="s">
        <v>1167</v>
      </c>
    </row>
    <row r="122" spans="1:10" ht="12.75" x14ac:dyDescent="0.2">
      <c r="A122" s="10">
        <v>42808</v>
      </c>
      <c r="B122" s="11" t="s">
        <v>6</v>
      </c>
      <c r="C122" s="11" t="s">
        <v>1252</v>
      </c>
      <c r="D122" s="11" t="s">
        <v>1730</v>
      </c>
      <c r="E122" s="12" t="s">
        <v>2995</v>
      </c>
      <c r="F122" s="13">
        <v>575</v>
      </c>
      <c r="G122" s="12" t="s">
        <v>2996</v>
      </c>
      <c r="H122" s="12" t="s">
        <v>1086</v>
      </c>
      <c r="I122" s="12" t="s">
        <v>1166</v>
      </c>
      <c r="J122" s="12" t="s">
        <v>1167</v>
      </c>
    </row>
    <row r="123" spans="1:10" ht="12.75" x14ac:dyDescent="0.2">
      <c r="A123" s="10">
        <v>42804</v>
      </c>
      <c r="B123" s="11" t="s">
        <v>88</v>
      </c>
      <c r="C123" s="11" t="s">
        <v>1252</v>
      </c>
      <c r="D123" s="11" t="s">
        <v>17</v>
      </c>
      <c r="E123" s="12" t="s">
        <v>91</v>
      </c>
      <c r="F123" s="13">
        <v>0</v>
      </c>
      <c r="G123" s="12" t="s">
        <v>2985</v>
      </c>
      <c r="H123" s="12" t="s">
        <v>2947</v>
      </c>
      <c r="I123" s="12" t="s">
        <v>1166</v>
      </c>
      <c r="J123" s="12" t="s">
        <v>1167</v>
      </c>
    </row>
    <row r="124" spans="1:10" ht="12.75" x14ac:dyDescent="0.2">
      <c r="A124" s="10">
        <v>42804</v>
      </c>
      <c r="B124" s="11" t="s">
        <v>88</v>
      </c>
      <c r="C124" s="11" t="s">
        <v>1252</v>
      </c>
      <c r="D124" s="11" t="s">
        <v>17</v>
      </c>
      <c r="E124" s="12" t="s">
        <v>91</v>
      </c>
      <c r="F124" s="13">
        <v>57318.35</v>
      </c>
      <c r="G124" s="12" t="s">
        <v>2986</v>
      </c>
      <c r="H124" s="12" t="s">
        <v>2947</v>
      </c>
      <c r="I124" s="12" t="s">
        <v>1166</v>
      </c>
      <c r="J124" s="12" t="s">
        <v>1167</v>
      </c>
    </row>
    <row r="125" spans="1:10" ht="12.75" x14ac:dyDescent="0.2">
      <c r="A125" s="10">
        <v>42804</v>
      </c>
      <c r="B125" s="11" t="s">
        <v>2201</v>
      </c>
      <c r="C125" s="11" t="s">
        <v>2</v>
      </c>
      <c r="D125" s="11" t="s">
        <v>19</v>
      </c>
      <c r="E125" s="12" t="s">
        <v>152</v>
      </c>
      <c r="F125" s="13">
        <v>29141</v>
      </c>
      <c r="G125" s="12" t="s">
        <v>2987</v>
      </c>
      <c r="H125" s="12" t="s">
        <v>1630</v>
      </c>
      <c r="I125" s="12" t="s">
        <v>1166</v>
      </c>
      <c r="J125" s="12" t="s">
        <v>1167</v>
      </c>
    </row>
    <row r="126" spans="1:10" ht="12.75" x14ac:dyDescent="0.2">
      <c r="A126" s="10">
        <v>42804</v>
      </c>
      <c r="B126" s="11" t="s">
        <v>2201</v>
      </c>
      <c r="C126" s="11" t="s">
        <v>2</v>
      </c>
      <c r="D126" s="11" t="s">
        <v>19</v>
      </c>
      <c r="E126" s="12" t="s">
        <v>152</v>
      </c>
      <c r="F126" s="13">
        <v>46505</v>
      </c>
      <c r="G126" s="12" t="s">
        <v>2988</v>
      </c>
      <c r="H126" s="12" t="s">
        <v>1630</v>
      </c>
      <c r="I126" s="12" t="s">
        <v>1166</v>
      </c>
      <c r="J126" s="12" t="s">
        <v>1167</v>
      </c>
    </row>
    <row r="127" spans="1:10" ht="12.75" x14ac:dyDescent="0.2">
      <c r="A127" s="10">
        <v>42801</v>
      </c>
      <c r="B127" s="11" t="s">
        <v>2194</v>
      </c>
      <c r="C127" s="11" t="s">
        <v>1252</v>
      </c>
      <c r="D127" s="11" t="s">
        <v>17</v>
      </c>
      <c r="E127" s="12" t="s">
        <v>373</v>
      </c>
      <c r="F127" s="13">
        <v>3647</v>
      </c>
      <c r="G127" s="12" t="s">
        <v>2989</v>
      </c>
      <c r="H127" s="12" t="s">
        <v>1170</v>
      </c>
      <c r="I127" s="12" t="s">
        <v>1166</v>
      </c>
      <c r="J127" s="12" t="s">
        <v>1167</v>
      </c>
    </row>
    <row r="128" spans="1:10" ht="12.75" x14ac:dyDescent="0.2">
      <c r="A128" s="10">
        <v>42798</v>
      </c>
      <c r="B128" s="11" t="s">
        <v>1793</v>
      </c>
      <c r="C128" s="11" t="s">
        <v>1252</v>
      </c>
      <c r="D128" s="11" t="s">
        <v>1730</v>
      </c>
      <c r="E128" s="12" t="s">
        <v>66</v>
      </c>
      <c r="F128" s="13">
        <v>703</v>
      </c>
      <c r="G128" s="12" t="s">
        <v>2972</v>
      </c>
      <c r="H128" s="12" t="s">
        <v>1861</v>
      </c>
      <c r="I128" s="12" t="s">
        <v>1166</v>
      </c>
      <c r="J128" s="12" t="s">
        <v>1167</v>
      </c>
    </row>
    <row r="129" spans="1:10" ht="12.75" x14ac:dyDescent="0.2">
      <c r="A129" s="10">
        <v>42797</v>
      </c>
      <c r="B129" s="11" t="s">
        <v>2201</v>
      </c>
      <c r="C129" s="11" t="s">
        <v>1252</v>
      </c>
      <c r="D129" s="11" t="s">
        <v>1730</v>
      </c>
      <c r="E129" s="12" t="s">
        <v>85</v>
      </c>
      <c r="F129" s="13">
        <v>2112.4</v>
      </c>
      <c r="G129" s="12" t="s">
        <v>2973</v>
      </c>
      <c r="H129" s="12" t="s">
        <v>1182</v>
      </c>
      <c r="I129" s="12" t="s">
        <v>1166</v>
      </c>
      <c r="J129" s="12" t="s">
        <v>1167</v>
      </c>
    </row>
    <row r="130" spans="1:10" ht="12.75" x14ac:dyDescent="0.2">
      <c r="A130" s="10">
        <v>42797</v>
      </c>
      <c r="B130" s="11" t="s">
        <v>88</v>
      </c>
      <c r="C130" s="11" t="s">
        <v>1252</v>
      </c>
      <c r="D130" s="11" t="s">
        <v>17</v>
      </c>
      <c r="E130" s="12" t="s">
        <v>91</v>
      </c>
      <c r="F130" s="13">
        <v>3150</v>
      </c>
      <c r="G130" s="12" t="s">
        <v>2990</v>
      </c>
      <c r="H130" s="12" t="s">
        <v>2947</v>
      </c>
      <c r="I130" s="12" t="s">
        <v>1166</v>
      </c>
      <c r="J130" s="12" t="s">
        <v>1167</v>
      </c>
    </row>
    <row r="131" spans="1:10" ht="12.75" x14ac:dyDescent="0.2">
      <c r="A131" s="10">
        <v>42794</v>
      </c>
      <c r="B131" s="11" t="s">
        <v>2194</v>
      </c>
      <c r="C131" s="11" t="s">
        <v>1252</v>
      </c>
      <c r="D131" s="11" t="s">
        <v>17</v>
      </c>
      <c r="E131" s="12" t="s">
        <v>774</v>
      </c>
      <c r="F131" s="13">
        <v>117000</v>
      </c>
      <c r="G131" s="12" t="s">
        <v>2974</v>
      </c>
      <c r="H131" s="12" t="s">
        <v>1537</v>
      </c>
      <c r="I131" s="12" t="s">
        <v>1166</v>
      </c>
      <c r="J131" s="12" t="s">
        <v>1167</v>
      </c>
    </row>
    <row r="132" spans="1:10" ht="12.75" x14ac:dyDescent="0.2">
      <c r="A132" s="10">
        <v>42794</v>
      </c>
      <c r="B132" s="11" t="s">
        <v>88</v>
      </c>
      <c r="C132" s="11" t="s">
        <v>1252</v>
      </c>
      <c r="D132" s="11" t="s">
        <v>17</v>
      </c>
      <c r="E132" s="12" t="s">
        <v>2975</v>
      </c>
      <c r="F132" s="13">
        <v>8500</v>
      </c>
      <c r="G132" s="12" t="s">
        <v>2976</v>
      </c>
      <c r="H132" s="12"/>
      <c r="I132" s="12" t="s">
        <v>1166</v>
      </c>
      <c r="J132" s="12" t="s">
        <v>1167</v>
      </c>
    </row>
    <row r="133" spans="1:10" ht="12.75" x14ac:dyDescent="0.2">
      <c r="A133" s="10">
        <v>42793</v>
      </c>
      <c r="B133" s="11" t="s">
        <v>88</v>
      </c>
      <c r="C133" s="11" t="s">
        <v>37</v>
      </c>
      <c r="D133" s="11" t="s">
        <v>19</v>
      </c>
      <c r="E133" s="12" t="s">
        <v>2977</v>
      </c>
      <c r="F133" s="13">
        <v>50000</v>
      </c>
      <c r="G133" s="12" t="s">
        <v>2978</v>
      </c>
      <c r="H133" s="12" t="s">
        <v>1645</v>
      </c>
      <c r="I133" s="12" t="s">
        <v>1166</v>
      </c>
      <c r="J133" s="12" t="s">
        <v>1167</v>
      </c>
    </row>
    <row r="134" spans="1:10" ht="12.75" x14ac:dyDescent="0.2">
      <c r="A134" s="10">
        <v>42790</v>
      </c>
      <c r="B134" s="11" t="s">
        <v>2217</v>
      </c>
      <c r="C134" s="11" t="s">
        <v>1252</v>
      </c>
      <c r="D134" s="11" t="s">
        <v>17</v>
      </c>
      <c r="E134" s="12" t="s">
        <v>764</v>
      </c>
      <c r="F134" s="13">
        <v>37000</v>
      </c>
      <c r="G134" s="12" t="s">
        <v>2979</v>
      </c>
      <c r="H134" s="12" t="s">
        <v>1587</v>
      </c>
      <c r="I134" s="12" t="s">
        <v>1166</v>
      </c>
      <c r="J134" s="12" t="s">
        <v>1167</v>
      </c>
    </row>
    <row r="135" spans="1:10" ht="12.75" x14ac:dyDescent="0.2">
      <c r="A135" s="10">
        <v>42790</v>
      </c>
      <c r="B135" s="11" t="s">
        <v>2217</v>
      </c>
      <c r="C135" s="11" t="s">
        <v>1252</v>
      </c>
      <c r="D135" s="11" t="s">
        <v>17</v>
      </c>
      <c r="E135" s="12" t="s">
        <v>764</v>
      </c>
      <c r="F135" s="13">
        <v>3069</v>
      </c>
      <c r="G135" s="12" t="s">
        <v>2980</v>
      </c>
      <c r="H135" s="12" t="s">
        <v>1587</v>
      </c>
      <c r="I135" s="12" t="s">
        <v>1166</v>
      </c>
      <c r="J135" s="12" t="s">
        <v>1167</v>
      </c>
    </row>
    <row r="136" spans="1:10" ht="12.75" x14ac:dyDescent="0.2">
      <c r="A136" s="10">
        <v>42788</v>
      </c>
      <c r="B136" s="11" t="s">
        <v>2193</v>
      </c>
      <c r="C136" s="11" t="s">
        <v>1252</v>
      </c>
      <c r="D136" s="11" t="s">
        <v>1730</v>
      </c>
      <c r="E136" s="12" t="s">
        <v>2649</v>
      </c>
      <c r="F136" s="13">
        <v>48000</v>
      </c>
      <c r="G136" s="12" t="s">
        <v>2981</v>
      </c>
      <c r="H136" s="12" t="s">
        <v>1640</v>
      </c>
      <c r="I136" s="12" t="s">
        <v>1166</v>
      </c>
      <c r="J136" s="12" t="s">
        <v>1167</v>
      </c>
    </row>
    <row r="137" spans="1:10" ht="12.75" x14ac:dyDescent="0.2">
      <c r="A137" s="10">
        <v>42788</v>
      </c>
      <c r="B137" s="11" t="s">
        <v>2193</v>
      </c>
      <c r="C137" s="11" t="s">
        <v>1252</v>
      </c>
      <c r="D137" s="11" t="s">
        <v>1730</v>
      </c>
      <c r="E137" s="12" t="s">
        <v>2649</v>
      </c>
      <c r="F137" s="13">
        <v>48000</v>
      </c>
      <c r="G137" s="12" t="s">
        <v>2982</v>
      </c>
      <c r="H137" s="12" t="s">
        <v>1640</v>
      </c>
      <c r="I137" s="12" t="s">
        <v>1166</v>
      </c>
      <c r="J137" s="12" t="s">
        <v>1167</v>
      </c>
    </row>
    <row r="138" spans="1:10" ht="12.75" x14ac:dyDescent="0.2">
      <c r="A138" s="10">
        <v>42786</v>
      </c>
      <c r="B138" s="11" t="s">
        <v>88</v>
      </c>
      <c r="C138" s="11" t="s">
        <v>37</v>
      </c>
      <c r="D138" s="11" t="s">
        <v>1730</v>
      </c>
      <c r="E138" s="12" t="s">
        <v>1415</v>
      </c>
      <c r="F138" s="13">
        <v>0</v>
      </c>
      <c r="G138" s="12" t="s">
        <v>2983</v>
      </c>
      <c r="H138" s="12" t="s">
        <v>2947</v>
      </c>
      <c r="I138" s="12" t="s">
        <v>1166</v>
      </c>
      <c r="J138" s="12" t="s">
        <v>1167</v>
      </c>
    </row>
    <row r="139" spans="1:10" ht="12.75" x14ac:dyDescent="0.2">
      <c r="A139" s="10">
        <v>42785</v>
      </c>
      <c r="B139" s="11" t="s">
        <v>1939</v>
      </c>
      <c r="C139" s="11" t="s">
        <v>1252</v>
      </c>
      <c r="D139" s="11" t="s">
        <v>17</v>
      </c>
      <c r="E139" s="12" t="s">
        <v>66</v>
      </c>
      <c r="F139" s="13">
        <v>0</v>
      </c>
      <c r="G139" s="12" t="s">
        <v>2984</v>
      </c>
      <c r="H139" s="12" t="s">
        <v>1861</v>
      </c>
      <c r="I139" s="12" t="s">
        <v>1166</v>
      </c>
      <c r="J139" s="12" t="s">
        <v>1167</v>
      </c>
    </row>
    <row r="140" spans="1:10" ht="12.75" x14ac:dyDescent="0.2">
      <c r="A140" s="10">
        <v>42783</v>
      </c>
      <c r="B140" s="11" t="s">
        <v>2813</v>
      </c>
      <c r="C140" s="11" t="s">
        <v>761</v>
      </c>
      <c r="D140" s="11" t="s">
        <v>1730</v>
      </c>
      <c r="E140" s="12" t="s">
        <v>3007</v>
      </c>
      <c r="F140" s="13">
        <v>8978.9</v>
      </c>
      <c r="G140" s="12" t="s">
        <v>3009</v>
      </c>
      <c r="H140" s="12" t="s">
        <v>3008</v>
      </c>
      <c r="I140" s="12" t="s">
        <v>1166</v>
      </c>
      <c r="J140" s="12" t="s">
        <v>1167</v>
      </c>
    </row>
    <row r="141" spans="1:10" ht="12.75" x14ac:dyDescent="0.2">
      <c r="A141" s="10">
        <v>42782</v>
      </c>
      <c r="B141" s="11" t="s">
        <v>2270</v>
      </c>
      <c r="C141" s="11" t="s">
        <v>1252</v>
      </c>
      <c r="D141" s="11" t="s">
        <v>17</v>
      </c>
      <c r="E141" s="12" t="s">
        <v>2958</v>
      </c>
      <c r="F141" s="13">
        <v>130000</v>
      </c>
      <c r="G141" s="12" t="s">
        <v>2959</v>
      </c>
      <c r="H141" s="12" t="s">
        <v>1630</v>
      </c>
      <c r="I141" s="12" t="s">
        <v>1166</v>
      </c>
      <c r="J141" s="12" t="s">
        <v>1167</v>
      </c>
    </row>
    <row r="142" spans="1:10" ht="12.75" x14ac:dyDescent="0.2">
      <c r="A142" s="10">
        <v>42781</v>
      </c>
      <c r="B142" s="11" t="s">
        <v>2193</v>
      </c>
      <c r="C142" s="11" t="s">
        <v>1252</v>
      </c>
      <c r="D142" s="11" t="s">
        <v>1730</v>
      </c>
      <c r="E142" s="12" t="s">
        <v>85</v>
      </c>
      <c r="F142" s="13">
        <v>0</v>
      </c>
      <c r="G142" s="12" t="s">
        <v>2960</v>
      </c>
      <c r="H142" s="12" t="s">
        <v>1182</v>
      </c>
      <c r="I142" s="12" t="s">
        <v>1166</v>
      </c>
      <c r="J142" s="12" t="s">
        <v>1167</v>
      </c>
    </row>
    <row r="143" spans="1:10" ht="12.75" x14ac:dyDescent="0.2">
      <c r="A143" s="10">
        <v>42780</v>
      </c>
      <c r="B143" s="11" t="s">
        <v>88</v>
      </c>
      <c r="C143" s="11" t="s">
        <v>1252</v>
      </c>
      <c r="D143" s="11" t="s">
        <v>17</v>
      </c>
      <c r="E143" s="12" t="s">
        <v>497</v>
      </c>
      <c r="F143" s="13">
        <v>0</v>
      </c>
      <c r="G143" s="12" t="s">
        <v>2961</v>
      </c>
      <c r="H143" s="12" t="s">
        <v>2386</v>
      </c>
      <c r="I143" s="12" t="s">
        <v>1166</v>
      </c>
      <c r="J143" s="12" t="s">
        <v>1167</v>
      </c>
    </row>
    <row r="144" spans="1:10" ht="12.75" x14ac:dyDescent="0.2">
      <c r="A144" s="10">
        <v>42780</v>
      </c>
      <c r="B144" s="11" t="s">
        <v>2201</v>
      </c>
      <c r="C144" s="11" t="s">
        <v>1252</v>
      </c>
      <c r="D144" s="11" t="s">
        <v>17</v>
      </c>
      <c r="E144" s="12" t="s">
        <v>2962</v>
      </c>
      <c r="F144" s="13"/>
      <c r="G144" s="12" t="s">
        <v>2963</v>
      </c>
      <c r="H144" s="12" t="s">
        <v>1180</v>
      </c>
      <c r="I144" s="12" t="s">
        <v>1166</v>
      </c>
      <c r="J144" s="12" t="s">
        <v>1167</v>
      </c>
    </row>
    <row r="145" spans="1:10" ht="12.75" x14ac:dyDescent="0.2">
      <c r="A145" s="10">
        <v>42776</v>
      </c>
      <c r="B145" s="11" t="s">
        <v>1793</v>
      </c>
      <c r="C145" s="11" t="s">
        <v>1252</v>
      </c>
      <c r="D145" s="11" t="s">
        <v>18</v>
      </c>
      <c r="E145" s="12" t="s">
        <v>66</v>
      </c>
      <c r="F145" s="13">
        <v>0</v>
      </c>
      <c r="G145" s="12" t="s">
        <v>2964</v>
      </c>
      <c r="H145" s="12" t="s">
        <v>1979</v>
      </c>
      <c r="I145" s="12" t="s">
        <v>1166</v>
      </c>
      <c r="J145" s="12" t="s">
        <v>1167</v>
      </c>
    </row>
    <row r="146" spans="1:10" ht="12.75" x14ac:dyDescent="0.2">
      <c r="A146" s="10">
        <v>42776</v>
      </c>
      <c r="B146" s="11" t="s">
        <v>2234</v>
      </c>
      <c r="C146" s="11" t="s">
        <v>1252</v>
      </c>
      <c r="D146" s="11" t="s">
        <v>19</v>
      </c>
      <c r="E146" s="12" t="s">
        <v>2965</v>
      </c>
      <c r="F146" s="13">
        <v>9523.4500000000007</v>
      </c>
      <c r="G146" s="12" t="s">
        <v>2966</v>
      </c>
      <c r="H146" s="12" t="s">
        <v>1645</v>
      </c>
      <c r="I146" s="12" t="s">
        <v>1166</v>
      </c>
      <c r="J146" s="12" t="s">
        <v>1167</v>
      </c>
    </row>
    <row r="147" spans="1:10" ht="12.75" x14ac:dyDescent="0.2">
      <c r="A147" s="10">
        <v>42775</v>
      </c>
      <c r="B147" s="11" t="s">
        <v>2234</v>
      </c>
      <c r="C147" s="11" t="s">
        <v>1252</v>
      </c>
      <c r="D147" s="11" t="s">
        <v>17</v>
      </c>
      <c r="E147" s="12" t="s">
        <v>150</v>
      </c>
      <c r="F147" s="13">
        <v>9523.4500000000007</v>
      </c>
      <c r="G147" s="12" t="s">
        <v>2967</v>
      </c>
      <c r="H147" s="12" t="s">
        <v>1645</v>
      </c>
      <c r="I147" s="12" t="s">
        <v>1166</v>
      </c>
      <c r="J147" s="12" t="s">
        <v>1167</v>
      </c>
    </row>
    <row r="148" spans="1:10" ht="12.75" x14ac:dyDescent="0.2">
      <c r="A148" s="10">
        <v>42774</v>
      </c>
      <c r="B148" s="11" t="s">
        <v>2193</v>
      </c>
      <c r="C148" s="11" t="s">
        <v>37</v>
      </c>
      <c r="D148" s="11" t="s">
        <v>1730</v>
      </c>
      <c r="E148" s="12" t="s">
        <v>2968</v>
      </c>
      <c r="F148" s="13">
        <v>62000</v>
      </c>
      <c r="G148" s="12" t="s">
        <v>2969</v>
      </c>
      <c r="H148" s="12" t="s">
        <v>1170</v>
      </c>
      <c r="I148" s="12" t="s">
        <v>1166</v>
      </c>
      <c r="J148" s="12" t="s">
        <v>1167</v>
      </c>
    </row>
    <row r="149" spans="1:10" ht="12.75" x14ac:dyDescent="0.2">
      <c r="A149" s="10">
        <v>42773</v>
      </c>
      <c r="B149" s="11" t="s">
        <v>2193</v>
      </c>
      <c r="C149" s="11" t="s">
        <v>1252</v>
      </c>
      <c r="D149" s="11" t="s">
        <v>17</v>
      </c>
      <c r="E149" s="12" t="s">
        <v>2970</v>
      </c>
      <c r="F149" s="13">
        <v>0</v>
      </c>
      <c r="G149" s="12" t="s">
        <v>2934</v>
      </c>
      <c r="H149" s="12" t="s">
        <v>1811</v>
      </c>
      <c r="I149" s="12" t="s">
        <v>1166</v>
      </c>
      <c r="J149" s="12" t="s">
        <v>1167</v>
      </c>
    </row>
    <row r="150" spans="1:10" ht="12.75" x14ac:dyDescent="0.2">
      <c r="A150" s="10">
        <v>42769</v>
      </c>
      <c r="B150" s="11" t="s">
        <v>2201</v>
      </c>
      <c r="C150" s="11" t="s">
        <v>1252</v>
      </c>
      <c r="D150" s="11" t="s">
        <v>17</v>
      </c>
      <c r="E150" s="12" t="s">
        <v>2953</v>
      </c>
      <c r="F150" s="13">
        <v>116000</v>
      </c>
      <c r="G150" s="12" t="s">
        <v>2954</v>
      </c>
      <c r="H150" s="12" t="s">
        <v>1489</v>
      </c>
      <c r="I150" s="12" t="s">
        <v>1166</v>
      </c>
      <c r="J150" s="12" t="s">
        <v>1167</v>
      </c>
    </row>
    <row r="151" spans="1:10" ht="12.75" x14ac:dyDescent="0.2">
      <c r="A151" s="10">
        <v>42769</v>
      </c>
      <c r="B151" s="11" t="s">
        <v>2267</v>
      </c>
      <c r="C151" s="11" t="s">
        <v>1252</v>
      </c>
      <c r="D151" s="11" t="s">
        <v>17</v>
      </c>
      <c r="E151" s="12" t="s">
        <v>2006</v>
      </c>
      <c r="F151" s="13">
        <v>6542.95</v>
      </c>
      <c r="G151" s="12" t="s">
        <v>2955</v>
      </c>
      <c r="H151" s="12" t="s">
        <v>2007</v>
      </c>
      <c r="I151" s="12" t="s">
        <v>1166</v>
      </c>
      <c r="J151" s="12" t="s">
        <v>1167</v>
      </c>
    </row>
    <row r="152" spans="1:10" ht="12.75" x14ac:dyDescent="0.2">
      <c r="A152" s="10">
        <v>42768</v>
      </c>
      <c r="B152" s="11" t="s">
        <v>2193</v>
      </c>
      <c r="C152" s="11" t="s">
        <v>1252</v>
      </c>
      <c r="D152" s="11" t="s">
        <v>17</v>
      </c>
      <c r="E152" s="12" t="s">
        <v>2956</v>
      </c>
      <c r="F152" s="13">
        <v>13400</v>
      </c>
      <c r="G152" s="12" t="s">
        <v>2957</v>
      </c>
      <c r="H152" s="12" t="s">
        <v>1537</v>
      </c>
      <c r="I152" s="12" t="s">
        <v>1166</v>
      </c>
      <c r="J152" s="12" t="s">
        <v>1167</v>
      </c>
    </row>
    <row r="153" spans="1:10" ht="12.75" x14ac:dyDescent="0.2">
      <c r="A153" s="10">
        <v>42766</v>
      </c>
      <c r="B153" s="11" t="s">
        <v>2234</v>
      </c>
      <c r="C153" s="11" t="s">
        <v>1252</v>
      </c>
      <c r="D153" s="11" t="s">
        <v>17</v>
      </c>
      <c r="E153" s="12" t="s">
        <v>28</v>
      </c>
      <c r="F153" s="13">
        <v>71000</v>
      </c>
      <c r="G153" s="12" t="s">
        <v>2950</v>
      </c>
      <c r="H153" s="12" t="s">
        <v>1180</v>
      </c>
      <c r="I153" s="12" t="s">
        <v>1166</v>
      </c>
      <c r="J153" s="12" t="s">
        <v>1167</v>
      </c>
    </row>
    <row r="154" spans="1:10" ht="12.75" x14ac:dyDescent="0.2">
      <c r="A154" s="10">
        <v>42765</v>
      </c>
      <c r="B154" s="11" t="s">
        <v>2234</v>
      </c>
      <c r="C154" s="11" t="s">
        <v>1252</v>
      </c>
      <c r="D154" s="11" t="s">
        <v>1730</v>
      </c>
      <c r="E154" s="12" t="s">
        <v>150</v>
      </c>
      <c r="F154" s="13">
        <v>121000</v>
      </c>
      <c r="G154" s="12" t="s">
        <v>3041</v>
      </c>
      <c r="H154" s="12" t="s">
        <v>1645</v>
      </c>
      <c r="I154" s="12" t="s">
        <v>1166</v>
      </c>
      <c r="J154" s="12" t="s">
        <v>1167</v>
      </c>
    </row>
    <row r="155" spans="1:10" ht="12.75" x14ac:dyDescent="0.2">
      <c r="A155" s="10">
        <v>42765</v>
      </c>
      <c r="B155" s="11" t="s">
        <v>2234</v>
      </c>
      <c r="C155" s="11" t="s">
        <v>1252</v>
      </c>
      <c r="D155" s="11" t="s">
        <v>1730</v>
      </c>
      <c r="E155" s="12" t="s">
        <v>150</v>
      </c>
      <c r="F155" s="13">
        <v>121000</v>
      </c>
      <c r="G155" s="12" t="s">
        <v>3042</v>
      </c>
      <c r="H155" s="12" t="s">
        <v>1645</v>
      </c>
      <c r="I155" s="12" t="s">
        <v>1166</v>
      </c>
      <c r="J155" s="12" t="s">
        <v>1167</v>
      </c>
    </row>
    <row r="156" spans="1:10" ht="12.75" x14ac:dyDescent="0.2">
      <c r="A156" s="10">
        <v>42764</v>
      </c>
      <c r="B156" s="11" t="s">
        <v>2193</v>
      </c>
      <c r="C156" s="11" t="s">
        <v>1252</v>
      </c>
      <c r="D156" s="11" t="s">
        <v>17</v>
      </c>
      <c r="E156" s="12" t="s">
        <v>66</v>
      </c>
      <c r="F156" s="13">
        <v>0</v>
      </c>
      <c r="G156" s="12" t="s">
        <v>2952</v>
      </c>
      <c r="H156" s="12" t="s">
        <v>1223</v>
      </c>
      <c r="I156" s="12" t="s">
        <v>1166</v>
      </c>
      <c r="J156" s="12" t="s">
        <v>1167</v>
      </c>
    </row>
    <row r="157" spans="1:10" ht="12.75" x14ac:dyDescent="0.2">
      <c r="A157" s="10">
        <v>42760</v>
      </c>
      <c r="B157" s="11" t="s">
        <v>2193</v>
      </c>
      <c r="C157" s="11" t="s">
        <v>1252</v>
      </c>
      <c r="D157" s="11" t="s">
        <v>17</v>
      </c>
      <c r="E157" s="12" t="s">
        <v>2944</v>
      </c>
      <c r="F157" s="13">
        <v>0</v>
      </c>
      <c r="G157" s="12" t="s">
        <v>2927</v>
      </c>
      <c r="H157" s="12" t="s">
        <v>1656</v>
      </c>
      <c r="I157" s="12" t="s">
        <v>1166</v>
      </c>
      <c r="J157" s="12" t="s">
        <v>1167</v>
      </c>
    </row>
    <row r="158" spans="1:10" ht="12.75" x14ac:dyDescent="0.2">
      <c r="A158" s="10">
        <v>42759</v>
      </c>
      <c r="B158" s="11" t="s">
        <v>2234</v>
      </c>
      <c r="C158" s="11" t="s">
        <v>1252</v>
      </c>
      <c r="D158" s="11" t="s">
        <v>17</v>
      </c>
      <c r="E158" s="12" t="s">
        <v>150</v>
      </c>
      <c r="F158" s="13">
        <v>0</v>
      </c>
      <c r="G158" s="12" t="s">
        <v>2945</v>
      </c>
      <c r="H158" s="12" t="s">
        <v>1645</v>
      </c>
      <c r="I158" s="12" t="s">
        <v>1166</v>
      </c>
      <c r="J158" s="12" t="s">
        <v>1167</v>
      </c>
    </row>
    <row r="159" spans="1:10" ht="12.75" x14ac:dyDescent="0.2">
      <c r="A159" s="10">
        <v>42759</v>
      </c>
      <c r="B159" s="11" t="s">
        <v>2193</v>
      </c>
      <c r="C159" s="11" t="s">
        <v>1252</v>
      </c>
      <c r="D159" s="11" t="s">
        <v>17</v>
      </c>
      <c r="E159" s="12" t="s">
        <v>208</v>
      </c>
      <c r="F159" s="13">
        <v>0</v>
      </c>
      <c r="G159" s="12" t="s">
        <v>2927</v>
      </c>
      <c r="H159" s="12" t="s">
        <v>1640</v>
      </c>
      <c r="I159" s="12" t="s">
        <v>1166</v>
      </c>
      <c r="J159" s="12" t="s">
        <v>1167</v>
      </c>
    </row>
    <row r="160" spans="1:10" ht="12.75" x14ac:dyDescent="0.2">
      <c r="A160" s="10">
        <v>42758</v>
      </c>
      <c r="B160" s="11" t="s">
        <v>88</v>
      </c>
      <c r="C160" s="11" t="s">
        <v>1252</v>
      </c>
      <c r="D160" s="11" t="s">
        <v>17</v>
      </c>
      <c r="E160" s="12" t="s">
        <v>2946</v>
      </c>
      <c r="F160" s="13">
        <v>0</v>
      </c>
      <c r="G160" s="12" t="s">
        <v>2971</v>
      </c>
      <c r="H160" s="12" t="s">
        <v>2947</v>
      </c>
      <c r="I160" s="12" t="s">
        <v>1166</v>
      </c>
      <c r="J160" s="12" t="s">
        <v>1167</v>
      </c>
    </row>
    <row r="161" spans="1:10" ht="12.75" x14ac:dyDescent="0.2">
      <c r="A161" s="10">
        <v>42758</v>
      </c>
      <c r="B161" s="11" t="s">
        <v>2193</v>
      </c>
      <c r="C161" s="11" t="s">
        <v>1252</v>
      </c>
      <c r="D161" s="11" t="s">
        <v>17</v>
      </c>
      <c r="E161" s="12" t="s">
        <v>208</v>
      </c>
      <c r="F161" s="13">
        <v>0</v>
      </c>
      <c r="G161" s="12" t="s">
        <v>2927</v>
      </c>
      <c r="H161" s="12" t="s">
        <v>1640</v>
      </c>
      <c r="I161" s="12" t="s">
        <v>1166</v>
      </c>
      <c r="J161" s="12" t="s">
        <v>1167</v>
      </c>
    </row>
    <row r="162" spans="1:10" ht="12.75" x14ac:dyDescent="0.2">
      <c r="A162" s="10">
        <v>42758</v>
      </c>
      <c r="B162" s="11" t="s">
        <v>2193</v>
      </c>
      <c r="C162" s="11" t="s">
        <v>37</v>
      </c>
      <c r="D162" s="11" t="s">
        <v>18</v>
      </c>
      <c r="E162" s="12" t="s">
        <v>2519</v>
      </c>
      <c r="F162" s="13">
        <v>0</v>
      </c>
      <c r="G162" s="12" t="s">
        <v>2951</v>
      </c>
      <c r="H162" s="12" t="s">
        <v>1811</v>
      </c>
      <c r="I162" s="12" t="s">
        <v>1166</v>
      </c>
      <c r="J162" s="12" t="s">
        <v>1167</v>
      </c>
    </row>
    <row r="163" spans="1:10" ht="12.75" x14ac:dyDescent="0.2">
      <c r="A163" s="10">
        <v>42756</v>
      </c>
      <c r="B163" s="11" t="s">
        <v>1939</v>
      </c>
      <c r="C163" s="11" t="s">
        <v>1252</v>
      </c>
      <c r="D163" s="11" t="s">
        <v>17</v>
      </c>
      <c r="E163" s="12" t="s">
        <v>66</v>
      </c>
      <c r="F163" s="13">
        <v>0</v>
      </c>
      <c r="G163" s="12" t="s">
        <v>2948</v>
      </c>
      <c r="H163" s="12" t="s">
        <v>1861</v>
      </c>
      <c r="I163" s="12" t="s">
        <v>1166</v>
      </c>
      <c r="J163" s="12" t="s">
        <v>1167</v>
      </c>
    </row>
    <row r="164" spans="1:10" ht="12.75" x14ac:dyDescent="0.2">
      <c r="A164" s="10">
        <v>42754</v>
      </c>
      <c r="B164" s="11" t="s">
        <v>1939</v>
      </c>
      <c r="C164" s="11" t="s">
        <v>1252</v>
      </c>
      <c r="D164" s="11" t="s">
        <v>1730</v>
      </c>
      <c r="E164" s="12" t="s">
        <v>2207</v>
      </c>
      <c r="F164" s="13">
        <v>0</v>
      </c>
      <c r="G164" s="12" t="s">
        <v>2949</v>
      </c>
      <c r="H164" s="12" t="s">
        <v>1699</v>
      </c>
      <c r="I164" s="12" t="s">
        <v>1166</v>
      </c>
      <c r="J164" s="12" t="s">
        <v>1167</v>
      </c>
    </row>
    <row r="165" spans="1:10" ht="12.75" x14ac:dyDescent="0.2">
      <c r="A165" s="10">
        <v>42753</v>
      </c>
      <c r="B165" s="11" t="s">
        <v>2194</v>
      </c>
      <c r="C165" s="11" t="s">
        <v>1252</v>
      </c>
      <c r="D165" s="11" t="s">
        <v>17</v>
      </c>
      <c r="E165" s="12" t="s">
        <v>2941</v>
      </c>
      <c r="F165" s="13">
        <v>0</v>
      </c>
      <c r="G165" s="12" t="s">
        <v>2942</v>
      </c>
      <c r="H165" s="12" t="s">
        <v>1537</v>
      </c>
      <c r="I165" s="12" t="s">
        <v>1166</v>
      </c>
      <c r="J165" s="12" t="s">
        <v>1167</v>
      </c>
    </row>
    <row r="166" spans="1:10" ht="12.75" x14ac:dyDescent="0.2">
      <c r="A166" s="10">
        <v>42752</v>
      </c>
      <c r="B166" s="11" t="s">
        <v>2201</v>
      </c>
      <c r="C166" s="11" t="s">
        <v>1252</v>
      </c>
      <c r="D166" s="11" t="s">
        <v>1730</v>
      </c>
      <c r="E166" s="12" t="s">
        <v>2649</v>
      </c>
      <c r="F166" s="13">
        <v>0</v>
      </c>
      <c r="G166" s="12" t="s">
        <v>1784</v>
      </c>
      <c r="H166" s="12" t="s">
        <v>1811</v>
      </c>
      <c r="I166" s="12" t="s">
        <v>1166</v>
      </c>
      <c r="J166" s="12" t="s">
        <v>1167</v>
      </c>
    </row>
    <row r="167" spans="1:10" ht="12.75" x14ac:dyDescent="0.2">
      <c r="A167" s="10">
        <v>42752</v>
      </c>
      <c r="B167" s="11" t="s">
        <v>2193</v>
      </c>
      <c r="C167" s="11" t="s">
        <v>1252</v>
      </c>
      <c r="D167" s="11" t="s">
        <v>17</v>
      </c>
      <c r="E167" s="12" t="s">
        <v>2933</v>
      </c>
      <c r="F167" s="13">
        <v>0</v>
      </c>
      <c r="G167" s="12" t="s">
        <v>2934</v>
      </c>
      <c r="H167" s="12" t="s">
        <v>1182</v>
      </c>
      <c r="I167" s="12" t="s">
        <v>1166</v>
      </c>
      <c r="J167" s="12" t="s">
        <v>1167</v>
      </c>
    </row>
    <row r="168" spans="1:10" ht="12.75" x14ac:dyDescent="0.2">
      <c r="A168" s="10">
        <v>42748</v>
      </c>
      <c r="B168" s="11" t="s">
        <v>2194</v>
      </c>
      <c r="C168" s="11" t="s">
        <v>1252</v>
      </c>
      <c r="D168" s="11" t="s">
        <v>1730</v>
      </c>
      <c r="E168" s="12" t="s">
        <v>380</v>
      </c>
      <c r="F168" s="13">
        <v>9300</v>
      </c>
      <c r="G168" s="12" t="s">
        <v>2935</v>
      </c>
      <c r="H168" s="12" t="s">
        <v>1542</v>
      </c>
      <c r="I168" s="12" t="s">
        <v>1166</v>
      </c>
      <c r="J168" s="12" t="s">
        <v>1167</v>
      </c>
    </row>
    <row r="169" spans="1:10" ht="12.75" x14ac:dyDescent="0.2">
      <c r="A169" s="10">
        <v>42747</v>
      </c>
      <c r="B169" s="11" t="s">
        <v>2193</v>
      </c>
      <c r="C169" s="11" t="s">
        <v>1252</v>
      </c>
      <c r="D169" s="11" t="s">
        <v>1730</v>
      </c>
      <c r="E169" s="12" t="s">
        <v>774</v>
      </c>
      <c r="F169" s="13">
        <v>0</v>
      </c>
      <c r="G169" s="12" t="s">
        <v>2936</v>
      </c>
      <c r="H169" s="12" t="s">
        <v>1537</v>
      </c>
      <c r="I169" s="12" t="s">
        <v>1166</v>
      </c>
      <c r="J169" s="12" t="s">
        <v>1167</v>
      </c>
    </row>
    <row r="170" spans="1:10" ht="12.75" x14ac:dyDescent="0.2">
      <c r="A170" s="10">
        <v>42745</v>
      </c>
      <c r="B170" s="11" t="s">
        <v>2193</v>
      </c>
      <c r="C170" s="11" t="s">
        <v>1252</v>
      </c>
      <c r="D170" s="11" t="s">
        <v>19</v>
      </c>
      <c r="E170" s="12" t="s">
        <v>373</v>
      </c>
      <c r="F170" s="13">
        <v>98000</v>
      </c>
      <c r="G170" s="12" t="s">
        <v>2937</v>
      </c>
      <c r="H170" s="12" t="s">
        <v>1170</v>
      </c>
      <c r="I170" s="12" t="s">
        <v>1166</v>
      </c>
      <c r="J170" s="12" t="s">
        <v>1167</v>
      </c>
    </row>
    <row r="171" spans="1:10" ht="12.75" x14ac:dyDescent="0.2">
      <c r="A171" s="10">
        <v>42744</v>
      </c>
      <c r="B171" s="11" t="s">
        <v>2234</v>
      </c>
      <c r="C171" s="11" t="s">
        <v>1252</v>
      </c>
      <c r="D171" s="11" t="s">
        <v>1730</v>
      </c>
      <c r="E171" s="12" t="s">
        <v>66</v>
      </c>
      <c r="F171" s="13">
        <v>0</v>
      </c>
      <c r="G171" s="12" t="s">
        <v>2922</v>
      </c>
      <c r="H171" s="12" t="s">
        <v>1491</v>
      </c>
      <c r="I171" s="12" t="s">
        <v>1166</v>
      </c>
      <c r="J171" s="12" t="s">
        <v>1167</v>
      </c>
    </row>
    <row r="172" spans="1:10" ht="12.75" x14ac:dyDescent="0.2">
      <c r="A172" s="10">
        <v>42744</v>
      </c>
      <c r="B172" s="11" t="s">
        <v>2193</v>
      </c>
      <c r="C172" s="11" t="s">
        <v>1252</v>
      </c>
      <c r="D172" s="11" t="s">
        <v>1730</v>
      </c>
      <c r="E172" s="12" t="s">
        <v>208</v>
      </c>
      <c r="F172" s="13">
        <v>0</v>
      </c>
      <c r="G172" s="12" t="s">
        <v>2938</v>
      </c>
      <c r="H172" s="12" t="s">
        <v>1640</v>
      </c>
      <c r="I172" s="12" t="s">
        <v>1166</v>
      </c>
      <c r="J172" s="12" t="s">
        <v>1167</v>
      </c>
    </row>
    <row r="173" spans="1:10" ht="12.75" x14ac:dyDescent="0.2">
      <c r="A173" s="10">
        <v>42744</v>
      </c>
      <c r="B173" s="11" t="s">
        <v>2193</v>
      </c>
      <c r="C173" s="11" t="s">
        <v>1252</v>
      </c>
      <c r="D173" s="11" t="s">
        <v>1730</v>
      </c>
      <c r="E173" s="12" t="s">
        <v>2452</v>
      </c>
      <c r="F173" s="13">
        <v>0</v>
      </c>
      <c r="G173" s="12" t="s">
        <v>2939</v>
      </c>
      <c r="H173" s="12" t="s">
        <v>1182</v>
      </c>
      <c r="I173" s="12" t="s">
        <v>1166</v>
      </c>
      <c r="J173" s="12" t="s">
        <v>1167</v>
      </c>
    </row>
    <row r="174" spans="1:10" ht="12.75" x14ac:dyDescent="0.2">
      <c r="A174" s="10">
        <v>42742</v>
      </c>
      <c r="B174" s="11" t="s">
        <v>2234</v>
      </c>
      <c r="C174" s="11" t="s">
        <v>1252</v>
      </c>
      <c r="D174" s="11" t="s">
        <v>1730</v>
      </c>
      <c r="E174" s="12" t="s">
        <v>150</v>
      </c>
      <c r="F174" s="13">
        <v>0</v>
      </c>
      <c r="G174" s="12" t="s">
        <v>3043</v>
      </c>
      <c r="H174" s="12" t="s">
        <v>1645</v>
      </c>
      <c r="I174" s="12" t="s">
        <v>1166</v>
      </c>
      <c r="J174" s="12" t="s">
        <v>1167</v>
      </c>
    </row>
    <row r="175" spans="1:10" ht="12.75" x14ac:dyDescent="0.2">
      <c r="A175" s="10">
        <v>42741</v>
      </c>
      <c r="B175" s="11" t="s">
        <v>2193</v>
      </c>
      <c r="C175" s="11" t="s">
        <v>1252</v>
      </c>
      <c r="D175" s="11" t="s">
        <v>1730</v>
      </c>
      <c r="E175" s="12" t="s">
        <v>208</v>
      </c>
      <c r="F175" s="13">
        <v>0</v>
      </c>
      <c r="G175" s="12" t="s">
        <v>2940</v>
      </c>
      <c r="H175" s="12" t="s">
        <v>1640</v>
      </c>
      <c r="I175" s="12" t="s">
        <v>1166</v>
      </c>
      <c r="J175" s="12" t="s">
        <v>1167</v>
      </c>
    </row>
    <row r="176" spans="1:10" ht="12.75" x14ac:dyDescent="0.2">
      <c r="A176" s="10">
        <v>42739</v>
      </c>
      <c r="B176" s="11" t="s">
        <v>2201</v>
      </c>
      <c r="C176" s="11" t="s">
        <v>761</v>
      </c>
      <c r="D176" s="11" t="s">
        <v>19</v>
      </c>
      <c r="E176" s="12" t="s">
        <v>1599</v>
      </c>
      <c r="F176" s="13">
        <v>17000</v>
      </c>
      <c r="G176" s="12" t="s">
        <v>3059</v>
      </c>
      <c r="H176" s="12" t="s">
        <v>1811</v>
      </c>
      <c r="I176" s="12" t="s">
        <v>1166</v>
      </c>
      <c r="J176" s="12" t="s">
        <v>1167</v>
      </c>
    </row>
    <row r="177" spans="1:10" ht="12.75" x14ac:dyDescent="0.2">
      <c r="A177" s="10">
        <v>42738</v>
      </c>
      <c r="B177" s="11" t="s">
        <v>88</v>
      </c>
      <c r="C177" s="11" t="s">
        <v>1252</v>
      </c>
      <c r="D177" s="11" t="s">
        <v>17</v>
      </c>
      <c r="E177" s="12" t="s">
        <v>2923</v>
      </c>
      <c r="F177" s="13">
        <v>0</v>
      </c>
      <c r="G177" s="12" t="s">
        <v>2924</v>
      </c>
      <c r="H177" s="12" t="s">
        <v>497</v>
      </c>
      <c r="I177" s="12" t="s">
        <v>1166</v>
      </c>
      <c r="J177" s="12" t="s">
        <v>1167</v>
      </c>
    </row>
    <row r="178" spans="1:10" ht="12.75" x14ac:dyDescent="0.2">
      <c r="A178" s="10">
        <v>42736</v>
      </c>
      <c r="B178" s="11" t="s">
        <v>1939</v>
      </c>
      <c r="C178" s="11" t="s">
        <v>761</v>
      </c>
      <c r="D178" s="11" t="s">
        <v>19</v>
      </c>
      <c r="E178" s="12" t="s">
        <v>2932</v>
      </c>
      <c r="F178" s="13">
        <v>15613.03</v>
      </c>
      <c r="G178" s="12" t="s">
        <v>3060</v>
      </c>
      <c r="H178" s="12" t="s">
        <v>2917</v>
      </c>
      <c r="I178" s="12" t="s">
        <v>1166</v>
      </c>
      <c r="J178" s="12" t="s">
        <v>1167</v>
      </c>
    </row>
    <row r="179" spans="1:10" ht="12.75" x14ac:dyDescent="0.2">
      <c r="A179" s="10">
        <v>42732</v>
      </c>
      <c r="B179" s="11" t="s">
        <v>2234</v>
      </c>
      <c r="C179" s="11" t="s">
        <v>1252</v>
      </c>
      <c r="D179" s="11" t="s">
        <v>1730</v>
      </c>
      <c r="E179" s="12" t="s">
        <v>150</v>
      </c>
      <c r="F179" s="13">
        <v>124000</v>
      </c>
      <c r="G179" s="12" t="s">
        <v>3044</v>
      </c>
      <c r="H179" s="12" t="s">
        <v>1645</v>
      </c>
      <c r="I179" s="12" t="s">
        <v>1166</v>
      </c>
      <c r="J179" s="12" t="s">
        <v>1167</v>
      </c>
    </row>
    <row r="180" spans="1:10" ht="12.75" x14ac:dyDescent="0.2">
      <c r="A180" s="10">
        <v>42732</v>
      </c>
      <c r="B180" s="11" t="s">
        <v>2234</v>
      </c>
      <c r="C180" s="11" t="s">
        <v>1252</v>
      </c>
      <c r="D180" s="11" t="s">
        <v>1730</v>
      </c>
      <c r="E180" s="12" t="s">
        <v>150</v>
      </c>
      <c r="F180" s="13">
        <v>124000</v>
      </c>
      <c r="G180" s="12" t="s">
        <v>3045</v>
      </c>
      <c r="H180" s="12" t="s">
        <v>1645</v>
      </c>
      <c r="I180" s="12" t="s">
        <v>1166</v>
      </c>
      <c r="J180" s="12" t="s">
        <v>1167</v>
      </c>
    </row>
    <row r="181" spans="1:10" ht="12.75" x14ac:dyDescent="0.2">
      <c r="A181" s="10">
        <v>42732</v>
      </c>
      <c r="B181" s="11" t="s">
        <v>2270</v>
      </c>
      <c r="C181" s="11" t="s">
        <v>1252</v>
      </c>
      <c r="D181" s="11" t="s">
        <v>19</v>
      </c>
      <c r="E181" s="12" t="s">
        <v>825</v>
      </c>
      <c r="F181" s="13">
        <v>0</v>
      </c>
      <c r="G181" s="12" t="s">
        <v>2916</v>
      </c>
      <c r="H181" s="12" t="s">
        <v>2915</v>
      </c>
      <c r="I181" s="12" t="s">
        <v>1166</v>
      </c>
      <c r="J181" s="12" t="s">
        <v>1167</v>
      </c>
    </row>
    <row r="182" spans="1:10" ht="12.75" x14ac:dyDescent="0.2">
      <c r="A182" s="10">
        <v>42732</v>
      </c>
      <c r="B182" s="11" t="s">
        <v>1939</v>
      </c>
      <c r="C182" s="11" t="s">
        <v>1252</v>
      </c>
      <c r="D182" s="11" t="s">
        <v>19</v>
      </c>
      <c r="E182" s="12" t="s">
        <v>2917</v>
      </c>
      <c r="F182" s="13">
        <v>0</v>
      </c>
      <c r="G182" s="12" t="s">
        <v>3061</v>
      </c>
      <c r="H182" s="12" t="s">
        <v>2917</v>
      </c>
      <c r="I182" s="12" t="s">
        <v>1166</v>
      </c>
      <c r="J182" s="12" t="s">
        <v>1167</v>
      </c>
    </row>
    <row r="183" spans="1:10" ht="12.75" x14ac:dyDescent="0.2">
      <c r="A183" s="10">
        <v>42731</v>
      </c>
      <c r="B183" s="11" t="s">
        <v>2193</v>
      </c>
      <c r="C183" s="11" t="s">
        <v>1252</v>
      </c>
      <c r="D183" s="11" t="s">
        <v>1730</v>
      </c>
      <c r="E183" s="12" t="s">
        <v>85</v>
      </c>
      <c r="F183" s="13">
        <v>0</v>
      </c>
      <c r="G183" s="12" t="s">
        <v>2918</v>
      </c>
      <c r="H183" s="12" t="s">
        <v>1182</v>
      </c>
      <c r="I183" s="12" t="s">
        <v>1166</v>
      </c>
      <c r="J183" s="12" t="s">
        <v>1167</v>
      </c>
    </row>
    <row r="184" spans="1:10" ht="12.75" x14ac:dyDescent="0.2">
      <c r="A184" s="10">
        <v>42731</v>
      </c>
      <c r="B184" s="11" t="s">
        <v>88</v>
      </c>
      <c r="C184" s="11" t="s">
        <v>1252</v>
      </c>
      <c r="D184" s="11" t="s">
        <v>17</v>
      </c>
      <c r="E184" s="12" t="s">
        <v>2169</v>
      </c>
      <c r="F184" s="13">
        <v>800</v>
      </c>
      <c r="G184" s="12" t="s">
        <v>2925</v>
      </c>
      <c r="H184" s="12" t="s">
        <v>2386</v>
      </c>
      <c r="I184" s="12" t="s">
        <v>1166</v>
      </c>
      <c r="J184" s="12" t="s">
        <v>1167</v>
      </c>
    </row>
    <row r="185" spans="1:10" ht="12.75" x14ac:dyDescent="0.2">
      <c r="A185" s="10">
        <v>42726</v>
      </c>
      <c r="B185" s="11" t="s">
        <v>2193</v>
      </c>
      <c r="C185" s="11" t="s">
        <v>1252</v>
      </c>
      <c r="D185" s="11" t="s">
        <v>1730</v>
      </c>
      <c r="E185" s="12" t="s">
        <v>208</v>
      </c>
      <c r="F185" s="13">
        <v>0</v>
      </c>
      <c r="G185" s="12" t="s">
        <v>2926</v>
      </c>
      <c r="H185" s="12" t="s">
        <v>1640</v>
      </c>
      <c r="I185" s="12" t="s">
        <v>1166</v>
      </c>
      <c r="J185" s="12" t="s">
        <v>1167</v>
      </c>
    </row>
    <row r="186" spans="1:10" ht="12.75" x14ac:dyDescent="0.2">
      <c r="A186" s="10">
        <v>42726</v>
      </c>
      <c r="B186" s="11" t="s">
        <v>2193</v>
      </c>
      <c r="C186" s="11" t="s">
        <v>1252</v>
      </c>
      <c r="D186" s="11" t="s">
        <v>17</v>
      </c>
      <c r="E186" s="12" t="s">
        <v>208</v>
      </c>
      <c r="F186" s="13">
        <v>0</v>
      </c>
      <c r="G186" s="12" t="s">
        <v>2927</v>
      </c>
      <c r="H186" s="12" t="s">
        <v>1640</v>
      </c>
      <c r="I186" s="12" t="s">
        <v>1166</v>
      </c>
      <c r="J186" s="12" t="s">
        <v>1167</v>
      </c>
    </row>
    <row r="187" spans="1:10" ht="12.75" x14ac:dyDescent="0.2">
      <c r="A187" s="10">
        <v>42725</v>
      </c>
      <c r="B187" s="11" t="s">
        <v>88</v>
      </c>
      <c r="C187" s="11" t="s">
        <v>1252</v>
      </c>
      <c r="D187" s="11" t="s">
        <v>17</v>
      </c>
      <c r="E187" s="12" t="s">
        <v>2169</v>
      </c>
      <c r="F187" s="13">
        <v>0</v>
      </c>
      <c r="G187" s="12" t="s">
        <v>2928</v>
      </c>
      <c r="H187" s="12" t="s">
        <v>2386</v>
      </c>
      <c r="I187" s="12" t="s">
        <v>1166</v>
      </c>
      <c r="J187" s="12" t="s">
        <v>1167</v>
      </c>
    </row>
    <row r="188" spans="1:10" ht="12.75" x14ac:dyDescent="0.2">
      <c r="A188" s="10">
        <v>42725</v>
      </c>
      <c r="B188" s="11" t="s">
        <v>88</v>
      </c>
      <c r="C188" s="11" t="s">
        <v>1252</v>
      </c>
      <c r="D188" s="11" t="s">
        <v>1730</v>
      </c>
      <c r="E188" s="12" t="s">
        <v>2929</v>
      </c>
      <c r="F188" s="13"/>
      <c r="G188" s="12" t="s">
        <v>2930</v>
      </c>
      <c r="H188" s="12" t="s">
        <v>2929</v>
      </c>
      <c r="I188" s="12" t="s">
        <v>1166</v>
      </c>
      <c r="J188" s="12" t="s">
        <v>1167</v>
      </c>
    </row>
    <row r="189" spans="1:10" ht="12.75" x14ac:dyDescent="0.2">
      <c r="A189" s="10">
        <v>42724</v>
      </c>
      <c r="B189" s="11" t="s">
        <v>2234</v>
      </c>
      <c r="C189" s="11" t="s">
        <v>1252</v>
      </c>
      <c r="D189" s="11" t="s">
        <v>17</v>
      </c>
      <c r="E189" s="12" t="s">
        <v>221</v>
      </c>
      <c r="F189" s="13">
        <v>22000</v>
      </c>
      <c r="G189" s="12" t="s">
        <v>2914</v>
      </c>
      <c r="H189" s="12" t="s">
        <v>1699</v>
      </c>
      <c r="I189" s="12" t="s">
        <v>1166</v>
      </c>
      <c r="J189" s="12" t="s">
        <v>1167</v>
      </c>
    </row>
    <row r="190" spans="1:10" ht="12.75" x14ac:dyDescent="0.2">
      <c r="A190" s="10">
        <v>42724</v>
      </c>
      <c r="B190" s="11" t="s">
        <v>88</v>
      </c>
      <c r="C190" s="11" t="s">
        <v>1252</v>
      </c>
      <c r="D190" s="11" t="s">
        <v>17</v>
      </c>
      <c r="E190" s="12" t="s">
        <v>104</v>
      </c>
      <c r="F190" s="13">
        <v>7875</v>
      </c>
      <c r="G190" s="12" t="s">
        <v>2919</v>
      </c>
      <c r="H190" s="12" t="s">
        <v>2943</v>
      </c>
      <c r="I190" s="12" t="s">
        <v>1166</v>
      </c>
      <c r="J190" s="12" t="s">
        <v>1167</v>
      </c>
    </row>
    <row r="191" spans="1:10" ht="12.75" x14ac:dyDescent="0.2">
      <c r="A191" s="10">
        <v>42721</v>
      </c>
      <c r="B191" s="11" t="s">
        <v>2194</v>
      </c>
      <c r="C191" s="11" t="s">
        <v>53</v>
      </c>
      <c r="D191" s="11" t="s">
        <v>19</v>
      </c>
      <c r="E191" s="12" t="s">
        <v>2396</v>
      </c>
      <c r="F191" s="13">
        <v>25000</v>
      </c>
      <c r="G191" s="12" t="s">
        <v>2899</v>
      </c>
      <c r="H191" s="12" t="s">
        <v>1579</v>
      </c>
      <c r="I191" s="12" t="s">
        <v>1166</v>
      </c>
      <c r="J191" s="12" t="s">
        <v>1167</v>
      </c>
    </row>
    <row r="192" spans="1:10" ht="12.75" x14ac:dyDescent="0.2">
      <c r="A192" s="10">
        <v>42720</v>
      </c>
      <c r="B192" s="11" t="s">
        <v>1939</v>
      </c>
      <c r="C192" s="11" t="s">
        <v>1252</v>
      </c>
      <c r="D192" s="11" t="s">
        <v>17</v>
      </c>
      <c r="E192" s="12" t="s">
        <v>221</v>
      </c>
      <c r="F192" s="13">
        <v>119702.5</v>
      </c>
      <c r="G192" s="12" t="s">
        <v>2900</v>
      </c>
      <c r="H192" s="12" t="s">
        <v>1699</v>
      </c>
      <c r="I192" s="12" t="s">
        <v>1166</v>
      </c>
      <c r="J192" s="12" t="s">
        <v>1167</v>
      </c>
    </row>
    <row r="193" spans="1:10" ht="12.75" x14ac:dyDescent="0.2">
      <c r="A193" s="10">
        <v>42717</v>
      </c>
      <c r="B193" s="11" t="s">
        <v>6</v>
      </c>
      <c r="C193" s="11" t="s">
        <v>1252</v>
      </c>
      <c r="D193" s="11" t="s">
        <v>1730</v>
      </c>
      <c r="E193" s="12" t="s">
        <v>1389</v>
      </c>
      <c r="F193" s="13"/>
      <c r="G193" s="12" t="s">
        <v>2898</v>
      </c>
      <c r="H193" s="12" t="s">
        <v>2897</v>
      </c>
      <c r="I193" s="12" t="s">
        <v>1166</v>
      </c>
      <c r="J193" s="12" t="s">
        <v>1167</v>
      </c>
    </row>
    <row r="194" spans="1:10" ht="12.75" x14ac:dyDescent="0.2">
      <c r="A194" s="10">
        <v>42716</v>
      </c>
      <c r="B194" s="11" t="s">
        <v>2193</v>
      </c>
      <c r="C194" s="11" t="s">
        <v>1252</v>
      </c>
      <c r="D194" s="11" t="s">
        <v>1730</v>
      </c>
      <c r="E194" s="12" t="s">
        <v>373</v>
      </c>
      <c r="F194" s="13">
        <v>123000</v>
      </c>
      <c r="G194" s="12" t="s">
        <v>2901</v>
      </c>
      <c r="H194" s="12" t="s">
        <v>1170</v>
      </c>
      <c r="I194" s="12" t="s">
        <v>1166</v>
      </c>
      <c r="J194" s="12" t="s">
        <v>1167</v>
      </c>
    </row>
    <row r="195" spans="1:10" ht="12.75" x14ac:dyDescent="0.2">
      <c r="A195" s="10">
        <v>42716</v>
      </c>
      <c r="B195" s="11" t="s">
        <v>2193</v>
      </c>
      <c r="C195" s="11" t="s">
        <v>1252</v>
      </c>
      <c r="D195" s="11" t="s">
        <v>17</v>
      </c>
      <c r="E195" s="12" t="s">
        <v>373</v>
      </c>
      <c r="F195" s="13">
        <v>0</v>
      </c>
      <c r="G195" s="12" t="s">
        <v>2902</v>
      </c>
      <c r="H195" s="12" t="s">
        <v>1170</v>
      </c>
      <c r="I195" s="12" t="s">
        <v>1166</v>
      </c>
      <c r="J195" s="12" t="s">
        <v>1167</v>
      </c>
    </row>
    <row r="196" spans="1:10" ht="12.75" x14ac:dyDescent="0.2">
      <c r="A196" s="10">
        <v>42715</v>
      </c>
      <c r="B196" s="11" t="s">
        <v>2194</v>
      </c>
      <c r="C196" s="11" t="s">
        <v>1252</v>
      </c>
      <c r="D196" s="11" t="s">
        <v>17</v>
      </c>
      <c r="E196" s="12" t="s">
        <v>380</v>
      </c>
      <c r="F196" s="13">
        <v>0</v>
      </c>
      <c r="G196" s="12" t="s">
        <v>2903</v>
      </c>
      <c r="H196" s="12" t="s">
        <v>1542</v>
      </c>
      <c r="I196" s="12" t="s">
        <v>1166</v>
      </c>
      <c r="J196" s="12" t="s">
        <v>1167</v>
      </c>
    </row>
    <row r="197" spans="1:10" ht="12.75" x14ac:dyDescent="0.2">
      <c r="A197" s="10">
        <v>42713</v>
      </c>
      <c r="B197" s="11" t="s">
        <v>2194</v>
      </c>
      <c r="C197" s="11" t="s">
        <v>1252</v>
      </c>
      <c r="D197" s="11" t="s">
        <v>1730</v>
      </c>
      <c r="E197" s="12" t="s">
        <v>2851</v>
      </c>
      <c r="F197" s="13">
        <v>0</v>
      </c>
      <c r="G197" s="12" t="s">
        <v>2904</v>
      </c>
      <c r="H197" s="12" t="s">
        <v>1180</v>
      </c>
      <c r="I197" s="12" t="s">
        <v>1166</v>
      </c>
      <c r="J197" s="12" t="s">
        <v>1167</v>
      </c>
    </row>
    <row r="198" spans="1:10" ht="12.75" x14ac:dyDescent="0.2">
      <c r="A198" s="10">
        <v>42713</v>
      </c>
      <c r="B198" s="11" t="s">
        <v>2194</v>
      </c>
      <c r="C198" s="11" t="s">
        <v>1252</v>
      </c>
      <c r="D198" s="11" t="s">
        <v>1730</v>
      </c>
      <c r="E198" s="12" t="s">
        <v>2851</v>
      </c>
      <c r="F198" s="13">
        <v>0</v>
      </c>
      <c r="G198" s="12" t="s">
        <v>2905</v>
      </c>
      <c r="H198" s="12" t="s">
        <v>1180</v>
      </c>
      <c r="I198" s="12" t="s">
        <v>1166</v>
      </c>
      <c r="J198" s="12" t="s">
        <v>1167</v>
      </c>
    </row>
    <row r="199" spans="1:10" ht="12.75" x14ac:dyDescent="0.2">
      <c r="A199" s="10">
        <v>42709</v>
      </c>
      <c r="B199" s="11" t="s">
        <v>2194</v>
      </c>
      <c r="C199" s="11" t="s">
        <v>1252</v>
      </c>
      <c r="D199" s="11" t="s">
        <v>17</v>
      </c>
      <c r="E199" s="12" t="s">
        <v>1297</v>
      </c>
      <c r="F199" s="13">
        <v>0</v>
      </c>
      <c r="G199" s="12" t="s">
        <v>2883</v>
      </c>
      <c r="H199" s="12" t="s">
        <v>1541</v>
      </c>
      <c r="I199" s="12" t="s">
        <v>1166</v>
      </c>
      <c r="J199" s="12" t="s">
        <v>1167</v>
      </c>
    </row>
    <row r="200" spans="1:10" ht="12.75" x14ac:dyDescent="0.2">
      <c r="A200" s="10">
        <v>42709</v>
      </c>
      <c r="B200" s="11" t="s">
        <v>2193</v>
      </c>
      <c r="C200" s="11" t="s">
        <v>1252</v>
      </c>
      <c r="D200" s="11" t="s">
        <v>1730</v>
      </c>
      <c r="E200" s="12" t="s">
        <v>2452</v>
      </c>
      <c r="F200" s="13">
        <v>2488.94</v>
      </c>
      <c r="G200" s="12" t="s">
        <v>2906</v>
      </c>
      <c r="H200" s="12" t="s">
        <v>1182</v>
      </c>
      <c r="I200" s="12" t="s">
        <v>1166</v>
      </c>
      <c r="J200" s="12" t="s">
        <v>1167</v>
      </c>
    </row>
    <row r="201" spans="1:10" ht="12.75" x14ac:dyDescent="0.2">
      <c r="A201" s="10">
        <v>42709</v>
      </c>
      <c r="B201" s="11" t="s">
        <v>88</v>
      </c>
      <c r="C201" s="11" t="s">
        <v>1252</v>
      </c>
      <c r="D201" s="11" t="s">
        <v>17</v>
      </c>
      <c r="E201" s="12" t="s">
        <v>28</v>
      </c>
      <c r="F201" s="13">
        <v>627.5</v>
      </c>
      <c r="G201" s="12" t="s">
        <v>2907</v>
      </c>
      <c r="H201" s="12" t="s">
        <v>2386</v>
      </c>
      <c r="I201" s="12" t="s">
        <v>1166</v>
      </c>
      <c r="J201" s="12" t="s">
        <v>1167</v>
      </c>
    </row>
    <row r="202" spans="1:10" ht="12.75" x14ac:dyDescent="0.2">
      <c r="A202" s="10">
        <v>42709</v>
      </c>
      <c r="B202" s="11" t="s">
        <v>88</v>
      </c>
      <c r="C202" s="11" t="s">
        <v>37</v>
      </c>
      <c r="D202" s="11" t="s">
        <v>1730</v>
      </c>
      <c r="E202" s="12" t="s">
        <v>28</v>
      </c>
      <c r="F202" s="13"/>
      <c r="G202" s="12" t="s">
        <v>2908</v>
      </c>
      <c r="H202" s="12" t="s">
        <v>2386</v>
      </c>
      <c r="I202" s="12" t="s">
        <v>1166</v>
      </c>
      <c r="J202" s="12" t="s">
        <v>1167</v>
      </c>
    </row>
    <row r="203" spans="1:10" ht="12.75" x14ac:dyDescent="0.2">
      <c r="A203" s="10">
        <v>42705</v>
      </c>
      <c r="B203" s="11" t="s">
        <v>2201</v>
      </c>
      <c r="C203" s="11" t="s">
        <v>1252</v>
      </c>
      <c r="D203" s="11" t="s">
        <v>17</v>
      </c>
      <c r="E203" s="12" t="s">
        <v>2734</v>
      </c>
      <c r="F203" s="13">
        <v>0</v>
      </c>
      <c r="G203" s="12" t="s">
        <v>2884</v>
      </c>
      <c r="H203" s="12" t="s">
        <v>2249</v>
      </c>
      <c r="I203" s="12" t="s">
        <v>1166</v>
      </c>
      <c r="J203" s="12" t="s">
        <v>1167</v>
      </c>
    </row>
    <row r="204" spans="1:10" ht="12.75" x14ac:dyDescent="0.2">
      <c r="A204" s="10">
        <v>42704</v>
      </c>
      <c r="B204" s="11" t="s">
        <v>88</v>
      </c>
      <c r="C204" s="11" t="s">
        <v>1252</v>
      </c>
      <c r="D204" s="11" t="s">
        <v>17</v>
      </c>
      <c r="E204" s="12" t="s">
        <v>104</v>
      </c>
      <c r="F204" s="13">
        <v>2718.75</v>
      </c>
      <c r="G204" s="12" t="s">
        <v>2885</v>
      </c>
      <c r="H204" s="12" t="s">
        <v>2943</v>
      </c>
      <c r="I204" s="12" t="s">
        <v>1166</v>
      </c>
      <c r="J204" s="12" t="s">
        <v>1167</v>
      </c>
    </row>
    <row r="205" spans="1:10" ht="12.75" x14ac:dyDescent="0.2">
      <c r="A205" s="10">
        <v>42704</v>
      </c>
      <c r="B205" s="11" t="s">
        <v>88</v>
      </c>
      <c r="C205" s="11" t="s">
        <v>1252</v>
      </c>
      <c r="D205" s="11" t="s">
        <v>17</v>
      </c>
      <c r="E205" s="12" t="s">
        <v>104</v>
      </c>
      <c r="F205" s="13">
        <v>585</v>
      </c>
      <c r="G205" s="12" t="s">
        <v>2886</v>
      </c>
      <c r="H205" s="12" t="s">
        <v>2943</v>
      </c>
      <c r="I205" s="12" t="s">
        <v>1166</v>
      </c>
      <c r="J205" s="12" t="s">
        <v>1167</v>
      </c>
    </row>
    <row r="206" spans="1:10" ht="12.75" x14ac:dyDescent="0.2">
      <c r="A206" s="10">
        <v>42702</v>
      </c>
      <c r="B206" s="11" t="s">
        <v>88</v>
      </c>
      <c r="C206" s="11" t="s">
        <v>1252</v>
      </c>
      <c r="D206" s="11" t="s">
        <v>17</v>
      </c>
      <c r="E206" s="12" t="s">
        <v>104</v>
      </c>
      <c r="F206" s="13">
        <v>3500</v>
      </c>
      <c r="G206" s="12" t="s">
        <v>2887</v>
      </c>
      <c r="H206" s="12" t="s">
        <v>2943</v>
      </c>
      <c r="I206" s="12" t="s">
        <v>1166</v>
      </c>
      <c r="J206" s="12" t="s">
        <v>1167</v>
      </c>
    </row>
    <row r="207" spans="1:10" ht="12.75" x14ac:dyDescent="0.2">
      <c r="A207" s="10">
        <v>42696</v>
      </c>
      <c r="B207" s="11" t="s">
        <v>2193</v>
      </c>
      <c r="C207" s="11" t="s">
        <v>1252</v>
      </c>
      <c r="D207" s="11" t="s">
        <v>1730</v>
      </c>
      <c r="E207" s="12" t="s">
        <v>85</v>
      </c>
      <c r="F207" s="13">
        <v>0</v>
      </c>
      <c r="G207" s="12" t="s">
        <v>2888</v>
      </c>
      <c r="H207" s="12" t="s">
        <v>1182</v>
      </c>
      <c r="I207" s="12" t="s">
        <v>1166</v>
      </c>
      <c r="J207" s="12" t="s">
        <v>1167</v>
      </c>
    </row>
    <row r="208" spans="1:10" ht="12.75" x14ac:dyDescent="0.2">
      <c r="A208" s="10">
        <v>42695</v>
      </c>
      <c r="B208" s="11" t="s">
        <v>2194</v>
      </c>
      <c r="C208" s="11" t="s">
        <v>1252</v>
      </c>
      <c r="D208" s="11" t="s">
        <v>17</v>
      </c>
      <c r="E208" s="12" t="s">
        <v>2889</v>
      </c>
      <c r="F208" s="13">
        <v>0</v>
      </c>
      <c r="G208" s="12" t="s">
        <v>2890</v>
      </c>
      <c r="H208" s="12" t="s">
        <v>1537</v>
      </c>
      <c r="I208" s="12" t="s">
        <v>1166</v>
      </c>
      <c r="J208" s="12" t="s">
        <v>1167</v>
      </c>
    </row>
    <row r="209" spans="1:10" ht="12.75" x14ac:dyDescent="0.2">
      <c r="A209" s="10">
        <v>42693</v>
      </c>
      <c r="B209" s="11" t="s">
        <v>2201</v>
      </c>
      <c r="C209" s="11" t="s">
        <v>1252</v>
      </c>
      <c r="D209" s="11" t="s">
        <v>17</v>
      </c>
      <c r="E209" s="12" t="s">
        <v>74</v>
      </c>
      <c r="F209" s="13">
        <v>0</v>
      </c>
      <c r="G209" s="12" t="s">
        <v>2880</v>
      </c>
      <c r="H209" s="12" t="s">
        <v>1649</v>
      </c>
      <c r="I209" s="12" t="s">
        <v>1166</v>
      </c>
      <c r="J209" s="12" t="s">
        <v>1167</v>
      </c>
    </row>
    <row r="210" spans="1:10" ht="12.75" x14ac:dyDescent="0.2">
      <c r="A210" s="10">
        <v>42688</v>
      </c>
      <c r="B210" s="11" t="s">
        <v>2201</v>
      </c>
      <c r="C210" s="11" t="s">
        <v>1252</v>
      </c>
      <c r="D210" s="11" t="s">
        <v>18</v>
      </c>
      <c r="E210" s="12" t="s">
        <v>85</v>
      </c>
      <c r="F210" s="13">
        <v>0</v>
      </c>
      <c r="G210" s="12" t="s">
        <v>2881</v>
      </c>
      <c r="H210" s="12" t="s">
        <v>1182</v>
      </c>
      <c r="I210" s="12" t="s">
        <v>1166</v>
      </c>
      <c r="J210" s="12" t="s">
        <v>1167</v>
      </c>
    </row>
    <row r="211" spans="1:10" ht="12.75" x14ac:dyDescent="0.2">
      <c r="A211" s="10">
        <v>42688</v>
      </c>
      <c r="B211" s="11" t="s">
        <v>6</v>
      </c>
      <c r="C211" s="11" t="s">
        <v>1252</v>
      </c>
      <c r="D211" s="11" t="s">
        <v>1730</v>
      </c>
      <c r="E211" s="12" t="s">
        <v>2894</v>
      </c>
      <c r="F211" s="13">
        <v>0</v>
      </c>
      <c r="G211" s="12" t="s">
        <v>2895</v>
      </c>
      <c r="H211" s="12" t="s">
        <v>2896</v>
      </c>
      <c r="I211" s="12" t="s">
        <v>1166</v>
      </c>
      <c r="J211" s="12" t="s">
        <v>1167</v>
      </c>
    </row>
    <row r="212" spans="1:10" ht="12.75" x14ac:dyDescent="0.2">
      <c r="A212" s="10">
        <v>42684</v>
      </c>
      <c r="B212" s="11" t="s">
        <v>88</v>
      </c>
      <c r="C212" s="11" t="s">
        <v>1252</v>
      </c>
      <c r="D212" s="11" t="s">
        <v>17</v>
      </c>
      <c r="E212" s="12" t="s">
        <v>1743</v>
      </c>
      <c r="F212" s="13">
        <v>695</v>
      </c>
      <c r="G212" s="12" t="s">
        <v>2909</v>
      </c>
      <c r="H212" s="12" t="s">
        <v>2386</v>
      </c>
      <c r="I212" s="12" t="s">
        <v>1166</v>
      </c>
      <c r="J212" s="12" t="s">
        <v>1167</v>
      </c>
    </row>
    <row r="213" spans="1:10" ht="12.75" x14ac:dyDescent="0.2">
      <c r="A213" s="10">
        <v>42683</v>
      </c>
      <c r="B213" s="11" t="s">
        <v>2193</v>
      </c>
      <c r="C213" s="11" t="s">
        <v>1252</v>
      </c>
      <c r="D213" s="11" t="s">
        <v>19</v>
      </c>
      <c r="E213" s="12" t="s">
        <v>203</v>
      </c>
      <c r="F213" s="13">
        <v>61200</v>
      </c>
      <c r="G213" s="12" t="s">
        <v>2882</v>
      </c>
      <c r="H213" s="12" t="s">
        <v>1223</v>
      </c>
      <c r="I213" s="12" t="s">
        <v>1166</v>
      </c>
      <c r="J213" s="12" t="s">
        <v>1167</v>
      </c>
    </row>
    <row r="214" spans="1:10" ht="12.75" x14ac:dyDescent="0.2">
      <c r="A214" s="10">
        <v>42682</v>
      </c>
      <c r="B214" s="11" t="s">
        <v>2193</v>
      </c>
      <c r="C214" s="11" t="s">
        <v>1252</v>
      </c>
      <c r="D214" s="11" t="s">
        <v>1730</v>
      </c>
      <c r="E214" s="12" t="s">
        <v>2875</v>
      </c>
      <c r="F214" s="13">
        <v>18280.169999999998</v>
      </c>
      <c r="G214" s="12" t="s">
        <v>2876</v>
      </c>
      <c r="H214" s="12" t="s">
        <v>1223</v>
      </c>
      <c r="I214" s="12" t="s">
        <v>1166</v>
      </c>
      <c r="J214" s="12" t="s">
        <v>1167</v>
      </c>
    </row>
    <row r="215" spans="1:10" ht="12.75" x14ac:dyDescent="0.2">
      <c r="A215" s="10">
        <v>42682</v>
      </c>
      <c r="B215" s="11" t="s">
        <v>2193</v>
      </c>
      <c r="C215" s="11" t="s">
        <v>1252</v>
      </c>
      <c r="D215" s="11" t="s">
        <v>17</v>
      </c>
      <c r="E215" s="12" t="s">
        <v>2875</v>
      </c>
      <c r="F215" s="13">
        <v>96367.58</v>
      </c>
      <c r="G215" s="12" t="s">
        <v>2877</v>
      </c>
      <c r="H215" s="12" t="s">
        <v>1223</v>
      </c>
      <c r="I215" s="12" t="s">
        <v>1166</v>
      </c>
      <c r="J215" s="12" t="s">
        <v>1167</v>
      </c>
    </row>
    <row r="216" spans="1:10" ht="12.75" x14ac:dyDescent="0.2">
      <c r="A216" s="10">
        <v>42682</v>
      </c>
      <c r="B216" s="11" t="s">
        <v>88</v>
      </c>
      <c r="C216" s="11" t="s">
        <v>1252</v>
      </c>
      <c r="D216" s="11" t="s">
        <v>18</v>
      </c>
      <c r="E216" s="12" t="s">
        <v>1743</v>
      </c>
      <c r="F216" s="13">
        <v>0</v>
      </c>
      <c r="G216" s="12" t="s">
        <v>2891</v>
      </c>
      <c r="H216" s="12"/>
      <c r="I216" s="12" t="s">
        <v>1166</v>
      </c>
      <c r="J216" s="12" t="s">
        <v>1167</v>
      </c>
    </row>
    <row r="217" spans="1:10" ht="12.75" x14ac:dyDescent="0.2">
      <c r="A217" s="10">
        <v>42681</v>
      </c>
      <c r="B217" s="11" t="s">
        <v>2201</v>
      </c>
      <c r="C217" s="11" t="s">
        <v>1252</v>
      </c>
      <c r="D217" s="11" t="s">
        <v>17</v>
      </c>
      <c r="E217" s="12" t="s">
        <v>2878</v>
      </c>
      <c r="F217" s="13">
        <v>0</v>
      </c>
      <c r="G217" s="12" t="s">
        <v>2879</v>
      </c>
      <c r="H217" s="12" t="s">
        <v>1182</v>
      </c>
      <c r="I217" s="12" t="s">
        <v>1166</v>
      </c>
      <c r="J217" s="12" t="s">
        <v>1167</v>
      </c>
    </row>
    <row r="218" spans="1:10" ht="12.75" x14ac:dyDescent="0.2">
      <c r="A218" s="10">
        <v>42676</v>
      </c>
      <c r="B218" s="11" t="s">
        <v>2201</v>
      </c>
      <c r="C218" s="11" t="s">
        <v>37</v>
      </c>
      <c r="D218" s="11" t="s">
        <v>18</v>
      </c>
      <c r="E218" s="12" t="s">
        <v>1917</v>
      </c>
      <c r="F218" s="13">
        <v>0</v>
      </c>
      <c r="G218" s="12" t="s">
        <v>2858</v>
      </c>
      <c r="H218" s="12" t="s">
        <v>1917</v>
      </c>
      <c r="I218" s="12" t="s">
        <v>1166</v>
      </c>
      <c r="J218" s="12" t="s">
        <v>1167</v>
      </c>
    </row>
    <row r="219" spans="1:10" ht="12.75" x14ac:dyDescent="0.2">
      <c r="A219" s="10">
        <v>42671</v>
      </c>
      <c r="B219" s="11" t="s">
        <v>2234</v>
      </c>
      <c r="C219" s="11" t="s">
        <v>37</v>
      </c>
      <c r="D219" s="11" t="s">
        <v>18</v>
      </c>
      <c r="E219" s="12" t="s">
        <v>150</v>
      </c>
      <c r="F219" s="13"/>
      <c r="G219" s="12" t="s">
        <v>2850</v>
      </c>
      <c r="H219" s="12" t="s">
        <v>1645</v>
      </c>
      <c r="I219" s="12" t="s">
        <v>1166</v>
      </c>
      <c r="J219" s="12" t="s">
        <v>1167</v>
      </c>
    </row>
    <row r="220" spans="1:10" ht="12.75" x14ac:dyDescent="0.2">
      <c r="A220" s="10">
        <v>42671</v>
      </c>
      <c r="B220" s="11" t="s">
        <v>2194</v>
      </c>
      <c r="C220" s="11" t="s">
        <v>1252</v>
      </c>
      <c r="D220" s="11" t="s">
        <v>17</v>
      </c>
      <c r="E220" s="12" t="s">
        <v>2851</v>
      </c>
      <c r="F220" s="13">
        <v>0</v>
      </c>
      <c r="G220" s="12" t="s">
        <v>2852</v>
      </c>
      <c r="H220" s="12" t="s">
        <v>1537</v>
      </c>
      <c r="I220" s="12" t="s">
        <v>1166</v>
      </c>
      <c r="J220" s="12" t="s">
        <v>1167</v>
      </c>
    </row>
    <row r="221" spans="1:10" ht="12.75" x14ac:dyDescent="0.2">
      <c r="A221" s="10">
        <v>42670</v>
      </c>
      <c r="B221" s="11" t="s">
        <v>2193</v>
      </c>
      <c r="C221" s="11" t="s">
        <v>1252</v>
      </c>
      <c r="D221" s="11" t="s">
        <v>17</v>
      </c>
      <c r="E221" s="12" t="s">
        <v>2853</v>
      </c>
      <c r="F221" s="13">
        <v>0</v>
      </c>
      <c r="G221" s="12" t="s">
        <v>2854</v>
      </c>
      <c r="H221" s="12" t="s">
        <v>1665</v>
      </c>
      <c r="I221" s="12" t="s">
        <v>1166</v>
      </c>
      <c r="J221" s="12" t="s">
        <v>1167</v>
      </c>
    </row>
    <row r="222" spans="1:10" ht="12.75" x14ac:dyDescent="0.2">
      <c r="A222" s="10">
        <v>42665</v>
      </c>
      <c r="B222" s="11" t="s">
        <v>2315</v>
      </c>
      <c r="C222" s="11" t="s">
        <v>761</v>
      </c>
      <c r="D222" s="11" t="s">
        <v>19</v>
      </c>
      <c r="E222" s="12" t="s">
        <v>677</v>
      </c>
      <c r="F222" s="13">
        <v>13254</v>
      </c>
      <c r="G222" s="12" t="s">
        <v>2838</v>
      </c>
      <c r="H222" s="12" t="s">
        <v>1948</v>
      </c>
      <c r="I222" s="12" t="s">
        <v>1166</v>
      </c>
      <c r="J222" s="12" t="s">
        <v>1167</v>
      </c>
    </row>
    <row r="223" spans="1:10" ht="12.75" x14ac:dyDescent="0.2">
      <c r="A223" s="10">
        <v>42664</v>
      </c>
      <c r="B223" s="11" t="s">
        <v>1793</v>
      </c>
      <c r="C223" s="11" t="s">
        <v>118</v>
      </c>
      <c r="D223" s="11" t="s">
        <v>17</v>
      </c>
      <c r="E223" s="12" t="s">
        <v>288</v>
      </c>
      <c r="F223" s="13">
        <v>104000</v>
      </c>
      <c r="G223" s="12" t="s">
        <v>2855</v>
      </c>
      <c r="H223" s="12" t="s">
        <v>1979</v>
      </c>
      <c r="I223" s="12" t="s">
        <v>1166</v>
      </c>
      <c r="J223" s="12" t="s">
        <v>1167</v>
      </c>
    </row>
    <row r="224" spans="1:10" ht="12.75" x14ac:dyDescent="0.2">
      <c r="A224" s="10">
        <v>42663</v>
      </c>
      <c r="B224" s="11" t="s">
        <v>2193</v>
      </c>
      <c r="C224" s="11" t="s">
        <v>53</v>
      </c>
      <c r="D224" s="11" t="s">
        <v>19</v>
      </c>
      <c r="E224" s="12" t="s">
        <v>2519</v>
      </c>
      <c r="F224" s="13">
        <v>26602.400000000001</v>
      </c>
      <c r="G224" s="12" t="s">
        <v>2839</v>
      </c>
      <c r="H224" s="12" t="s">
        <v>1811</v>
      </c>
      <c r="I224" s="12" t="s">
        <v>1166</v>
      </c>
      <c r="J224" s="12" t="s">
        <v>1167</v>
      </c>
    </row>
    <row r="225" spans="1:10" ht="12.75" x14ac:dyDescent="0.2">
      <c r="A225" s="10">
        <v>42663</v>
      </c>
      <c r="B225" s="11" t="s">
        <v>2193</v>
      </c>
      <c r="C225" s="11" t="s">
        <v>1252</v>
      </c>
      <c r="D225" s="11" t="s">
        <v>17</v>
      </c>
      <c r="E225" s="12" t="s">
        <v>2857</v>
      </c>
      <c r="F225" s="13">
        <v>0</v>
      </c>
      <c r="G225" s="12" t="s">
        <v>2856</v>
      </c>
      <c r="H225" s="12" t="s">
        <v>1170</v>
      </c>
      <c r="I225" s="12" t="s">
        <v>1166</v>
      </c>
      <c r="J225" s="12" t="s">
        <v>1167</v>
      </c>
    </row>
    <row r="226" spans="1:10" ht="12.75" x14ac:dyDescent="0.2">
      <c r="A226" s="10">
        <v>42663</v>
      </c>
      <c r="B226" s="11" t="s">
        <v>2315</v>
      </c>
      <c r="C226" s="11" t="s">
        <v>1252</v>
      </c>
      <c r="D226" s="11" t="s">
        <v>17</v>
      </c>
      <c r="E226" s="12" t="s">
        <v>677</v>
      </c>
      <c r="F226" s="13">
        <v>85000</v>
      </c>
      <c r="G226" s="12" t="s">
        <v>2859</v>
      </c>
      <c r="H226" s="12" t="s">
        <v>1948</v>
      </c>
      <c r="I226" s="12" t="s">
        <v>1166</v>
      </c>
      <c r="J226" s="12" t="s">
        <v>1167</v>
      </c>
    </row>
    <row r="227" spans="1:10" ht="12.75" x14ac:dyDescent="0.2">
      <c r="A227" s="10">
        <v>42662</v>
      </c>
      <c r="B227" s="11" t="s">
        <v>2234</v>
      </c>
      <c r="C227" s="11" t="s">
        <v>1252</v>
      </c>
      <c r="D227" s="11" t="s">
        <v>1730</v>
      </c>
      <c r="E227" s="12" t="s">
        <v>150</v>
      </c>
      <c r="F227" s="13">
        <v>0</v>
      </c>
      <c r="G227" s="12" t="s">
        <v>2840</v>
      </c>
      <c r="H227" s="12" t="s">
        <v>1645</v>
      </c>
      <c r="I227" s="12" t="s">
        <v>1166</v>
      </c>
      <c r="J227" s="12" t="s">
        <v>1167</v>
      </c>
    </row>
    <row r="228" spans="1:10" ht="12.75" x14ac:dyDescent="0.2">
      <c r="A228" s="10">
        <v>42661</v>
      </c>
      <c r="B228" s="11" t="s">
        <v>2217</v>
      </c>
      <c r="C228" s="11" t="s">
        <v>1252</v>
      </c>
      <c r="D228" s="11" t="s">
        <v>17</v>
      </c>
      <c r="E228" s="12" t="s">
        <v>233</v>
      </c>
      <c r="F228" s="13">
        <v>28600</v>
      </c>
      <c r="G228" s="12" t="s">
        <v>2841</v>
      </c>
      <c r="H228" s="12" t="s">
        <v>1554</v>
      </c>
      <c r="I228" s="12" t="s">
        <v>1166</v>
      </c>
      <c r="J228" s="12" t="s">
        <v>1167</v>
      </c>
    </row>
    <row r="229" spans="1:10" ht="12.75" x14ac:dyDescent="0.2">
      <c r="A229" s="10">
        <v>42660</v>
      </c>
      <c r="B229" s="11" t="s">
        <v>2270</v>
      </c>
      <c r="C229" s="11" t="s">
        <v>1252</v>
      </c>
      <c r="D229" s="11" t="s">
        <v>17</v>
      </c>
      <c r="E229" s="12" t="s">
        <v>2006</v>
      </c>
      <c r="F229" s="13">
        <v>0</v>
      </c>
      <c r="G229" s="12" t="s">
        <v>2824</v>
      </c>
      <c r="H229" s="12" t="s">
        <v>2007</v>
      </c>
      <c r="I229" s="12" t="s">
        <v>1166</v>
      </c>
      <c r="J229" s="12" t="s">
        <v>1167</v>
      </c>
    </row>
    <row r="230" spans="1:10" ht="12.75" x14ac:dyDescent="0.2">
      <c r="A230" s="10">
        <v>42659</v>
      </c>
      <c r="B230" s="11" t="s">
        <v>2234</v>
      </c>
      <c r="C230" s="11" t="s">
        <v>1252</v>
      </c>
      <c r="D230" s="11" t="s">
        <v>17</v>
      </c>
      <c r="E230" s="12" t="s">
        <v>150</v>
      </c>
      <c r="F230" s="13">
        <v>0</v>
      </c>
      <c r="G230" s="12" t="s">
        <v>2842</v>
      </c>
      <c r="H230" s="12" t="s">
        <v>1645</v>
      </c>
      <c r="I230" s="12" t="s">
        <v>1166</v>
      </c>
      <c r="J230" s="12" t="s">
        <v>1167</v>
      </c>
    </row>
    <row r="231" spans="1:10" ht="12.75" x14ac:dyDescent="0.2">
      <c r="A231" s="10">
        <v>42658</v>
      </c>
      <c r="B231" s="11" t="s">
        <v>88</v>
      </c>
      <c r="C231" s="11" t="s">
        <v>118</v>
      </c>
      <c r="D231" s="11" t="s">
        <v>19</v>
      </c>
      <c r="E231" s="12" t="s">
        <v>104</v>
      </c>
      <c r="F231" s="13">
        <v>39051.97</v>
      </c>
      <c r="G231" s="12" t="s">
        <v>2931</v>
      </c>
      <c r="H231" s="12" t="s">
        <v>2943</v>
      </c>
      <c r="I231" s="12" t="s">
        <v>1166</v>
      </c>
      <c r="J231" s="12" t="s">
        <v>1167</v>
      </c>
    </row>
    <row r="232" spans="1:10" ht="12.75" x14ac:dyDescent="0.2">
      <c r="A232" s="10">
        <v>42657</v>
      </c>
      <c r="B232" s="11" t="s">
        <v>2201</v>
      </c>
      <c r="C232" s="11" t="s">
        <v>37</v>
      </c>
      <c r="D232" s="11" t="s">
        <v>18</v>
      </c>
      <c r="E232" s="12" t="s">
        <v>2115</v>
      </c>
      <c r="F232" s="13">
        <v>59000</v>
      </c>
      <c r="G232" s="12" t="s">
        <v>2843</v>
      </c>
      <c r="H232" s="12" t="s">
        <v>2116</v>
      </c>
      <c r="I232" s="12" t="s">
        <v>1166</v>
      </c>
      <c r="J232" s="12" t="s">
        <v>1167</v>
      </c>
    </row>
    <row r="233" spans="1:10" ht="12.75" x14ac:dyDescent="0.2">
      <c r="A233" s="10">
        <v>42657</v>
      </c>
      <c r="B233" s="11" t="s">
        <v>2194</v>
      </c>
      <c r="C233" s="11" t="s">
        <v>1252</v>
      </c>
      <c r="D233" s="11" t="s">
        <v>1730</v>
      </c>
      <c r="E233" s="12" t="s">
        <v>225</v>
      </c>
      <c r="F233" s="13">
        <v>0</v>
      </c>
      <c r="G233" s="12" t="s">
        <v>2844</v>
      </c>
      <c r="H233" s="12" t="s">
        <v>1738</v>
      </c>
      <c r="I233" s="12" t="s">
        <v>1166</v>
      </c>
      <c r="J233" s="12" t="s">
        <v>1167</v>
      </c>
    </row>
    <row r="234" spans="1:10" ht="12.75" x14ac:dyDescent="0.2">
      <c r="A234" s="10">
        <v>42655</v>
      </c>
      <c r="B234" s="11" t="s">
        <v>2201</v>
      </c>
      <c r="C234" s="11" t="s">
        <v>1252</v>
      </c>
      <c r="D234" s="11" t="s">
        <v>1730</v>
      </c>
      <c r="E234" s="12" t="s">
        <v>72</v>
      </c>
      <c r="F234" s="13">
        <v>5847.5</v>
      </c>
      <c r="G234" s="12" t="s">
        <v>2845</v>
      </c>
      <c r="H234" s="12" t="s">
        <v>1182</v>
      </c>
      <c r="I234" s="12" t="s">
        <v>1166</v>
      </c>
      <c r="J234" s="12" t="s">
        <v>1167</v>
      </c>
    </row>
    <row r="235" spans="1:10" ht="12.75" x14ac:dyDescent="0.2">
      <c r="A235" s="10">
        <v>42654</v>
      </c>
      <c r="B235" s="11" t="s">
        <v>2194</v>
      </c>
      <c r="C235" s="11" t="s">
        <v>1252</v>
      </c>
      <c r="D235" s="11" t="s">
        <v>17</v>
      </c>
      <c r="E235" s="12" t="s">
        <v>2846</v>
      </c>
      <c r="F235" s="13"/>
      <c r="G235" s="12" t="s">
        <v>2847</v>
      </c>
      <c r="H235" s="12" t="s">
        <v>1537</v>
      </c>
      <c r="I235" s="12" t="s">
        <v>1166</v>
      </c>
      <c r="J235" s="12" t="s">
        <v>1167</v>
      </c>
    </row>
    <row r="236" spans="1:10" ht="12.75" x14ac:dyDescent="0.2">
      <c r="A236" s="10">
        <v>42648</v>
      </c>
      <c r="B236" s="11" t="s">
        <v>88</v>
      </c>
      <c r="C236" s="11" t="s">
        <v>1252</v>
      </c>
      <c r="D236" s="11" t="s">
        <v>17</v>
      </c>
      <c r="E236" s="12" t="s">
        <v>2169</v>
      </c>
      <c r="F236" s="13">
        <v>23400</v>
      </c>
      <c r="G236" s="12" t="s">
        <v>2910</v>
      </c>
      <c r="H236" s="12" t="s">
        <v>2386</v>
      </c>
      <c r="I236" s="12" t="s">
        <v>1166</v>
      </c>
      <c r="J236" s="12" t="s">
        <v>1167</v>
      </c>
    </row>
    <row r="237" spans="1:10" ht="12.75" x14ac:dyDescent="0.2">
      <c r="A237" s="10">
        <v>42647</v>
      </c>
      <c r="B237" s="11" t="s">
        <v>2234</v>
      </c>
      <c r="C237" s="11" t="s">
        <v>1252</v>
      </c>
      <c r="D237" s="11" t="s">
        <v>1730</v>
      </c>
      <c r="E237" s="12" t="s">
        <v>1257</v>
      </c>
      <c r="F237" s="13">
        <v>110000</v>
      </c>
      <c r="G237" s="12" t="s">
        <v>2825</v>
      </c>
      <c r="H237" s="12" t="s">
        <v>1699</v>
      </c>
      <c r="I237" s="12" t="s">
        <v>1166</v>
      </c>
      <c r="J237" s="12" t="s">
        <v>1167</v>
      </c>
    </row>
    <row r="238" spans="1:10" ht="12.75" x14ac:dyDescent="0.2">
      <c r="A238" s="10">
        <v>42646</v>
      </c>
      <c r="B238" s="11" t="s">
        <v>2193</v>
      </c>
      <c r="C238" s="11" t="s">
        <v>1252</v>
      </c>
      <c r="D238" s="11"/>
      <c r="E238" s="12" t="s">
        <v>2222</v>
      </c>
      <c r="F238" s="13">
        <v>70000</v>
      </c>
      <c r="G238" s="12" t="s">
        <v>2823</v>
      </c>
      <c r="H238" s="12" t="s">
        <v>1811</v>
      </c>
      <c r="I238" s="12" t="s">
        <v>1166</v>
      </c>
      <c r="J238" s="12" t="s">
        <v>1167</v>
      </c>
    </row>
    <row r="239" spans="1:10" ht="12.75" x14ac:dyDescent="0.2">
      <c r="A239" s="10">
        <v>42643</v>
      </c>
      <c r="B239" s="11" t="s">
        <v>1939</v>
      </c>
      <c r="C239" s="11" t="s">
        <v>1252</v>
      </c>
      <c r="D239" s="11" t="s">
        <v>18</v>
      </c>
      <c r="E239" s="12" t="s">
        <v>1257</v>
      </c>
      <c r="F239" s="13">
        <v>0</v>
      </c>
      <c r="G239" s="12" t="s">
        <v>2821</v>
      </c>
      <c r="H239" s="12" t="s">
        <v>1699</v>
      </c>
      <c r="I239" s="12" t="s">
        <v>1166</v>
      </c>
      <c r="J239" s="12" t="s">
        <v>1167</v>
      </c>
    </row>
    <row r="240" spans="1:10" ht="12.75" x14ac:dyDescent="0.2">
      <c r="A240" s="10">
        <v>42641</v>
      </c>
      <c r="B240" s="11" t="s">
        <v>2193</v>
      </c>
      <c r="C240" s="11" t="s">
        <v>1252</v>
      </c>
      <c r="D240" s="11" t="s">
        <v>1730</v>
      </c>
      <c r="E240" s="12" t="s">
        <v>85</v>
      </c>
      <c r="F240" s="13">
        <v>0</v>
      </c>
      <c r="G240" s="12" t="s">
        <v>2848</v>
      </c>
      <c r="H240" s="12" t="s">
        <v>1182</v>
      </c>
      <c r="I240" s="12" t="s">
        <v>1166</v>
      </c>
      <c r="J240" s="12" t="s">
        <v>1167</v>
      </c>
    </row>
    <row r="241" spans="1:10" ht="12.75" x14ac:dyDescent="0.2">
      <c r="A241" s="10">
        <v>42640</v>
      </c>
      <c r="B241" s="11" t="s">
        <v>6</v>
      </c>
      <c r="C241" s="11" t="s">
        <v>1252</v>
      </c>
      <c r="D241" s="11" t="s">
        <v>1730</v>
      </c>
      <c r="E241" s="12" t="s">
        <v>2556</v>
      </c>
      <c r="F241" s="13">
        <v>555</v>
      </c>
      <c r="G241" s="12" t="s">
        <v>2812</v>
      </c>
      <c r="H241" s="12" t="s">
        <v>2811</v>
      </c>
      <c r="I241" s="12" t="s">
        <v>1166</v>
      </c>
      <c r="J241" s="12" t="s">
        <v>1167</v>
      </c>
    </row>
    <row r="242" spans="1:10" ht="12.75" x14ac:dyDescent="0.2">
      <c r="A242" s="10">
        <v>42639</v>
      </c>
      <c r="B242" s="11" t="s">
        <v>2193</v>
      </c>
      <c r="C242" s="11" t="s">
        <v>1252</v>
      </c>
      <c r="D242" s="11" t="s">
        <v>1730</v>
      </c>
      <c r="E242" s="12" t="s">
        <v>85</v>
      </c>
      <c r="F242" s="13">
        <v>52560</v>
      </c>
      <c r="G242" s="12" t="s">
        <v>2872</v>
      </c>
      <c r="H242" s="12" t="s">
        <v>1182</v>
      </c>
      <c r="I242" s="12" t="s">
        <v>1166</v>
      </c>
      <c r="J242" s="12" t="s">
        <v>1167</v>
      </c>
    </row>
    <row r="243" spans="1:10" ht="12.75" x14ac:dyDescent="0.2">
      <c r="A243" s="10">
        <v>42635</v>
      </c>
      <c r="B243" s="11" t="s">
        <v>1793</v>
      </c>
      <c r="C243" s="11" t="s">
        <v>1252</v>
      </c>
      <c r="D243" s="11" t="s">
        <v>19</v>
      </c>
      <c r="E243" s="12" t="s">
        <v>288</v>
      </c>
      <c r="F243" s="13">
        <v>0</v>
      </c>
      <c r="G243" s="12" t="s">
        <v>2805</v>
      </c>
      <c r="H243" s="12" t="s">
        <v>1861</v>
      </c>
      <c r="I243" s="12" t="s">
        <v>1166</v>
      </c>
      <c r="J243" s="12" t="s">
        <v>1167</v>
      </c>
    </row>
    <row r="244" spans="1:10" ht="12.75" x14ac:dyDescent="0.2">
      <c r="A244" s="10">
        <v>42635</v>
      </c>
      <c r="B244" s="11" t="s">
        <v>2201</v>
      </c>
      <c r="C244" s="11" t="s">
        <v>1252</v>
      </c>
      <c r="D244" s="11" t="s">
        <v>17</v>
      </c>
      <c r="E244" s="12" t="s">
        <v>28</v>
      </c>
      <c r="F244" s="13">
        <v>6300</v>
      </c>
      <c r="G244" s="12" t="s">
        <v>2806</v>
      </c>
      <c r="H244" s="12" t="s">
        <v>1180</v>
      </c>
      <c r="I244" s="12" t="s">
        <v>1166</v>
      </c>
      <c r="J244" s="12" t="s">
        <v>1167</v>
      </c>
    </row>
    <row r="245" spans="1:10" ht="12.75" x14ac:dyDescent="0.2">
      <c r="A245" s="10">
        <v>42632</v>
      </c>
      <c r="B245" s="11" t="s">
        <v>2201</v>
      </c>
      <c r="C245" s="11" t="s">
        <v>1252</v>
      </c>
      <c r="D245" s="11" t="s">
        <v>19</v>
      </c>
      <c r="E245" s="12" t="s">
        <v>382</v>
      </c>
      <c r="F245" s="13">
        <v>19150</v>
      </c>
      <c r="G245" s="12" t="s">
        <v>2807</v>
      </c>
      <c r="H245" s="12" t="s">
        <v>1996</v>
      </c>
      <c r="I245" s="12" t="s">
        <v>1166</v>
      </c>
      <c r="J245" s="12" t="s">
        <v>1167</v>
      </c>
    </row>
    <row r="246" spans="1:10" ht="12.75" x14ac:dyDescent="0.2">
      <c r="A246" s="10">
        <v>42632</v>
      </c>
      <c r="B246" s="11" t="s">
        <v>1939</v>
      </c>
      <c r="C246" s="11" t="s">
        <v>1252</v>
      </c>
      <c r="D246" s="11" t="s">
        <v>1730</v>
      </c>
      <c r="E246" s="12" t="s">
        <v>208</v>
      </c>
      <c r="F246" s="13">
        <v>0</v>
      </c>
      <c r="G246" s="12" t="s">
        <v>2808</v>
      </c>
      <c r="H246" s="12" t="s">
        <v>1188</v>
      </c>
      <c r="I246" s="12" t="s">
        <v>1166</v>
      </c>
      <c r="J246" s="12" t="s">
        <v>1167</v>
      </c>
    </row>
    <row r="247" spans="1:10" ht="12.75" x14ac:dyDescent="0.2">
      <c r="A247" s="10">
        <v>42629</v>
      </c>
      <c r="B247" s="11" t="s">
        <v>2201</v>
      </c>
      <c r="C247" s="11" t="s">
        <v>1252</v>
      </c>
      <c r="D247" s="11" t="s">
        <v>17</v>
      </c>
      <c r="E247" s="12" t="s">
        <v>2809</v>
      </c>
      <c r="F247" s="13">
        <v>5700</v>
      </c>
      <c r="G247" s="12" t="s">
        <v>2810</v>
      </c>
      <c r="H247" s="12" t="s">
        <v>1803</v>
      </c>
      <c r="I247" s="12" t="s">
        <v>1166</v>
      </c>
      <c r="J247" s="12" t="s">
        <v>1167</v>
      </c>
    </row>
    <row r="248" spans="1:10" ht="12.75" x14ac:dyDescent="0.2">
      <c r="A248" s="10">
        <v>42628</v>
      </c>
      <c r="B248" s="11" t="s">
        <v>1939</v>
      </c>
      <c r="C248" s="11" t="s">
        <v>1252</v>
      </c>
      <c r="D248" s="11" t="s">
        <v>1730</v>
      </c>
      <c r="E248" s="12" t="s">
        <v>225</v>
      </c>
      <c r="F248" s="13">
        <v>0</v>
      </c>
      <c r="G248" s="12" t="s">
        <v>2827</v>
      </c>
      <c r="H248" s="12" t="s">
        <v>1738</v>
      </c>
      <c r="I248" s="12" t="s">
        <v>1166</v>
      </c>
      <c r="J248" s="12" t="s">
        <v>1167</v>
      </c>
    </row>
    <row r="249" spans="1:10" ht="12.75" x14ac:dyDescent="0.2">
      <c r="A249" s="10">
        <v>42628</v>
      </c>
      <c r="B249" s="11" t="s">
        <v>88</v>
      </c>
      <c r="C249" s="11" t="s">
        <v>1252</v>
      </c>
      <c r="D249" s="11" t="s">
        <v>17</v>
      </c>
      <c r="E249" s="12" t="s">
        <v>2169</v>
      </c>
      <c r="F249" s="13">
        <v>0</v>
      </c>
      <c r="G249" s="12" t="s">
        <v>2911</v>
      </c>
      <c r="H249" s="12" t="s">
        <v>2386</v>
      </c>
      <c r="I249" s="12" t="s">
        <v>1166</v>
      </c>
      <c r="J249" s="12" t="s">
        <v>1167</v>
      </c>
    </row>
    <row r="250" spans="1:10" ht="12.75" x14ac:dyDescent="0.2">
      <c r="A250" s="10">
        <v>42627</v>
      </c>
      <c r="B250" s="11" t="s">
        <v>2201</v>
      </c>
      <c r="C250" s="11" t="s">
        <v>1252</v>
      </c>
      <c r="D250" s="11" t="s">
        <v>19</v>
      </c>
      <c r="E250" s="12" t="s">
        <v>664</v>
      </c>
      <c r="F250" s="13">
        <v>0</v>
      </c>
      <c r="G250" s="12" t="s">
        <v>2203</v>
      </c>
      <c r="H250" s="12" t="s">
        <v>1811</v>
      </c>
      <c r="I250" s="12" t="s">
        <v>1166</v>
      </c>
      <c r="J250" s="12" t="s">
        <v>1167</v>
      </c>
    </row>
    <row r="251" spans="1:10" ht="12.75" x14ac:dyDescent="0.2">
      <c r="A251" s="10">
        <v>42627</v>
      </c>
      <c r="B251" s="11" t="s">
        <v>2234</v>
      </c>
      <c r="C251" s="11" t="s">
        <v>1252</v>
      </c>
      <c r="D251" s="11" t="s">
        <v>1730</v>
      </c>
      <c r="E251" s="12" t="s">
        <v>150</v>
      </c>
      <c r="F251" s="13">
        <v>22000</v>
      </c>
      <c r="G251" s="12" t="s">
        <v>2797</v>
      </c>
      <c r="H251" s="12" t="s">
        <v>1645</v>
      </c>
      <c r="I251" s="12" t="s">
        <v>1166</v>
      </c>
      <c r="J251" s="12" t="s">
        <v>1167</v>
      </c>
    </row>
    <row r="252" spans="1:10" ht="12.75" x14ac:dyDescent="0.2">
      <c r="A252" s="10">
        <v>42627</v>
      </c>
      <c r="B252" s="11" t="s">
        <v>2234</v>
      </c>
      <c r="C252" s="11" t="s">
        <v>1252</v>
      </c>
      <c r="D252" s="11" t="s">
        <v>17</v>
      </c>
      <c r="E252" s="12" t="s">
        <v>28</v>
      </c>
      <c r="F252" s="13">
        <v>81000</v>
      </c>
      <c r="G252" s="12" t="s">
        <v>2798</v>
      </c>
      <c r="H252" s="12" t="s">
        <v>1180</v>
      </c>
      <c r="I252" s="12" t="s">
        <v>1166</v>
      </c>
      <c r="J252" s="12" t="s">
        <v>1167</v>
      </c>
    </row>
    <row r="253" spans="1:10" ht="12.75" x14ac:dyDescent="0.2">
      <c r="A253" s="10">
        <v>42626</v>
      </c>
      <c r="B253" s="11" t="s">
        <v>2201</v>
      </c>
      <c r="C253" s="11" t="s">
        <v>761</v>
      </c>
      <c r="D253" s="11" t="s">
        <v>19</v>
      </c>
      <c r="E253" s="12" t="s">
        <v>2800</v>
      </c>
      <c r="F253" s="13">
        <v>15254</v>
      </c>
      <c r="G253" s="12" t="s">
        <v>3062</v>
      </c>
      <c r="H253" s="12" t="s">
        <v>2801</v>
      </c>
      <c r="I253" s="12" t="s">
        <v>1166</v>
      </c>
      <c r="J253" s="12" t="s">
        <v>1167</v>
      </c>
    </row>
    <row r="254" spans="1:10" ht="12.75" x14ac:dyDescent="0.2">
      <c r="A254" s="10">
        <v>42625</v>
      </c>
      <c r="B254" s="11" t="s">
        <v>2194</v>
      </c>
      <c r="C254" s="11" t="s">
        <v>37</v>
      </c>
      <c r="D254" s="11" t="s">
        <v>1730</v>
      </c>
      <c r="E254" s="12" t="s">
        <v>2396</v>
      </c>
      <c r="F254" s="13">
        <v>0</v>
      </c>
      <c r="G254" s="12" t="s">
        <v>2803</v>
      </c>
      <c r="H254" s="12" t="s">
        <v>1579</v>
      </c>
      <c r="I254" s="12" t="s">
        <v>1166</v>
      </c>
      <c r="J254" s="12" t="s">
        <v>1167</v>
      </c>
    </row>
    <row r="255" spans="1:10" ht="12.75" x14ac:dyDescent="0.2">
      <c r="A255" s="10">
        <v>42620</v>
      </c>
      <c r="B255" s="11" t="s">
        <v>2194</v>
      </c>
      <c r="C255" s="11" t="s">
        <v>1252</v>
      </c>
      <c r="D255" s="11" t="s">
        <v>1730</v>
      </c>
      <c r="E255" s="12" t="s">
        <v>1632</v>
      </c>
      <c r="F255" s="13">
        <v>0</v>
      </c>
      <c r="G255" s="12" t="s">
        <v>2772</v>
      </c>
      <c r="H255" s="12" t="s">
        <v>1537</v>
      </c>
      <c r="I255" s="12" t="s">
        <v>1166</v>
      </c>
      <c r="J255" s="12" t="s">
        <v>1167</v>
      </c>
    </row>
    <row r="256" spans="1:10" ht="12.75" x14ac:dyDescent="0.2">
      <c r="A256" s="10">
        <v>42616</v>
      </c>
      <c r="B256" s="11" t="s">
        <v>2234</v>
      </c>
      <c r="C256" s="11" t="s">
        <v>1252</v>
      </c>
      <c r="D256" s="11" t="s">
        <v>17</v>
      </c>
      <c r="E256" s="12" t="s">
        <v>150</v>
      </c>
      <c r="F256" s="13">
        <v>90800</v>
      </c>
      <c r="G256" s="12" t="s">
        <v>2819</v>
      </c>
      <c r="H256" s="12" t="s">
        <v>1645</v>
      </c>
      <c r="I256" s="12" t="s">
        <v>1166</v>
      </c>
      <c r="J256" s="12" t="s">
        <v>1167</v>
      </c>
    </row>
    <row r="257" spans="1:10" ht="12.75" x14ac:dyDescent="0.2">
      <c r="A257" s="10">
        <v>42614</v>
      </c>
      <c r="B257" s="11" t="s">
        <v>2201</v>
      </c>
      <c r="C257" s="11" t="s">
        <v>1252</v>
      </c>
      <c r="D257" s="11" t="s">
        <v>17</v>
      </c>
      <c r="E257" s="12" t="s">
        <v>864</v>
      </c>
      <c r="F257" s="13">
        <v>122285</v>
      </c>
      <c r="G257" s="12" t="s">
        <v>2773</v>
      </c>
      <c r="H257" s="12" t="s">
        <v>1493</v>
      </c>
      <c r="I257" s="12" t="s">
        <v>1166</v>
      </c>
      <c r="J257" s="12" t="s">
        <v>1167</v>
      </c>
    </row>
    <row r="258" spans="1:10" ht="12.75" x14ac:dyDescent="0.2">
      <c r="A258" s="10">
        <v>42614</v>
      </c>
      <c r="B258" s="11" t="s">
        <v>2194</v>
      </c>
      <c r="C258" s="11" t="s">
        <v>1252</v>
      </c>
      <c r="D258" s="11" t="s">
        <v>17</v>
      </c>
      <c r="E258" s="12" t="s">
        <v>774</v>
      </c>
      <c r="F258" s="13">
        <v>0</v>
      </c>
      <c r="G258" s="12" t="s">
        <v>2774</v>
      </c>
      <c r="H258" s="12" t="s">
        <v>1537</v>
      </c>
      <c r="I258" s="12" t="s">
        <v>1166</v>
      </c>
      <c r="J258" s="12" t="s">
        <v>1167</v>
      </c>
    </row>
    <row r="259" spans="1:10" ht="12.75" x14ac:dyDescent="0.2">
      <c r="A259" s="10">
        <v>42613</v>
      </c>
      <c r="B259" s="11" t="s">
        <v>88</v>
      </c>
      <c r="C259" s="11" t="s">
        <v>1252</v>
      </c>
      <c r="D259" s="11" t="s">
        <v>17</v>
      </c>
      <c r="E259" s="12" t="s">
        <v>28</v>
      </c>
      <c r="F259" s="13">
        <v>1200</v>
      </c>
      <c r="G259" s="12" t="s">
        <v>2912</v>
      </c>
      <c r="H259" s="12" t="s">
        <v>2386</v>
      </c>
      <c r="I259" s="12" t="s">
        <v>1166</v>
      </c>
      <c r="J259" s="12" t="s">
        <v>1167</v>
      </c>
    </row>
    <row r="260" spans="1:10" ht="12.75" x14ac:dyDescent="0.2">
      <c r="A260" s="10">
        <v>42612</v>
      </c>
      <c r="B260" s="11" t="s">
        <v>757</v>
      </c>
      <c r="C260" s="11" t="s">
        <v>37</v>
      </c>
      <c r="D260" s="11" t="s">
        <v>1730</v>
      </c>
      <c r="E260" s="12" t="s">
        <v>2815</v>
      </c>
      <c r="F260" s="13">
        <v>1250</v>
      </c>
      <c r="G260" s="12" t="s">
        <v>2817</v>
      </c>
      <c r="H260" s="12" t="s">
        <v>2816</v>
      </c>
      <c r="I260" s="12" t="s">
        <v>1166</v>
      </c>
      <c r="J260" s="12" t="s">
        <v>1167</v>
      </c>
    </row>
    <row r="261" spans="1:10" ht="12.75" x14ac:dyDescent="0.2">
      <c r="A261" s="10">
        <v>42611</v>
      </c>
      <c r="B261" s="11" t="s">
        <v>2234</v>
      </c>
      <c r="C261" s="11" t="s">
        <v>1252</v>
      </c>
      <c r="D261" s="11" t="s">
        <v>1730</v>
      </c>
      <c r="E261" s="12" t="s">
        <v>150</v>
      </c>
      <c r="F261" s="13">
        <v>121200</v>
      </c>
      <c r="G261" s="12" t="s">
        <v>2775</v>
      </c>
      <c r="H261" s="12" t="s">
        <v>1645</v>
      </c>
      <c r="I261" s="12" t="s">
        <v>1166</v>
      </c>
      <c r="J261" s="12" t="s">
        <v>1167</v>
      </c>
    </row>
    <row r="262" spans="1:10" ht="12.75" x14ac:dyDescent="0.2">
      <c r="A262" s="10">
        <v>42611</v>
      </c>
      <c r="B262" s="11" t="s">
        <v>2234</v>
      </c>
      <c r="C262" s="11" t="s">
        <v>1252</v>
      </c>
      <c r="D262" s="11" t="s">
        <v>1730</v>
      </c>
      <c r="E262" s="12" t="s">
        <v>150</v>
      </c>
      <c r="F262" s="13">
        <v>121200</v>
      </c>
      <c r="G262" s="12" t="s">
        <v>2776</v>
      </c>
      <c r="H262" s="12" t="s">
        <v>1645</v>
      </c>
      <c r="I262" s="12" t="s">
        <v>1166</v>
      </c>
      <c r="J262" s="12" t="s">
        <v>1167</v>
      </c>
    </row>
    <row r="263" spans="1:10" ht="12.75" x14ac:dyDescent="0.2">
      <c r="A263" s="10">
        <v>42611</v>
      </c>
      <c r="B263" s="11" t="s">
        <v>2194</v>
      </c>
      <c r="C263" s="11" t="s">
        <v>37</v>
      </c>
      <c r="D263" s="11" t="s">
        <v>1730</v>
      </c>
      <c r="E263" s="12" t="s">
        <v>2777</v>
      </c>
      <c r="F263" s="13">
        <v>8716.9</v>
      </c>
      <c r="G263" s="12" t="s">
        <v>2778</v>
      </c>
      <c r="H263" s="12" t="s">
        <v>1541</v>
      </c>
      <c r="I263" s="12" t="s">
        <v>1166</v>
      </c>
      <c r="J263" s="12" t="s">
        <v>1167</v>
      </c>
    </row>
    <row r="264" spans="1:10" ht="12.75" x14ac:dyDescent="0.2">
      <c r="A264" s="10">
        <v>42608</v>
      </c>
      <c r="B264" s="11" t="s">
        <v>2193</v>
      </c>
      <c r="C264" s="11" t="s">
        <v>1252</v>
      </c>
      <c r="D264" s="11" t="s">
        <v>1730</v>
      </c>
      <c r="E264" s="12" t="s">
        <v>85</v>
      </c>
      <c r="F264" s="13">
        <v>0</v>
      </c>
      <c r="G264" s="12" t="s">
        <v>2779</v>
      </c>
      <c r="H264" s="12" t="s">
        <v>1182</v>
      </c>
      <c r="I264" s="12" t="s">
        <v>1166</v>
      </c>
      <c r="J264" s="12" t="s">
        <v>1167</v>
      </c>
    </row>
    <row r="265" spans="1:10" ht="12.75" x14ac:dyDescent="0.2">
      <c r="A265" s="10">
        <v>42606</v>
      </c>
      <c r="B265" s="11" t="s">
        <v>6</v>
      </c>
      <c r="C265" s="11" t="s">
        <v>53</v>
      </c>
      <c r="D265" s="11" t="s">
        <v>17</v>
      </c>
      <c r="E265" s="12" t="s">
        <v>2780</v>
      </c>
      <c r="F265" s="13">
        <v>4501.12</v>
      </c>
      <c r="G265" s="12" t="s">
        <v>2781</v>
      </c>
      <c r="H265" s="12"/>
      <c r="I265" s="12" t="s">
        <v>1166</v>
      </c>
      <c r="J265" s="12" t="s">
        <v>1167</v>
      </c>
    </row>
    <row r="266" spans="1:10" ht="12.75" x14ac:dyDescent="0.2">
      <c r="A266" s="10">
        <v>42605</v>
      </c>
      <c r="B266" s="11" t="s">
        <v>2201</v>
      </c>
      <c r="C266" s="11" t="s">
        <v>1252</v>
      </c>
      <c r="D266" s="11" t="s">
        <v>17</v>
      </c>
      <c r="E266" s="12" t="s">
        <v>2782</v>
      </c>
      <c r="F266" s="13">
        <v>0</v>
      </c>
      <c r="G266" s="12" t="s">
        <v>2783</v>
      </c>
      <c r="H266" s="12" t="s">
        <v>2502</v>
      </c>
      <c r="I266" s="12" t="s">
        <v>1166</v>
      </c>
      <c r="J266" s="12" t="s">
        <v>1167</v>
      </c>
    </row>
    <row r="267" spans="1:10" ht="12.75" x14ac:dyDescent="0.2">
      <c r="A267" s="10">
        <v>42605</v>
      </c>
      <c r="B267" s="11" t="s">
        <v>2201</v>
      </c>
      <c r="C267" s="11" t="s">
        <v>1252</v>
      </c>
      <c r="D267" s="11" t="s">
        <v>17</v>
      </c>
      <c r="E267" s="12" t="s">
        <v>85</v>
      </c>
      <c r="F267" s="13">
        <v>0</v>
      </c>
      <c r="G267" s="12" t="s">
        <v>2784</v>
      </c>
      <c r="H267" s="12" t="s">
        <v>1182</v>
      </c>
      <c r="I267" s="12" t="s">
        <v>1166</v>
      </c>
      <c r="J267" s="12" t="s">
        <v>1167</v>
      </c>
    </row>
    <row r="268" spans="1:10" ht="12.75" x14ac:dyDescent="0.2">
      <c r="A268" s="10">
        <v>42604</v>
      </c>
      <c r="B268" s="11" t="s">
        <v>88</v>
      </c>
      <c r="C268" s="11" t="s">
        <v>1252</v>
      </c>
      <c r="D268" s="11" t="s">
        <v>17</v>
      </c>
      <c r="E268" s="12" t="s">
        <v>2767</v>
      </c>
      <c r="F268" s="13">
        <v>0</v>
      </c>
      <c r="G268" s="12" t="s">
        <v>2768</v>
      </c>
      <c r="H268" s="12"/>
      <c r="I268" s="12" t="s">
        <v>1166</v>
      </c>
      <c r="J268" s="12" t="s">
        <v>1167</v>
      </c>
    </row>
    <row r="269" spans="1:10" ht="12.75" x14ac:dyDescent="0.2">
      <c r="A269" s="10">
        <v>42603</v>
      </c>
      <c r="B269" s="11" t="s">
        <v>2201</v>
      </c>
      <c r="C269" s="11" t="s">
        <v>1252</v>
      </c>
      <c r="D269" s="11" t="s">
        <v>17</v>
      </c>
      <c r="E269" s="12" t="s">
        <v>2763</v>
      </c>
      <c r="F269" s="13">
        <v>0</v>
      </c>
      <c r="G269" s="12" t="s">
        <v>2784</v>
      </c>
      <c r="H269" s="12" t="s">
        <v>1182</v>
      </c>
      <c r="I269" s="12" t="s">
        <v>1166</v>
      </c>
      <c r="J269" s="12" t="s">
        <v>1167</v>
      </c>
    </row>
    <row r="270" spans="1:10" ht="12.75" x14ac:dyDescent="0.2">
      <c r="A270" s="10">
        <v>42601</v>
      </c>
      <c r="B270" s="11" t="s">
        <v>2234</v>
      </c>
      <c r="C270" s="11" t="s">
        <v>1252</v>
      </c>
      <c r="D270" s="11" t="s">
        <v>1730</v>
      </c>
      <c r="E270" s="12" t="s">
        <v>150</v>
      </c>
      <c r="F270" s="13">
        <v>27000</v>
      </c>
      <c r="G270" s="12" t="s">
        <v>2785</v>
      </c>
      <c r="H270" s="12" t="s">
        <v>1645</v>
      </c>
      <c r="I270" s="12" t="s">
        <v>1166</v>
      </c>
      <c r="J270" s="12" t="s">
        <v>1167</v>
      </c>
    </row>
    <row r="271" spans="1:10" ht="12.75" x14ac:dyDescent="0.2">
      <c r="A271" s="10">
        <v>42600</v>
      </c>
      <c r="B271" s="11" t="s">
        <v>2217</v>
      </c>
      <c r="C271" s="11" t="s">
        <v>1252</v>
      </c>
      <c r="D271" s="11" t="s">
        <v>17</v>
      </c>
      <c r="E271" s="12" t="s">
        <v>2769</v>
      </c>
      <c r="F271" s="13">
        <v>25750</v>
      </c>
      <c r="G271" s="12" t="s">
        <v>2770</v>
      </c>
      <c r="H271" s="12" t="s">
        <v>1554</v>
      </c>
      <c r="I271" s="12" t="s">
        <v>1166</v>
      </c>
      <c r="J271" s="12" t="s">
        <v>1167</v>
      </c>
    </row>
    <row r="272" spans="1:10" ht="12.75" x14ac:dyDescent="0.2">
      <c r="A272" s="10">
        <v>42599</v>
      </c>
      <c r="B272" s="11" t="s">
        <v>1939</v>
      </c>
      <c r="C272" s="11" t="s">
        <v>1252</v>
      </c>
      <c r="D272" s="11"/>
      <c r="E272" s="12" t="s">
        <v>225</v>
      </c>
      <c r="F272" s="13">
        <v>0</v>
      </c>
      <c r="G272" s="12" t="s">
        <v>2828</v>
      </c>
      <c r="H272" s="12" t="s">
        <v>1738</v>
      </c>
      <c r="I272" s="12" t="s">
        <v>1166</v>
      </c>
      <c r="J272" s="12" t="s">
        <v>1167</v>
      </c>
    </row>
    <row r="273" spans="1:10" ht="12.75" x14ac:dyDescent="0.2">
      <c r="A273" s="10">
        <v>42598</v>
      </c>
      <c r="B273" s="11" t="s">
        <v>2194</v>
      </c>
      <c r="C273" s="11" t="s">
        <v>1252</v>
      </c>
      <c r="D273" s="11" t="s">
        <v>1730</v>
      </c>
      <c r="E273" s="12" t="s">
        <v>774</v>
      </c>
      <c r="F273" s="13">
        <v>0</v>
      </c>
      <c r="G273" s="12" t="s">
        <v>2758</v>
      </c>
      <c r="H273" s="12" t="s">
        <v>1537</v>
      </c>
      <c r="I273" s="12" t="s">
        <v>1166</v>
      </c>
      <c r="J273" s="12" t="s">
        <v>1167</v>
      </c>
    </row>
    <row r="274" spans="1:10" ht="12.75" x14ac:dyDescent="0.2">
      <c r="A274" s="10">
        <v>42598</v>
      </c>
      <c r="B274" s="11" t="s">
        <v>1793</v>
      </c>
      <c r="C274" s="11" t="s">
        <v>37</v>
      </c>
      <c r="D274" s="11" t="s">
        <v>1730</v>
      </c>
      <c r="E274" s="12" t="s">
        <v>28</v>
      </c>
      <c r="F274" s="13">
        <v>0</v>
      </c>
      <c r="G274" s="12" t="s">
        <v>2786</v>
      </c>
      <c r="H274" s="12" t="s">
        <v>1180</v>
      </c>
      <c r="I274" s="12" t="s">
        <v>1166</v>
      </c>
      <c r="J274" s="12" t="s">
        <v>1167</v>
      </c>
    </row>
    <row r="275" spans="1:10" ht="12.75" x14ac:dyDescent="0.2">
      <c r="A275" s="10">
        <v>42597</v>
      </c>
      <c r="B275" s="11" t="s">
        <v>2201</v>
      </c>
      <c r="C275" s="11" t="s">
        <v>1252</v>
      </c>
      <c r="D275" s="11" t="s">
        <v>18</v>
      </c>
      <c r="E275" s="12" t="s">
        <v>2649</v>
      </c>
      <c r="F275" s="13">
        <v>0</v>
      </c>
      <c r="G275" s="12" t="s">
        <v>2759</v>
      </c>
      <c r="H275" s="12" t="s">
        <v>1811</v>
      </c>
      <c r="I275" s="12" t="s">
        <v>1166</v>
      </c>
      <c r="J275" s="12" t="s">
        <v>1167</v>
      </c>
    </row>
    <row r="276" spans="1:10" ht="12.75" x14ac:dyDescent="0.2">
      <c r="A276" s="10">
        <v>42591</v>
      </c>
      <c r="B276" s="11" t="s">
        <v>2193</v>
      </c>
      <c r="C276" s="11" t="s">
        <v>1252</v>
      </c>
      <c r="D276" s="11" t="s">
        <v>1730</v>
      </c>
      <c r="E276" s="12" t="s">
        <v>774</v>
      </c>
      <c r="F276" s="13">
        <v>0</v>
      </c>
      <c r="G276" s="12" t="s">
        <v>2760</v>
      </c>
      <c r="H276" s="12" t="s">
        <v>1537</v>
      </c>
      <c r="I276" s="12" t="s">
        <v>1166</v>
      </c>
      <c r="J276" s="12" t="s">
        <v>1167</v>
      </c>
    </row>
    <row r="277" spans="1:10" ht="12.75" x14ac:dyDescent="0.2">
      <c r="A277" s="10">
        <v>42589</v>
      </c>
      <c r="B277" s="11" t="s">
        <v>2194</v>
      </c>
      <c r="C277" s="11" t="s">
        <v>1252</v>
      </c>
      <c r="D277" s="11" t="s">
        <v>17</v>
      </c>
      <c r="E277" s="12" t="s">
        <v>85</v>
      </c>
      <c r="F277" s="13">
        <v>0</v>
      </c>
      <c r="G277" s="12" t="s">
        <v>2762</v>
      </c>
      <c r="H277" s="12" t="s">
        <v>1182</v>
      </c>
      <c r="I277" s="12" t="s">
        <v>1166</v>
      </c>
      <c r="J277" s="12" t="s">
        <v>1167</v>
      </c>
    </row>
    <row r="278" spans="1:10" ht="12.75" x14ac:dyDescent="0.2">
      <c r="A278" s="10">
        <v>42587</v>
      </c>
      <c r="B278" s="11" t="s">
        <v>2201</v>
      </c>
      <c r="C278" s="11" t="s">
        <v>53</v>
      </c>
      <c r="D278" s="11" t="s">
        <v>19</v>
      </c>
      <c r="E278" s="12" t="s">
        <v>2749</v>
      </c>
      <c r="F278" s="13">
        <v>35107</v>
      </c>
      <c r="G278" s="12" t="s">
        <v>2750</v>
      </c>
      <c r="H278" s="12" t="s">
        <v>1660</v>
      </c>
      <c r="I278" s="12" t="s">
        <v>1166</v>
      </c>
      <c r="J278" s="12" t="s">
        <v>1167</v>
      </c>
    </row>
    <row r="279" spans="1:10" ht="12.75" x14ac:dyDescent="0.2">
      <c r="A279" s="10">
        <v>42586</v>
      </c>
      <c r="B279" s="11" t="s">
        <v>2234</v>
      </c>
      <c r="C279" s="11" t="s">
        <v>1252</v>
      </c>
      <c r="D279" s="11" t="s">
        <v>17</v>
      </c>
      <c r="E279" s="12" t="s">
        <v>28</v>
      </c>
      <c r="F279" s="13">
        <v>0</v>
      </c>
      <c r="G279" s="12" t="s">
        <v>2751</v>
      </c>
      <c r="H279" s="12" t="s">
        <v>1180</v>
      </c>
      <c r="I279" s="12" t="s">
        <v>1166</v>
      </c>
      <c r="J279" s="12" t="s">
        <v>1167</v>
      </c>
    </row>
    <row r="280" spans="1:10" ht="12.75" x14ac:dyDescent="0.2">
      <c r="A280" s="10">
        <v>42585</v>
      </c>
      <c r="B280" s="11" t="s">
        <v>2201</v>
      </c>
      <c r="C280" s="11" t="s">
        <v>1252</v>
      </c>
      <c r="D280" s="11" t="s">
        <v>17</v>
      </c>
      <c r="E280" s="12" t="s">
        <v>72</v>
      </c>
      <c r="F280" s="13">
        <v>4645.55</v>
      </c>
      <c r="G280" s="12" t="s">
        <v>1970</v>
      </c>
      <c r="H280" s="12" t="s">
        <v>1656</v>
      </c>
      <c r="I280" s="12" t="s">
        <v>1166</v>
      </c>
      <c r="J280" s="12" t="s">
        <v>1167</v>
      </c>
    </row>
    <row r="281" spans="1:10" ht="12.75" x14ac:dyDescent="0.2">
      <c r="A281" s="10">
        <v>42585</v>
      </c>
      <c r="B281" s="11" t="s">
        <v>1939</v>
      </c>
      <c r="C281" s="11" t="s">
        <v>2</v>
      </c>
      <c r="D281" s="11" t="s">
        <v>1730</v>
      </c>
      <c r="E281" s="12" t="s">
        <v>2755</v>
      </c>
      <c r="F281" s="13">
        <v>136620</v>
      </c>
      <c r="G281" s="12" t="s">
        <v>2756</v>
      </c>
      <c r="H281" s="12" t="s">
        <v>1188</v>
      </c>
      <c r="I281" s="12" t="s">
        <v>1166</v>
      </c>
      <c r="J281" s="12" t="s">
        <v>1167</v>
      </c>
    </row>
    <row r="282" spans="1:10" ht="12.75" x14ac:dyDescent="0.2">
      <c r="A282" s="10">
        <v>42585</v>
      </c>
      <c r="B282" s="11" t="s">
        <v>2201</v>
      </c>
      <c r="C282" s="11" t="s">
        <v>1252</v>
      </c>
      <c r="D282" s="11" t="s">
        <v>1730</v>
      </c>
      <c r="E282" s="12" t="s">
        <v>2763</v>
      </c>
      <c r="F282" s="13">
        <v>0</v>
      </c>
      <c r="G282" s="12" t="s">
        <v>2764</v>
      </c>
      <c r="H282" s="12" t="s">
        <v>1182</v>
      </c>
      <c r="I282" s="12" t="s">
        <v>1166</v>
      </c>
      <c r="J282" s="12" t="s">
        <v>1167</v>
      </c>
    </row>
    <row r="283" spans="1:10" ht="12.75" x14ac:dyDescent="0.2">
      <c r="A283" s="10">
        <v>42583</v>
      </c>
      <c r="B283" s="11" t="s">
        <v>2201</v>
      </c>
      <c r="C283" s="11" t="s">
        <v>1252</v>
      </c>
      <c r="D283" s="11" t="s">
        <v>17</v>
      </c>
      <c r="E283" s="12" t="s">
        <v>2752</v>
      </c>
      <c r="F283" s="13">
        <v>2600</v>
      </c>
      <c r="G283" s="12" t="s">
        <v>2753</v>
      </c>
      <c r="H283" s="12" t="s">
        <v>1996</v>
      </c>
      <c r="I283" s="12" t="s">
        <v>1166</v>
      </c>
      <c r="J283" s="12" t="s">
        <v>1167</v>
      </c>
    </row>
    <row r="284" spans="1:10" ht="12.75" x14ac:dyDescent="0.2">
      <c r="A284" s="10">
        <v>42583</v>
      </c>
      <c r="B284" s="11" t="s">
        <v>2234</v>
      </c>
      <c r="C284" s="11" t="s">
        <v>1252</v>
      </c>
      <c r="D284" s="11" t="s">
        <v>17</v>
      </c>
      <c r="E284" s="12" t="s">
        <v>2765</v>
      </c>
      <c r="F284" s="13">
        <v>0</v>
      </c>
      <c r="G284" s="12" t="s">
        <v>2766</v>
      </c>
      <c r="H284" s="12" t="s">
        <v>1699</v>
      </c>
      <c r="I284" s="12" t="s">
        <v>1166</v>
      </c>
      <c r="J284" s="12" t="s">
        <v>1167</v>
      </c>
    </row>
    <row r="285" spans="1:10" ht="12.75" x14ac:dyDescent="0.2">
      <c r="A285" s="10">
        <v>42576</v>
      </c>
      <c r="B285" s="11" t="s">
        <v>2193</v>
      </c>
      <c r="C285" s="11" t="s">
        <v>761</v>
      </c>
      <c r="D285" s="11" t="s">
        <v>19</v>
      </c>
      <c r="E285" s="12" t="s">
        <v>373</v>
      </c>
      <c r="F285" s="13">
        <v>13827.97</v>
      </c>
      <c r="G285" s="12" t="s">
        <v>22</v>
      </c>
      <c r="H285" s="12" t="s">
        <v>1170</v>
      </c>
      <c r="I285" s="12" t="s">
        <v>1166</v>
      </c>
      <c r="J285" s="12" t="s">
        <v>1167</v>
      </c>
    </row>
    <row r="286" spans="1:10" ht="12.75" x14ac:dyDescent="0.2">
      <c r="A286" s="10">
        <v>42576</v>
      </c>
      <c r="B286" s="11" t="s">
        <v>2193</v>
      </c>
      <c r="C286" s="11" t="s">
        <v>1252</v>
      </c>
      <c r="D286" s="11" t="s">
        <v>1730</v>
      </c>
      <c r="E286" s="12" t="s">
        <v>1223</v>
      </c>
      <c r="F286" s="13">
        <v>65400</v>
      </c>
      <c r="G286" s="12" t="s">
        <v>2737</v>
      </c>
      <c r="H286" s="12" t="s">
        <v>1223</v>
      </c>
      <c r="I286" s="12" t="s">
        <v>1166</v>
      </c>
      <c r="J286" s="12" t="s">
        <v>1167</v>
      </c>
    </row>
    <row r="287" spans="1:10" ht="12.75" x14ac:dyDescent="0.2">
      <c r="A287" s="10">
        <v>42576</v>
      </c>
      <c r="B287" s="11" t="s">
        <v>2193</v>
      </c>
      <c r="C287" s="11" t="s">
        <v>1252</v>
      </c>
      <c r="D287" s="11" t="s">
        <v>1730</v>
      </c>
      <c r="E287" s="12" t="s">
        <v>1223</v>
      </c>
      <c r="F287" s="13">
        <v>0</v>
      </c>
      <c r="G287" s="12" t="s">
        <v>2744</v>
      </c>
      <c r="H287" s="12" t="s">
        <v>1223</v>
      </c>
      <c r="I287" s="12" t="s">
        <v>1166</v>
      </c>
      <c r="J287" s="12" t="s">
        <v>1167</v>
      </c>
    </row>
    <row r="288" spans="1:10" ht="12.75" x14ac:dyDescent="0.2">
      <c r="A288" s="10">
        <v>42575</v>
      </c>
      <c r="B288" s="11" t="s">
        <v>1793</v>
      </c>
      <c r="C288" s="11" t="s">
        <v>1252</v>
      </c>
      <c r="D288" s="11" t="s">
        <v>1730</v>
      </c>
      <c r="E288" s="12" t="s">
        <v>66</v>
      </c>
      <c r="F288" s="13">
        <v>0</v>
      </c>
      <c r="G288" s="12" t="s">
        <v>2745</v>
      </c>
      <c r="H288" s="12" t="s">
        <v>1861</v>
      </c>
      <c r="I288" s="12" t="s">
        <v>1166</v>
      </c>
      <c r="J288" s="12" t="s">
        <v>1167</v>
      </c>
    </row>
    <row r="289" spans="1:10" ht="12.75" x14ac:dyDescent="0.2">
      <c r="A289" s="10">
        <v>42573</v>
      </c>
      <c r="B289" s="11" t="s">
        <v>2234</v>
      </c>
      <c r="C289" s="11" t="s">
        <v>1252</v>
      </c>
      <c r="D289" s="11" t="s">
        <v>17</v>
      </c>
      <c r="E289" s="12" t="s">
        <v>66</v>
      </c>
      <c r="F289" s="13">
        <v>0</v>
      </c>
      <c r="G289" s="12" t="s">
        <v>2738</v>
      </c>
      <c r="H289" s="12" t="s">
        <v>1491</v>
      </c>
      <c r="I289" s="12" t="s">
        <v>1166</v>
      </c>
      <c r="J289" s="12" t="s">
        <v>1167</v>
      </c>
    </row>
    <row r="290" spans="1:10" ht="12.75" x14ac:dyDescent="0.2">
      <c r="A290" s="10">
        <v>42572</v>
      </c>
      <c r="B290" s="11" t="s">
        <v>2194</v>
      </c>
      <c r="C290" s="11" t="s">
        <v>1252</v>
      </c>
      <c r="D290" s="11" t="s">
        <v>17</v>
      </c>
      <c r="E290" s="12" t="s">
        <v>2739</v>
      </c>
      <c r="F290" s="13">
        <v>0</v>
      </c>
      <c r="G290" s="12" t="s">
        <v>2754</v>
      </c>
      <c r="H290" s="12" t="s">
        <v>1537</v>
      </c>
      <c r="I290" s="12" t="s">
        <v>1166</v>
      </c>
      <c r="J290" s="12" t="s">
        <v>1167</v>
      </c>
    </row>
    <row r="291" spans="1:10" ht="12.75" x14ac:dyDescent="0.2">
      <c r="A291" s="10">
        <v>42571</v>
      </c>
      <c r="B291" s="11" t="s">
        <v>2234</v>
      </c>
      <c r="C291" s="11" t="s">
        <v>1252</v>
      </c>
      <c r="D291" s="11" t="s">
        <v>17</v>
      </c>
      <c r="E291" s="12" t="s">
        <v>66</v>
      </c>
      <c r="F291" s="13">
        <v>0</v>
      </c>
      <c r="G291" s="12" t="s">
        <v>2746</v>
      </c>
      <c r="H291" s="12" t="s">
        <v>1491</v>
      </c>
      <c r="I291" s="12" t="s">
        <v>1166</v>
      </c>
      <c r="J291" s="12" t="s">
        <v>1167</v>
      </c>
    </row>
    <row r="292" spans="1:10" ht="12.75" x14ac:dyDescent="0.2">
      <c r="A292" s="10">
        <v>42569</v>
      </c>
      <c r="B292" s="11" t="s">
        <v>2201</v>
      </c>
      <c r="C292" s="11" t="s">
        <v>2</v>
      </c>
      <c r="D292" s="11" t="s">
        <v>1730</v>
      </c>
      <c r="E292" s="12" t="s">
        <v>805</v>
      </c>
      <c r="F292" s="13">
        <v>69400</v>
      </c>
      <c r="G292" s="12" t="s">
        <v>2722</v>
      </c>
      <c r="H292" s="12" t="s">
        <v>2211</v>
      </c>
      <c r="I292" s="12" t="s">
        <v>1166</v>
      </c>
      <c r="J292" s="12" t="s">
        <v>1167</v>
      </c>
    </row>
    <row r="293" spans="1:10" ht="12.75" x14ac:dyDescent="0.2">
      <c r="A293" s="10">
        <v>42568</v>
      </c>
      <c r="B293" s="11" t="s">
        <v>88</v>
      </c>
      <c r="C293" s="11" t="s">
        <v>1252</v>
      </c>
      <c r="D293" s="11" t="s">
        <v>17</v>
      </c>
      <c r="E293" s="12" t="s">
        <v>91</v>
      </c>
      <c r="F293" s="13">
        <v>25000</v>
      </c>
      <c r="G293" s="12" t="s">
        <v>2723</v>
      </c>
      <c r="H293" s="12" t="s">
        <v>104</v>
      </c>
      <c r="I293" s="12" t="s">
        <v>1166</v>
      </c>
      <c r="J293" s="12" t="s">
        <v>1167</v>
      </c>
    </row>
    <row r="294" spans="1:10" ht="12.75" x14ac:dyDescent="0.2">
      <c r="A294" s="10">
        <v>42568</v>
      </c>
      <c r="B294" s="11" t="s">
        <v>2201</v>
      </c>
      <c r="C294" s="11" t="s">
        <v>2</v>
      </c>
      <c r="D294" s="11" t="s">
        <v>1730</v>
      </c>
      <c r="E294" s="12" t="s">
        <v>1882</v>
      </c>
      <c r="F294" s="13">
        <v>82700</v>
      </c>
      <c r="G294" s="12" t="s">
        <v>2747</v>
      </c>
      <c r="H294" s="12" t="s">
        <v>2043</v>
      </c>
      <c r="I294" s="12" t="s">
        <v>1166</v>
      </c>
      <c r="J294" s="12" t="s">
        <v>1167</v>
      </c>
    </row>
    <row r="295" spans="1:10" ht="12.75" x14ac:dyDescent="0.2">
      <c r="A295" s="10">
        <v>42568</v>
      </c>
      <c r="B295" s="11" t="s">
        <v>1793</v>
      </c>
      <c r="C295" s="11" t="s">
        <v>761</v>
      </c>
      <c r="D295" s="11" t="s">
        <v>1730</v>
      </c>
      <c r="E295" s="12" t="s">
        <v>288</v>
      </c>
      <c r="F295" s="13">
        <v>5500</v>
      </c>
      <c r="G295" s="12" t="s">
        <v>2748</v>
      </c>
      <c r="H295" s="12" t="s">
        <v>1979</v>
      </c>
      <c r="I295" s="12" t="s">
        <v>1166</v>
      </c>
      <c r="J295" s="12" t="s">
        <v>1167</v>
      </c>
    </row>
    <row r="296" spans="1:10" ht="12.75" x14ac:dyDescent="0.2">
      <c r="A296" s="10">
        <v>42565</v>
      </c>
      <c r="B296" s="11" t="s">
        <v>6</v>
      </c>
      <c r="C296" s="11" t="s">
        <v>1252</v>
      </c>
      <c r="D296" s="11" t="s">
        <v>1730</v>
      </c>
      <c r="E296" s="12" t="s">
        <v>66</v>
      </c>
      <c r="F296" s="13">
        <v>575</v>
      </c>
      <c r="G296" s="12" t="s">
        <v>2724</v>
      </c>
      <c r="H296" s="12"/>
      <c r="I296" s="12" t="s">
        <v>1166</v>
      </c>
      <c r="J296" s="12" t="s">
        <v>1167</v>
      </c>
    </row>
    <row r="297" spans="1:10" ht="12.75" x14ac:dyDescent="0.2">
      <c r="A297" s="10">
        <v>42564</v>
      </c>
      <c r="B297" s="11" t="s">
        <v>2194</v>
      </c>
      <c r="C297" s="11" t="s">
        <v>1252</v>
      </c>
      <c r="D297" s="11" t="s">
        <v>1730</v>
      </c>
      <c r="E297" s="12" t="s">
        <v>380</v>
      </c>
      <c r="F297" s="13">
        <v>0</v>
      </c>
      <c r="G297" s="12" t="s">
        <v>2740</v>
      </c>
      <c r="H297" s="12" t="s">
        <v>1542</v>
      </c>
      <c r="I297" s="12" t="s">
        <v>1166</v>
      </c>
      <c r="J297" s="12" t="s">
        <v>1167</v>
      </c>
    </row>
    <row r="298" spans="1:10" ht="12.75" x14ac:dyDescent="0.2">
      <c r="A298" s="10">
        <v>42563</v>
      </c>
      <c r="B298" s="11" t="s">
        <v>1939</v>
      </c>
      <c r="C298" s="11" t="s">
        <v>1252</v>
      </c>
      <c r="D298" s="11" t="s">
        <v>19</v>
      </c>
      <c r="E298" s="12" t="s">
        <v>2741</v>
      </c>
      <c r="F298" s="13">
        <v>0</v>
      </c>
      <c r="G298" s="12" t="s">
        <v>2742</v>
      </c>
      <c r="H298" s="12" t="s">
        <v>1188</v>
      </c>
      <c r="I298" s="12" t="s">
        <v>1166</v>
      </c>
      <c r="J298" s="12" t="s">
        <v>1167</v>
      </c>
    </row>
    <row r="299" spans="1:10" ht="12.75" x14ac:dyDescent="0.2">
      <c r="A299" s="10">
        <v>42563</v>
      </c>
      <c r="B299" s="11" t="s">
        <v>2193</v>
      </c>
      <c r="C299" s="11" t="s">
        <v>1252</v>
      </c>
      <c r="D299" s="11" t="s">
        <v>1730</v>
      </c>
      <c r="E299" s="12" t="s">
        <v>85</v>
      </c>
      <c r="F299" s="13">
        <v>0</v>
      </c>
      <c r="G299" s="12" t="s">
        <v>2787</v>
      </c>
      <c r="H299" s="12" t="s">
        <v>1182</v>
      </c>
      <c r="I299" s="12" t="s">
        <v>1166</v>
      </c>
      <c r="J299" s="12" t="s">
        <v>1167</v>
      </c>
    </row>
    <row r="300" spans="1:10" ht="12.75" x14ac:dyDescent="0.2">
      <c r="A300" s="10">
        <v>42562</v>
      </c>
      <c r="B300" s="11" t="s">
        <v>2194</v>
      </c>
      <c r="C300" s="11" t="s">
        <v>1252</v>
      </c>
      <c r="D300" s="11" t="s">
        <v>1730</v>
      </c>
      <c r="E300" s="12" t="s">
        <v>2396</v>
      </c>
      <c r="F300" s="13">
        <v>75400</v>
      </c>
      <c r="G300" s="12" t="s">
        <v>2725</v>
      </c>
      <c r="H300" s="12" t="s">
        <v>1579</v>
      </c>
      <c r="I300" s="12" t="s">
        <v>1166</v>
      </c>
      <c r="J300" s="12" t="s">
        <v>1167</v>
      </c>
    </row>
    <row r="301" spans="1:10" ht="12.75" x14ac:dyDescent="0.2">
      <c r="A301" s="10">
        <v>42561</v>
      </c>
      <c r="B301" s="11" t="s">
        <v>2234</v>
      </c>
      <c r="C301" s="11" t="s">
        <v>1252</v>
      </c>
      <c r="D301" s="11" t="s">
        <v>19</v>
      </c>
      <c r="E301" s="12" t="s">
        <v>150</v>
      </c>
      <c r="F301" s="13">
        <v>498</v>
      </c>
      <c r="G301" s="12" t="s">
        <v>2726</v>
      </c>
      <c r="H301" s="12" t="s">
        <v>1645</v>
      </c>
      <c r="I301" s="12" t="s">
        <v>1166</v>
      </c>
      <c r="J301" s="12" t="s">
        <v>1167</v>
      </c>
    </row>
    <row r="302" spans="1:10" ht="12.75" x14ac:dyDescent="0.2">
      <c r="A302" s="10">
        <v>42559</v>
      </c>
      <c r="B302" s="11" t="s">
        <v>2201</v>
      </c>
      <c r="C302" s="11" t="s">
        <v>1252</v>
      </c>
      <c r="D302" s="11" t="s">
        <v>17</v>
      </c>
      <c r="E302" s="12" t="s">
        <v>1917</v>
      </c>
      <c r="F302" s="13">
        <v>0</v>
      </c>
      <c r="G302" s="12" t="s">
        <v>2727</v>
      </c>
      <c r="H302" s="12" t="s">
        <v>1917</v>
      </c>
      <c r="I302" s="12" t="s">
        <v>1166</v>
      </c>
      <c r="J302" s="12" t="s">
        <v>1167</v>
      </c>
    </row>
    <row r="303" spans="1:10" ht="12.75" x14ac:dyDescent="0.2">
      <c r="A303" s="10">
        <v>42557</v>
      </c>
      <c r="B303" s="11" t="s">
        <v>2217</v>
      </c>
      <c r="C303" s="11" t="s">
        <v>1252</v>
      </c>
      <c r="D303" s="11" t="s">
        <v>17</v>
      </c>
      <c r="E303" s="12" t="s">
        <v>233</v>
      </c>
      <c r="F303" s="13">
        <v>25500</v>
      </c>
      <c r="G303" s="12" t="s">
        <v>2728</v>
      </c>
      <c r="H303" s="12" t="s">
        <v>1554</v>
      </c>
      <c r="I303" s="12" t="s">
        <v>1166</v>
      </c>
      <c r="J303" s="12" t="s">
        <v>1167</v>
      </c>
    </row>
    <row r="304" spans="1:10" ht="12.75" x14ac:dyDescent="0.2">
      <c r="A304" s="10">
        <v>42557</v>
      </c>
      <c r="B304" s="11" t="s">
        <v>1939</v>
      </c>
      <c r="C304" s="11" t="s">
        <v>1252</v>
      </c>
      <c r="D304" s="11" t="s">
        <v>1730</v>
      </c>
      <c r="E304" s="12" t="s">
        <v>66</v>
      </c>
      <c r="F304" s="13">
        <v>75400</v>
      </c>
      <c r="G304" s="12" t="s">
        <v>2729</v>
      </c>
      <c r="H304" s="12" t="s">
        <v>1861</v>
      </c>
      <c r="I304" s="12" t="s">
        <v>1166</v>
      </c>
      <c r="J304" s="12" t="s">
        <v>1167</v>
      </c>
    </row>
    <row r="305" spans="1:10" ht="12.75" x14ac:dyDescent="0.2">
      <c r="A305" s="10">
        <v>42556</v>
      </c>
      <c r="B305" s="11" t="s">
        <v>2201</v>
      </c>
      <c r="C305" s="11" t="s">
        <v>1252</v>
      </c>
      <c r="D305" s="11" t="s">
        <v>19</v>
      </c>
      <c r="E305" s="12" t="s">
        <v>208</v>
      </c>
      <c r="F305" s="13">
        <v>68500</v>
      </c>
      <c r="G305" s="12" t="s">
        <v>2731</v>
      </c>
      <c r="H305" s="12" t="s">
        <v>1640</v>
      </c>
      <c r="I305" s="12" t="s">
        <v>1166</v>
      </c>
      <c r="J305" s="12" t="s">
        <v>1167</v>
      </c>
    </row>
    <row r="306" spans="1:10" ht="12.75" x14ac:dyDescent="0.2">
      <c r="A306" s="10">
        <v>42551</v>
      </c>
      <c r="B306" s="11" t="s">
        <v>88</v>
      </c>
      <c r="C306" s="11" t="s">
        <v>1252</v>
      </c>
      <c r="D306" s="11" t="s">
        <v>17</v>
      </c>
      <c r="E306" s="12" t="s">
        <v>2715</v>
      </c>
      <c r="F306" s="13">
        <v>1750</v>
      </c>
      <c r="G306" s="12" t="s">
        <v>2574</v>
      </c>
      <c r="H306" s="12" t="s">
        <v>2521</v>
      </c>
      <c r="I306" s="12" t="s">
        <v>1166</v>
      </c>
      <c r="J306" s="12" t="s">
        <v>1167</v>
      </c>
    </row>
    <row r="307" spans="1:10" ht="12.75" x14ac:dyDescent="0.2">
      <c r="A307" s="10">
        <v>42551</v>
      </c>
      <c r="B307" s="11" t="s">
        <v>2201</v>
      </c>
      <c r="C307" s="11" t="s">
        <v>1252</v>
      </c>
      <c r="D307" s="11" t="s">
        <v>19</v>
      </c>
      <c r="E307" s="12" t="s">
        <v>85</v>
      </c>
      <c r="F307" s="13">
        <v>0</v>
      </c>
      <c r="G307" s="12" t="s">
        <v>2716</v>
      </c>
      <c r="H307" s="12" t="s">
        <v>1182</v>
      </c>
      <c r="I307" s="12" t="s">
        <v>1166</v>
      </c>
      <c r="J307" s="12" t="s">
        <v>1167</v>
      </c>
    </row>
    <row r="308" spans="1:10" ht="12.75" x14ac:dyDescent="0.2">
      <c r="A308" s="10">
        <v>42550</v>
      </c>
      <c r="B308" s="11" t="s">
        <v>2193</v>
      </c>
      <c r="C308" s="11" t="s">
        <v>1252</v>
      </c>
      <c r="D308" s="11" t="s">
        <v>17</v>
      </c>
      <c r="E308" s="12" t="s">
        <v>2717</v>
      </c>
      <c r="F308" s="13">
        <v>0</v>
      </c>
      <c r="G308" s="12" t="s">
        <v>2718</v>
      </c>
      <c r="H308" s="12" t="s">
        <v>1640</v>
      </c>
      <c r="I308" s="12" t="s">
        <v>1166</v>
      </c>
      <c r="J308" s="12" t="s">
        <v>1167</v>
      </c>
    </row>
    <row r="309" spans="1:10" ht="12.75" x14ac:dyDescent="0.2">
      <c r="A309" s="10">
        <v>42548</v>
      </c>
      <c r="B309" s="11" t="s">
        <v>2201</v>
      </c>
      <c r="C309" s="11" t="s">
        <v>1252</v>
      </c>
      <c r="D309" s="11" t="s">
        <v>17</v>
      </c>
      <c r="E309" s="12" t="s">
        <v>332</v>
      </c>
      <c r="F309" s="13">
        <v>85200</v>
      </c>
      <c r="G309" s="12" t="s">
        <v>2743</v>
      </c>
      <c r="H309" s="12" t="s">
        <v>1180</v>
      </c>
      <c r="I309" s="12" t="s">
        <v>1166</v>
      </c>
      <c r="J309" s="12" t="s">
        <v>1167</v>
      </c>
    </row>
    <row r="310" spans="1:10" ht="12.75" x14ac:dyDescent="0.2">
      <c r="A310" s="10">
        <v>42547</v>
      </c>
      <c r="B310" s="11" t="s">
        <v>2234</v>
      </c>
      <c r="C310" s="11" t="s">
        <v>1252</v>
      </c>
      <c r="D310" s="11" t="s">
        <v>18</v>
      </c>
      <c r="E310" s="12" t="s">
        <v>150</v>
      </c>
      <c r="F310" s="13">
        <v>0</v>
      </c>
      <c r="G310" s="12" t="s">
        <v>2719</v>
      </c>
      <c r="H310" s="12" t="s">
        <v>1645</v>
      </c>
      <c r="I310" s="12" t="s">
        <v>1166</v>
      </c>
      <c r="J310" s="12" t="s">
        <v>1167</v>
      </c>
    </row>
    <row r="311" spans="1:10" ht="12.75" x14ac:dyDescent="0.2">
      <c r="A311" s="10">
        <v>42543</v>
      </c>
      <c r="B311" s="11" t="s">
        <v>2193</v>
      </c>
      <c r="C311" s="11" t="s">
        <v>1252</v>
      </c>
      <c r="D311" s="11" t="s">
        <v>19</v>
      </c>
      <c r="E311" s="12" t="s">
        <v>208</v>
      </c>
      <c r="F311" s="13">
        <v>16175.04</v>
      </c>
      <c r="G311" s="12" t="s">
        <v>2732</v>
      </c>
      <c r="H311" s="12" t="s">
        <v>1640</v>
      </c>
      <c r="I311" s="12" t="s">
        <v>1166</v>
      </c>
      <c r="J311" s="12" t="s">
        <v>1167</v>
      </c>
    </row>
    <row r="312" spans="1:10" ht="12.75" x14ac:dyDescent="0.2">
      <c r="A312" s="10">
        <v>42542</v>
      </c>
      <c r="B312" s="11" t="s">
        <v>2194</v>
      </c>
      <c r="C312" s="11" t="s">
        <v>1252</v>
      </c>
      <c r="D312" s="11" t="s">
        <v>17</v>
      </c>
      <c r="E312" s="12" t="s">
        <v>2701</v>
      </c>
      <c r="F312" s="13">
        <v>0</v>
      </c>
      <c r="G312" s="12" t="s">
        <v>2702</v>
      </c>
      <c r="H312" s="12" t="s">
        <v>1537</v>
      </c>
      <c r="I312" s="12" t="s">
        <v>1166</v>
      </c>
      <c r="J312" s="12" t="s">
        <v>1167</v>
      </c>
    </row>
    <row r="313" spans="1:10" ht="12.75" x14ac:dyDescent="0.2">
      <c r="A313" s="10">
        <v>42542</v>
      </c>
      <c r="B313" s="11" t="s">
        <v>2201</v>
      </c>
      <c r="C313" s="11" t="s">
        <v>761</v>
      </c>
      <c r="D313" s="11" t="s">
        <v>1730</v>
      </c>
      <c r="E313" s="12" t="s">
        <v>85</v>
      </c>
      <c r="F313" s="13">
        <v>6799.68</v>
      </c>
      <c r="G313" s="12" t="s">
        <v>2733</v>
      </c>
      <c r="H313" s="12" t="s">
        <v>1182</v>
      </c>
      <c r="I313" s="12" t="s">
        <v>1166</v>
      </c>
      <c r="J313" s="12" t="s">
        <v>1167</v>
      </c>
    </row>
    <row r="314" spans="1:10" ht="12.75" x14ac:dyDescent="0.2">
      <c r="A314" s="10">
        <v>42541</v>
      </c>
      <c r="B314" s="11" t="s">
        <v>2201</v>
      </c>
      <c r="C314" s="11" t="s">
        <v>1252</v>
      </c>
      <c r="D314" s="11" t="s">
        <v>1730</v>
      </c>
      <c r="E314" s="12" t="s">
        <v>2734</v>
      </c>
      <c r="F314" s="13">
        <v>1316.55</v>
      </c>
      <c r="G314" s="12" t="s">
        <v>2735</v>
      </c>
      <c r="H314" s="12" t="s">
        <v>2249</v>
      </c>
      <c r="I314" s="12" t="s">
        <v>1166</v>
      </c>
      <c r="J314" s="12" t="s">
        <v>1167</v>
      </c>
    </row>
    <row r="315" spans="1:10" ht="12.75" x14ac:dyDescent="0.2">
      <c r="A315" s="10">
        <v>42538</v>
      </c>
      <c r="B315" s="11" t="s">
        <v>88</v>
      </c>
      <c r="C315" s="11" t="s">
        <v>1252</v>
      </c>
      <c r="D315" s="11" t="s">
        <v>17</v>
      </c>
      <c r="E315" s="12" t="s">
        <v>104</v>
      </c>
      <c r="F315" s="13">
        <v>0</v>
      </c>
      <c r="G315" s="12" t="s">
        <v>2720</v>
      </c>
      <c r="H315" s="12" t="s">
        <v>104</v>
      </c>
      <c r="I315" s="12" t="s">
        <v>1166</v>
      </c>
      <c r="J315" s="12" t="s">
        <v>1167</v>
      </c>
    </row>
    <row r="316" spans="1:10" ht="12.75" x14ac:dyDescent="0.2">
      <c r="A316" s="10">
        <v>42538</v>
      </c>
      <c r="B316" s="11" t="s">
        <v>2201</v>
      </c>
      <c r="C316" s="11" t="s">
        <v>1252</v>
      </c>
      <c r="D316" s="11" t="s">
        <v>18</v>
      </c>
      <c r="E316" s="12" t="s">
        <v>332</v>
      </c>
      <c r="F316" s="13">
        <v>0</v>
      </c>
      <c r="G316" s="12" t="s">
        <v>2721</v>
      </c>
      <c r="H316" s="12" t="s">
        <v>1180</v>
      </c>
      <c r="I316" s="12" t="s">
        <v>1166</v>
      </c>
      <c r="J316" s="12" t="s">
        <v>1167</v>
      </c>
    </row>
    <row r="317" spans="1:10" ht="12.75" x14ac:dyDescent="0.2">
      <c r="A317" s="10">
        <v>42538</v>
      </c>
      <c r="B317" s="11" t="s">
        <v>2201</v>
      </c>
      <c r="C317" s="11" t="s">
        <v>1252</v>
      </c>
      <c r="D317" s="11" t="s">
        <v>17</v>
      </c>
      <c r="E317" s="12" t="s">
        <v>2035</v>
      </c>
      <c r="F317" s="13">
        <v>9513.6</v>
      </c>
      <c r="G317" s="12" t="s">
        <v>1970</v>
      </c>
      <c r="H317" s="12" t="s">
        <v>2036</v>
      </c>
      <c r="I317" s="12" t="s">
        <v>1166</v>
      </c>
      <c r="J317" s="12" t="s">
        <v>1167</v>
      </c>
    </row>
    <row r="318" spans="1:10" ht="12.75" x14ac:dyDescent="0.2">
      <c r="A318" s="10">
        <v>42536</v>
      </c>
      <c r="B318" s="11" t="s">
        <v>2194</v>
      </c>
      <c r="C318" s="11" t="s">
        <v>1252</v>
      </c>
      <c r="D318" s="11" t="s">
        <v>17</v>
      </c>
      <c r="E318" s="12" t="s">
        <v>1297</v>
      </c>
      <c r="F318" s="13">
        <v>70500</v>
      </c>
      <c r="G318" s="12" t="s">
        <v>2736</v>
      </c>
      <c r="H318" s="12" t="s">
        <v>1541</v>
      </c>
      <c r="I318" s="12" t="s">
        <v>1166</v>
      </c>
      <c r="J318" s="12" t="s">
        <v>1167</v>
      </c>
    </row>
    <row r="319" spans="1:10" ht="12.75" x14ac:dyDescent="0.2">
      <c r="A319" s="10">
        <v>42535</v>
      </c>
      <c r="B319" s="11" t="s">
        <v>2234</v>
      </c>
      <c r="C319" s="11" t="s">
        <v>1252</v>
      </c>
      <c r="D319" s="11" t="s">
        <v>17</v>
      </c>
      <c r="E319" s="12" t="s">
        <v>1163</v>
      </c>
      <c r="F319" s="13">
        <v>0</v>
      </c>
      <c r="G319" s="12" t="s">
        <v>2703</v>
      </c>
      <c r="H319" s="12" t="s">
        <v>1165</v>
      </c>
      <c r="I319" s="12" t="s">
        <v>1166</v>
      </c>
      <c r="J319" s="12" t="s">
        <v>1167</v>
      </c>
    </row>
    <row r="320" spans="1:10" ht="12.75" x14ac:dyDescent="0.2">
      <c r="A320" s="10">
        <v>42534</v>
      </c>
      <c r="B320" s="11" t="s">
        <v>2201</v>
      </c>
      <c r="C320" s="11" t="s">
        <v>1252</v>
      </c>
      <c r="D320" s="11" t="s">
        <v>17</v>
      </c>
      <c r="E320" s="12" t="s">
        <v>332</v>
      </c>
      <c r="F320" s="13">
        <v>0</v>
      </c>
      <c r="G320" s="12" t="s">
        <v>2704</v>
      </c>
      <c r="H320" s="12" t="s">
        <v>1180</v>
      </c>
      <c r="I320" s="12" t="s">
        <v>1166</v>
      </c>
      <c r="J320" s="12" t="s">
        <v>1167</v>
      </c>
    </row>
    <row r="321" spans="1:10" ht="12.75" x14ac:dyDescent="0.2">
      <c r="A321" s="10">
        <v>42530</v>
      </c>
      <c r="B321" s="11" t="s">
        <v>2194</v>
      </c>
      <c r="C321" s="11" t="s">
        <v>1252</v>
      </c>
      <c r="D321" s="11" t="s">
        <v>19</v>
      </c>
      <c r="E321" s="12" t="s">
        <v>774</v>
      </c>
      <c r="F321" s="13">
        <v>0</v>
      </c>
      <c r="G321" s="12" t="s">
        <v>2705</v>
      </c>
      <c r="H321" s="12" t="s">
        <v>1537</v>
      </c>
      <c r="I321" s="12" t="s">
        <v>1166</v>
      </c>
      <c r="J321" s="12" t="s">
        <v>1167</v>
      </c>
    </row>
    <row r="322" spans="1:10" ht="12.75" x14ac:dyDescent="0.2">
      <c r="A322" s="10">
        <v>42528</v>
      </c>
      <c r="B322" s="11" t="s">
        <v>2217</v>
      </c>
      <c r="C322" s="11" t="s">
        <v>1252</v>
      </c>
      <c r="D322" s="11" t="s">
        <v>17</v>
      </c>
      <c r="E322" s="12" t="s">
        <v>873</v>
      </c>
      <c r="F322" s="13">
        <v>0</v>
      </c>
      <c r="G322" s="12" t="s">
        <v>2706</v>
      </c>
      <c r="H322" s="12" t="s">
        <v>1554</v>
      </c>
      <c r="I322" s="12" t="s">
        <v>1166</v>
      </c>
      <c r="J322" s="12" t="s">
        <v>1167</v>
      </c>
    </row>
    <row r="323" spans="1:10" ht="12.75" x14ac:dyDescent="0.2">
      <c r="A323" s="10">
        <v>42527</v>
      </c>
      <c r="B323" s="11" t="s">
        <v>2193</v>
      </c>
      <c r="C323" s="11" t="s">
        <v>1252</v>
      </c>
      <c r="D323" s="11" t="s">
        <v>17</v>
      </c>
      <c r="E323" s="12" t="s">
        <v>2707</v>
      </c>
      <c r="F323" s="13">
        <v>0</v>
      </c>
      <c r="G323" s="12" t="s">
        <v>2708</v>
      </c>
      <c r="H323" s="12" t="s">
        <v>1182</v>
      </c>
      <c r="I323" s="12" t="s">
        <v>1166</v>
      </c>
      <c r="J323" s="12" t="s">
        <v>1167</v>
      </c>
    </row>
    <row r="324" spans="1:10" ht="12.75" x14ac:dyDescent="0.2">
      <c r="A324" s="10">
        <v>42526</v>
      </c>
      <c r="B324" s="11" t="s">
        <v>2193</v>
      </c>
      <c r="C324" s="11" t="s">
        <v>1252</v>
      </c>
      <c r="D324" s="11" t="s">
        <v>1730</v>
      </c>
      <c r="E324" s="12" t="s">
        <v>1223</v>
      </c>
      <c r="F324" s="13">
        <v>0</v>
      </c>
      <c r="G324" s="12" t="s">
        <v>2709</v>
      </c>
      <c r="H324" s="12" t="s">
        <v>1223</v>
      </c>
      <c r="I324" s="12" t="s">
        <v>1166</v>
      </c>
      <c r="J324" s="12" t="s">
        <v>1167</v>
      </c>
    </row>
    <row r="325" spans="1:10" ht="12.75" x14ac:dyDescent="0.2">
      <c r="A325" s="10">
        <v>42525</v>
      </c>
      <c r="B325" s="11" t="s">
        <v>88</v>
      </c>
      <c r="C325" s="11" t="s">
        <v>1252</v>
      </c>
      <c r="D325" s="11" t="s">
        <v>17</v>
      </c>
      <c r="E325" s="12" t="s">
        <v>2710</v>
      </c>
      <c r="F325" s="13">
        <v>418000</v>
      </c>
      <c r="G325" s="12" t="s">
        <v>2711</v>
      </c>
      <c r="H325" s="12" t="s">
        <v>2169</v>
      </c>
      <c r="I325" s="12" t="s">
        <v>1166</v>
      </c>
      <c r="J325" s="12" t="s">
        <v>1167</v>
      </c>
    </row>
    <row r="326" spans="1:10" ht="12.75" x14ac:dyDescent="0.2">
      <c r="A326" s="10">
        <v>42522</v>
      </c>
      <c r="B326" s="11" t="s">
        <v>2194</v>
      </c>
      <c r="C326" s="11" t="s">
        <v>1252</v>
      </c>
      <c r="D326" s="11" t="s">
        <v>19</v>
      </c>
      <c r="E326" s="12" t="s">
        <v>787</v>
      </c>
      <c r="F326" s="13">
        <v>3248.71</v>
      </c>
      <c r="G326" s="12" t="s">
        <v>2712</v>
      </c>
      <c r="H326" s="12" t="s">
        <v>1579</v>
      </c>
      <c r="I326" s="12" t="s">
        <v>1166</v>
      </c>
      <c r="J326" s="12" t="s">
        <v>1167</v>
      </c>
    </row>
    <row r="327" spans="1:10" ht="12.75" x14ac:dyDescent="0.2">
      <c r="A327" s="10">
        <v>42521</v>
      </c>
      <c r="B327" s="11" t="s">
        <v>2194</v>
      </c>
      <c r="C327" s="11" t="s">
        <v>2</v>
      </c>
      <c r="D327" s="11" t="s">
        <v>19</v>
      </c>
      <c r="E327" s="12" t="s">
        <v>380</v>
      </c>
      <c r="F327" s="13">
        <v>121580.62</v>
      </c>
      <c r="G327" s="12" t="s">
        <v>2700</v>
      </c>
      <c r="H327" s="12" t="s">
        <v>1542</v>
      </c>
      <c r="I327" s="12" t="s">
        <v>1166</v>
      </c>
      <c r="J327" s="12" t="s">
        <v>1167</v>
      </c>
    </row>
    <row r="328" spans="1:10" ht="12.75" x14ac:dyDescent="0.2">
      <c r="A328" s="10">
        <v>42521</v>
      </c>
      <c r="B328" s="11" t="s">
        <v>2132</v>
      </c>
      <c r="C328" s="11" t="s">
        <v>2</v>
      </c>
      <c r="D328" s="11" t="s">
        <v>19</v>
      </c>
      <c r="E328" s="12" t="s">
        <v>2829</v>
      </c>
      <c r="F328" s="13">
        <v>50000</v>
      </c>
      <c r="G328" s="12" t="s">
        <v>2788</v>
      </c>
      <c r="H328" s="12"/>
      <c r="I328" s="12" t="s">
        <v>1166</v>
      </c>
      <c r="J328" s="12" t="s">
        <v>1167</v>
      </c>
    </row>
    <row r="329" spans="1:10" ht="12.75" x14ac:dyDescent="0.2">
      <c r="A329" s="10">
        <v>42521</v>
      </c>
      <c r="B329" s="11" t="s">
        <v>2201</v>
      </c>
      <c r="C329" s="11" t="s">
        <v>1252</v>
      </c>
      <c r="D329" s="11" t="s">
        <v>1730</v>
      </c>
      <c r="E329" s="12" t="s">
        <v>28</v>
      </c>
      <c r="F329" s="13">
        <v>43699.25</v>
      </c>
      <c r="G329" s="12" t="s">
        <v>2804</v>
      </c>
      <c r="H329" s="12" t="s">
        <v>1180</v>
      </c>
      <c r="I329" s="12" t="s">
        <v>1166</v>
      </c>
      <c r="J329" s="12" t="s">
        <v>1167</v>
      </c>
    </row>
    <row r="330" spans="1:10" ht="12.75" x14ac:dyDescent="0.2">
      <c r="A330" s="10">
        <v>42516</v>
      </c>
      <c r="B330" s="11" t="s">
        <v>6</v>
      </c>
      <c r="C330" s="11" t="s">
        <v>1252</v>
      </c>
      <c r="D330" s="11" t="s">
        <v>17</v>
      </c>
      <c r="E330" s="12" t="s">
        <v>31</v>
      </c>
      <c r="F330" s="13">
        <v>0</v>
      </c>
      <c r="G330" s="12" t="s">
        <v>2713</v>
      </c>
      <c r="H330" s="12" t="s">
        <v>2576</v>
      </c>
      <c r="I330" s="12" t="s">
        <v>1166</v>
      </c>
      <c r="J330" s="12" t="s">
        <v>1167</v>
      </c>
    </row>
    <row r="331" spans="1:10" ht="12.75" x14ac:dyDescent="0.2">
      <c r="A331" s="10">
        <v>42516</v>
      </c>
      <c r="B331" s="11" t="s">
        <v>2194</v>
      </c>
      <c r="C331" s="11" t="s">
        <v>1252</v>
      </c>
      <c r="D331" s="11" t="s">
        <v>17</v>
      </c>
      <c r="E331" s="12" t="s">
        <v>774</v>
      </c>
      <c r="F331" s="13">
        <v>0</v>
      </c>
      <c r="G331" s="12" t="s">
        <v>2714</v>
      </c>
      <c r="H331" s="12" t="s">
        <v>1537</v>
      </c>
      <c r="I331" s="12" t="s">
        <v>1166</v>
      </c>
      <c r="J331" s="12" t="s">
        <v>1167</v>
      </c>
    </row>
    <row r="332" spans="1:10" ht="12.75" x14ac:dyDescent="0.2">
      <c r="A332" s="10">
        <v>42514</v>
      </c>
      <c r="B332" s="11" t="s">
        <v>1939</v>
      </c>
      <c r="C332" s="11" t="s">
        <v>1252</v>
      </c>
      <c r="D332" s="11" t="s">
        <v>17</v>
      </c>
      <c r="E332" s="12" t="s">
        <v>1599</v>
      </c>
      <c r="F332" s="13">
        <v>4700</v>
      </c>
      <c r="G332" s="12" t="s">
        <v>2692</v>
      </c>
      <c r="H332" s="12" t="s">
        <v>1861</v>
      </c>
      <c r="I332" s="12" t="s">
        <v>1166</v>
      </c>
      <c r="J332" s="12" t="s">
        <v>1167</v>
      </c>
    </row>
    <row r="333" spans="1:10" ht="12.75" x14ac:dyDescent="0.2">
      <c r="A333" s="10">
        <v>42513</v>
      </c>
      <c r="B333" s="11" t="s">
        <v>2234</v>
      </c>
      <c r="C333" s="11" t="s">
        <v>1252</v>
      </c>
      <c r="D333" s="11" t="s">
        <v>17</v>
      </c>
      <c r="E333" s="12" t="s">
        <v>66</v>
      </c>
      <c r="F333" s="13">
        <v>0</v>
      </c>
      <c r="G333" s="12" t="s">
        <v>2693</v>
      </c>
      <c r="H333" s="12" t="s">
        <v>1491</v>
      </c>
      <c r="I333" s="12" t="s">
        <v>1166</v>
      </c>
      <c r="J333" s="12" t="s">
        <v>1167</v>
      </c>
    </row>
    <row r="334" spans="1:10" ht="12.75" x14ac:dyDescent="0.2">
      <c r="A334" s="10">
        <v>42510</v>
      </c>
      <c r="B334" s="11" t="s">
        <v>2201</v>
      </c>
      <c r="C334" s="11" t="s">
        <v>1252</v>
      </c>
      <c r="D334" s="11" t="s">
        <v>19</v>
      </c>
      <c r="E334" s="12" t="s">
        <v>85</v>
      </c>
      <c r="F334" s="13">
        <v>100000</v>
      </c>
      <c r="G334" s="12" t="s">
        <v>2694</v>
      </c>
      <c r="H334" s="12" t="s">
        <v>1182</v>
      </c>
      <c r="I334" s="12" t="s">
        <v>1166</v>
      </c>
      <c r="J334" s="12" t="s">
        <v>1167</v>
      </c>
    </row>
    <row r="335" spans="1:10" ht="12.75" x14ac:dyDescent="0.2">
      <c r="A335" s="10">
        <v>42509</v>
      </c>
      <c r="B335" s="11" t="s">
        <v>2193</v>
      </c>
      <c r="C335" s="11" t="s">
        <v>761</v>
      </c>
      <c r="D335" s="11" t="s">
        <v>19</v>
      </c>
      <c r="E335" s="12" t="s">
        <v>774</v>
      </c>
      <c r="F335" s="13">
        <v>0</v>
      </c>
      <c r="G335" s="12" t="s">
        <v>2695</v>
      </c>
      <c r="H335" s="12" t="s">
        <v>1537</v>
      </c>
      <c r="I335" s="12" t="s">
        <v>1166</v>
      </c>
      <c r="J335" s="12" t="s">
        <v>1167</v>
      </c>
    </row>
    <row r="336" spans="1:10" ht="12.75" x14ac:dyDescent="0.2">
      <c r="A336" s="10">
        <v>42507</v>
      </c>
      <c r="B336" s="11" t="s">
        <v>88</v>
      </c>
      <c r="C336" s="11" t="s">
        <v>1252</v>
      </c>
      <c r="D336" s="11" t="s">
        <v>17</v>
      </c>
      <c r="E336" s="12" t="s">
        <v>104</v>
      </c>
      <c r="F336" s="13">
        <v>0</v>
      </c>
      <c r="G336" s="12" t="s">
        <v>2696</v>
      </c>
      <c r="H336" s="12" t="s">
        <v>104</v>
      </c>
      <c r="I336" s="12" t="s">
        <v>1166</v>
      </c>
      <c r="J336" s="12" t="s">
        <v>1167</v>
      </c>
    </row>
    <row r="337" spans="1:10" ht="12.75" x14ac:dyDescent="0.2">
      <c r="A337" s="10">
        <v>42506</v>
      </c>
      <c r="B337" s="11" t="s">
        <v>2201</v>
      </c>
      <c r="C337" s="11" t="s">
        <v>1252</v>
      </c>
      <c r="D337" s="11" t="s">
        <v>17</v>
      </c>
      <c r="E337" s="12" t="s">
        <v>2697</v>
      </c>
      <c r="F337" s="13">
        <v>49162.5</v>
      </c>
      <c r="G337" s="12" t="s">
        <v>2698</v>
      </c>
      <c r="H337" s="12" t="s">
        <v>2225</v>
      </c>
      <c r="I337" s="12" t="s">
        <v>1166</v>
      </c>
      <c r="J337" s="12" t="s">
        <v>1167</v>
      </c>
    </row>
    <row r="338" spans="1:10" ht="12.75" x14ac:dyDescent="0.2">
      <c r="A338" s="10">
        <v>42500</v>
      </c>
      <c r="B338" s="11" t="s">
        <v>2201</v>
      </c>
      <c r="C338" s="11" t="s">
        <v>1252</v>
      </c>
      <c r="D338" s="11" t="s">
        <v>17</v>
      </c>
      <c r="E338" s="12" t="s">
        <v>2689</v>
      </c>
      <c r="F338" s="13">
        <v>0</v>
      </c>
      <c r="G338" s="12" t="s">
        <v>2690</v>
      </c>
      <c r="H338" s="12" t="s">
        <v>1656</v>
      </c>
      <c r="I338" s="12" t="s">
        <v>1166</v>
      </c>
      <c r="J338" s="12" t="s">
        <v>1167</v>
      </c>
    </row>
    <row r="339" spans="1:10" ht="12.75" x14ac:dyDescent="0.2">
      <c r="A339" s="10">
        <v>42498</v>
      </c>
      <c r="B339" s="11" t="s">
        <v>88</v>
      </c>
      <c r="C339" s="11" t="s">
        <v>1252</v>
      </c>
      <c r="D339" s="11" t="s">
        <v>17</v>
      </c>
      <c r="E339" s="12" t="s">
        <v>345</v>
      </c>
      <c r="F339" s="13">
        <v>0</v>
      </c>
      <c r="G339" s="12" t="s">
        <v>2662</v>
      </c>
      <c r="H339" s="12" t="s">
        <v>104</v>
      </c>
      <c r="I339" s="12" t="s">
        <v>1166</v>
      </c>
      <c r="J339" s="12" t="s">
        <v>1167</v>
      </c>
    </row>
    <row r="340" spans="1:10" ht="12.75" x14ac:dyDescent="0.2">
      <c r="A340" s="10">
        <v>42498</v>
      </c>
      <c r="B340" s="11" t="s">
        <v>1793</v>
      </c>
      <c r="C340" s="11" t="s">
        <v>761</v>
      </c>
      <c r="D340" s="11" t="s">
        <v>17</v>
      </c>
      <c r="E340" s="12" t="s">
        <v>288</v>
      </c>
      <c r="F340" s="13">
        <v>7213.31</v>
      </c>
      <c r="G340" s="12" t="s">
        <v>2663</v>
      </c>
      <c r="H340" s="12" t="s">
        <v>1979</v>
      </c>
      <c r="I340" s="12" t="s">
        <v>1166</v>
      </c>
      <c r="J340" s="12" t="s">
        <v>1167</v>
      </c>
    </row>
    <row r="341" spans="1:10" ht="12.75" x14ac:dyDescent="0.2">
      <c r="A341" s="10">
        <v>42498</v>
      </c>
      <c r="B341" s="11" t="s">
        <v>2234</v>
      </c>
      <c r="C341" s="11" t="s">
        <v>118</v>
      </c>
      <c r="D341" s="11" t="s">
        <v>17</v>
      </c>
      <c r="E341" s="12" t="s">
        <v>66</v>
      </c>
      <c r="F341" s="13">
        <v>0</v>
      </c>
      <c r="G341" s="12" t="s">
        <v>2664</v>
      </c>
      <c r="H341" s="12" t="s">
        <v>1491</v>
      </c>
      <c r="I341" s="12" t="s">
        <v>1166</v>
      </c>
      <c r="J341" s="12" t="s">
        <v>1167</v>
      </c>
    </row>
    <row r="342" spans="1:10" ht="12.75" x14ac:dyDescent="0.2">
      <c r="A342" s="10">
        <v>42497</v>
      </c>
      <c r="B342" s="11" t="s">
        <v>88</v>
      </c>
      <c r="C342" s="11" t="s">
        <v>1252</v>
      </c>
      <c r="D342" s="11" t="s">
        <v>17</v>
      </c>
      <c r="E342" s="12" t="s">
        <v>2169</v>
      </c>
      <c r="F342" s="13">
        <v>0</v>
      </c>
      <c r="G342" s="12" t="s">
        <v>2665</v>
      </c>
      <c r="H342" s="12"/>
      <c r="I342" s="12" t="s">
        <v>1166</v>
      </c>
      <c r="J342" s="12" t="s">
        <v>1167</v>
      </c>
    </row>
    <row r="343" spans="1:10" ht="12.75" x14ac:dyDescent="0.2">
      <c r="A343" s="10">
        <v>42496</v>
      </c>
      <c r="B343" s="11" t="s">
        <v>2201</v>
      </c>
      <c r="C343" s="11" t="s">
        <v>1252</v>
      </c>
      <c r="D343" s="11" t="s">
        <v>17</v>
      </c>
      <c r="E343" s="12" t="s">
        <v>373</v>
      </c>
      <c r="F343" s="13">
        <v>0</v>
      </c>
      <c r="G343" s="12" t="s">
        <v>2666</v>
      </c>
      <c r="H343" s="12" t="s">
        <v>1170</v>
      </c>
      <c r="I343" s="12" t="s">
        <v>1166</v>
      </c>
      <c r="J343" s="12" t="s">
        <v>1167</v>
      </c>
    </row>
    <row r="344" spans="1:10" ht="12.75" x14ac:dyDescent="0.2">
      <c r="A344" s="10">
        <v>42495</v>
      </c>
      <c r="B344" s="11" t="s">
        <v>2201</v>
      </c>
      <c r="C344" s="11" t="s">
        <v>1252</v>
      </c>
      <c r="D344" s="11" t="s">
        <v>1730</v>
      </c>
      <c r="E344" s="12" t="s">
        <v>2667</v>
      </c>
      <c r="F344" s="13"/>
      <c r="G344" s="12" t="s">
        <v>2668</v>
      </c>
      <c r="H344" s="12" t="s">
        <v>2216</v>
      </c>
      <c r="I344" s="12" t="s">
        <v>1166</v>
      </c>
      <c r="J344" s="12" t="s">
        <v>1167</v>
      </c>
    </row>
    <row r="345" spans="1:10" ht="12.75" x14ac:dyDescent="0.2">
      <c r="A345" s="10">
        <v>42495</v>
      </c>
      <c r="B345" s="11" t="s">
        <v>2194</v>
      </c>
      <c r="C345" s="11" t="s">
        <v>1252</v>
      </c>
      <c r="D345" s="11" t="s">
        <v>17</v>
      </c>
      <c r="E345" s="12" t="s">
        <v>2669</v>
      </c>
      <c r="F345" s="13">
        <v>0</v>
      </c>
      <c r="G345" s="12" t="s">
        <v>2670</v>
      </c>
      <c r="H345" s="12" t="s">
        <v>1541</v>
      </c>
      <c r="I345" s="12" t="s">
        <v>1166</v>
      </c>
      <c r="J345" s="12" t="s">
        <v>1167</v>
      </c>
    </row>
    <row r="346" spans="1:10" ht="12.75" x14ac:dyDescent="0.2">
      <c r="A346" s="10">
        <v>42495</v>
      </c>
      <c r="B346" s="11" t="s">
        <v>1793</v>
      </c>
      <c r="C346" s="11" t="s">
        <v>1252</v>
      </c>
      <c r="D346" s="11" t="s">
        <v>17</v>
      </c>
      <c r="E346" s="12" t="s">
        <v>2671</v>
      </c>
      <c r="F346" s="13">
        <v>247.12</v>
      </c>
      <c r="G346" s="12" t="s">
        <v>2672</v>
      </c>
      <c r="H346" s="12" t="s">
        <v>1861</v>
      </c>
      <c r="I346" s="12" t="s">
        <v>1166</v>
      </c>
      <c r="J346" s="12" t="s">
        <v>1167</v>
      </c>
    </row>
    <row r="347" spans="1:10" ht="12.75" x14ac:dyDescent="0.2">
      <c r="A347" s="10">
        <v>42494</v>
      </c>
      <c r="B347" s="11" t="s">
        <v>2234</v>
      </c>
      <c r="C347" s="11" t="s">
        <v>1252</v>
      </c>
      <c r="D347" s="11" t="s">
        <v>17</v>
      </c>
      <c r="E347" s="12" t="s">
        <v>28</v>
      </c>
      <c r="F347" s="13">
        <v>0</v>
      </c>
      <c r="G347" s="12" t="s">
        <v>2673</v>
      </c>
      <c r="H347" s="12" t="s">
        <v>1180</v>
      </c>
      <c r="I347" s="12" t="s">
        <v>1166</v>
      </c>
      <c r="J347" s="12" t="s">
        <v>1167</v>
      </c>
    </row>
    <row r="348" spans="1:10" ht="12.75" x14ac:dyDescent="0.2">
      <c r="A348" s="10">
        <v>42493</v>
      </c>
      <c r="B348" s="11" t="s">
        <v>2234</v>
      </c>
      <c r="C348" s="11" t="s">
        <v>1252</v>
      </c>
      <c r="D348" s="11" t="s">
        <v>17</v>
      </c>
      <c r="E348" s="12" t="s">
        <v>288</v>
      </c>
      <c r="F348" s="13">
        <v>0</v>
      </c>
      <c r="G348" s="12" t="s">
        <v>2674</v>
      </c>
      <c r="H348" s="12" t="s">
        <v>1601</v>
      </c>
      <c r="I348" s="12" t="s">
        <v>1166</v>
      </c>
      <c r="J348" s="12" t="s">
        <v>1167</v>
      </c>
    </row>
    <row r="349" spans="1:10" ht="12.75" x14ac:dyDescent="0.2">
      <c r="A349" s="10">
        <v>42492</v>
      </c>
      <c r="B349" s="11" t="s">
        <v>6</v>
      </c>
      <c r="C349" s="11" t="s">
        <v>1252</v>
      </c>
      <c r="D349" s="11" t="s">
        <v>19</v>
      </c>
      <c r="E349" s="12" t="s">
        <v>695</v>
      </c>
      <c r="F349" s="13">
        <v>492</v>
      </c>
      <c r="G349" s="12" t="s">
        <v>2648</v>
      </c>
      <c r="H349" s="12" t="s">
        <v>2159</v>
      </c>
      <c r="I349" s="12" t="s">
        <v>1166</v>
      </c>
      <c r="J349" s="12" t="s">
        <v>1167</v>
      </c>
    </row>
    <row r="350" spans="1:10" ht="12.75" x14ac:dyDescent="0.2">
      <c r="A350" s="10">
        <v>42492</v>
      </c>
      <c r="B350" s="11" t="s">
        <v>2270</v>
      </c>
      <c r="C350" s="11" t="s">
        <v>1252</v>
      </c>
      <c r="D350" s="11" t="s">
        <v>17</v>
      </c>
      <c r="E350" s="12" t="s">
        <v>1968</v>
      </c>
      <c r="F350" s="13">
        <v>6483.1</v>
      </c>
      <c r="G350" s="12" t="s">
        <v>1970</v>
      </c>
      <c r="H350" s="12" t="s">
        <v>1807</v>
      </c>
      <c r="I350" s="12" t="s">
        <v>1166</v>
      </c>
      <c r="J350" s="12" t="s">
        <v>1167</v>
      </c>
    </row>
    <row r="351" spans="1:10" ht="12.75" x14ac:dyDescent="0.2">
      <c r="A351" s="10">
        <v>42492</v>
      </c>
      <c r="B351" s="11" t="s">
        <v>2201</v>
      </c>
      <c r="C351" s="11" t="s">
        <v>1252</v>
      </c>
      <c r="D351" s="11" t="s">
        <v>17</v>
      </c>
      <c r="E351" s="12" t="s">
        <v>2675</v>
      </c>
      <c r="F351" s="13">
        <v>16614.72</v>
      </c>
      <c r="G351" s="12" t="s">
        <v>2676</v>
      </c>
      <c r="H351" s="12" t="s">
        <v>1649</v>
      </c>
      <c r="I351" s="12" t="s">
        <v>1166</v>
      </c>
      <c r="J351" s="12" t="s">
        <v>1167</v>
      </c>
    </row>
    <row r="352" spans="1:10" ht="12.75" x14ac:dyDescent="0.2">
      <c r="A352" s="10">
        <v>42490</v>
      </c>
      <c r="B352" s="11" t="s">
        <v>2234</v>
      </c>
      <c r="C352" s="11" t="s">
        <v>37</v>
      </c>
      <c r="D352" s="11" t="s">
        <v>19</v>
      </c>
      <c r="E352" s="12" t="s">
        <v>83</v>
      </c>
      <c r="F352" s="13">
        <v>24217.82</v>
      </c>
      <c r="G352" s="12" t="s">
        <v>2677</v>
      </c>
      <c r="H352" s="12" t="s">
        <v>1601</v>
      </c>
      <c r="I352" s="12" t="s">
        <v>1166</v>
      </c>
      <c r="J352" s="12" t="s">
        <v>1167</v>
      </c>
    </row>
    <row r="353" spans="1:10" ht="12.75" x14ac:dyDescent="0.2">
      <c r="A353" s="10">
        <v>42490</v>
      </c>
      <c r="B353" s="11" t="s">
        <v>2234</v>
      </c>
      <c r="C353" s="11" t="s">
        <v>37</v>
      </c>
      <c r="D353" s="11" t="s">
        <v>19</v>
      </c>
      <c r="E353" s="12" t="s">
        <v>1601</v>
      </c>
      <c r="F353" s="13">
        <v>20709.8</v>
      </c>
      <c r="G353" s="12" t="s">
        <v>2699</v>
      </c>
      <c r="H353" s="12" t="s">
        <v>1645</v>
      </c>
      <c r="I353" s="12" t="s">
        <v>1166</v>
      </c>
      <c r="J353" s="12" t="s">
        <v>1167</v>
      </c>
    </row>
    <row r="354" spans="1:10" ht="12.75" x14ac:dyDescent="0.2">
      <c r="A354" s="10">
        <v>42489</v>
      </c>
      <c r="B354" s="11" t="s">
        <v>2193</v>
      </c>
      <c r="C354" s="11" t="s">
        <v>37</v>
      </c>
      <c r="D354" s="11" t="s">
        <v>1730</v>
      </c>
      <c r="E354" s="12" t="s">
        <v>2649</v>
      </c>
      <c r="F354" s="13">
        <v>29591.5</v>
      </c>
      <c r="G354" s="12" t="s">
        <v>2650</v>
      </c>
      <c r="H354" s="12" t="s">
        <v>1811</v>
      </c>
      <c r="I354" s="12" t="s">
        <v>1166</v>
      </c>
      <c r="J354" s="12" t="s">
        <v>1167</v>
      </c>
    </row>
    <row r="355" spans="1:10" ht="12.75" x14ac:dyDescent="0.2">
      <c r="A355" s="10">
        <v>42489</v>
      </c>
      <c r="B355" s="11" t="s">
        <v>2194</v>
      </c>
      <c r="C355" s="11" t="s">
        <v>761</v>
      </c>
      <c r="D355" s="11" t="s">
        <v>19</v>
      </c>
      <c r="E355" s="12" t="s">
        <v>2678</v>
      </c>
      <c r="F355" s="13">
        <v>15257.75</v>
      </c>
      <c r="G355" s="12" t="s">
        <v>2679</v>
      </c>
      <c r="H355" s="12" t="s">
        <v>1721</v>
      </c>
      <c r="I355" s="12" t="s">
        <v>1166</v>
      </c>
      <c r="J355" s="12" t="s">
        <v>1167</v>
      </c>
    </row>
    <row r="356" spans="1:10" ht="12.75" x14ac:dyDescent="0.2">
      <c r="A356" s="10">
        <v>42489</v>
      </c>
      <c r="B356" s="11" t="s">
        <v>2201</v>
      </c>
      <c r="C356" s="11" t="s">
        <v>1252</v>
      </c>
      <c r="D356" s="11" t="s">
        <v>17</v>
      </c>
      <c r="E356" s="12" t="s">
        <v>2681</v>
      </c>
      <c r="F356" s="13">
        <v>0</v>
      </c>
      <c r="G356" s="12" t="s">
        <v>2682</v>
      </c>
      <c r="H356" s="12" t="s">
        <v>1182</v>
      </c>
      <c r="I356" s="12" t="s">
        <v>1166</v>
      </c>
      <c r="J356" s="12" t="s">
        <v>1167</v>
      </c>
    </row>
    <row r="357" spans="1:10" ht="12.75" x14ac:dyDescent="0.2">
      <c r="A357" s="10">
        <v>42488</v>
      </c>
      <c r="B357" s="11" t="s">
        <v>2201</v>
      </c>
      <c r="C357" s="11" t="s">
        <v>53</v>
      </c>
      <c r="D357" s="11" t="s">
        <v>17</v>
      </c>
      <c r="E357" s="12" t="s">
        <v>2651</v>
      </c>
      <c r="F357" s="13">
        <v>26937.81</v>
      </c>
      <c r="G357" s="12" t="s">
        <v>2652</v>
      </c>
      <c r="H357" s="12" t="s">
        <v>1803</v>
      </c>
      <c r="I357" s="12" t="s">
        <v>1166</v>
      </c>
      <c r="J357" s="12" t="s">
        <v>1167</v>
      </c>
    </row>
    <row r="358" spans="1:10" ht="12.75" x14ac:dyDescent="0.2">
      <c r="A358" s="10">
        <v>42486</v>
      </c>
      <c r="B358" s="11" t="s">
        <v>2193</v>
      </c>
      <c r="C358" s="11" t="s">
        <v>1252</v>
      </c>
      <c r="D358" s="11" t="s">
        <v>19</v>
      </c>
      <c r="E358" s="12" t="s">
        <v>208</v>
      </c>
      <c r="F358" s="13">
        <v>70450</v>
      </c>
      <c r="G358" s="12" t="s">
        <v>2653</v>
      </c>
      <c r="H358" s="12" t="s">
        <v>1640</v>
      </c>
      <c r="I358" s="12" t="s">
        <v>1166</v>
      </c>
      <c r="J358" s="12" t="s">
        <v>1167</v>
      </c>
    </row>
    <row r="359" spans="1:10" ht="12.75" x14ac:dyDescent="0.2">
      <c r="A359" s="10">
        <v>42485</v>
      </c>
      <c r="B359" s="11" t="s">
        <v>2201</v>
      </c>
      <c r="C359" s="11" t="s">
        <v>1252</v>
      </c>
      <c r="D359" s="11" t="s">
        <v>17</v>
      </c>
      <c r="E359" s="12" t="s">
        <v>85</v>
      </c>
      <c r="F359" s="13">
        <v>6553.43</v>
      </c>
      <c r="G359" s="12" t="s">
        <v>2641</v>
      </c>
      <c r="H359" s="12" t="s">
        <v>1182</v>
      </c>
      <c r="I359" s="12" t="s">
        <v>1166</v>
      </c>
      <c r="J359" s="12" t="s">
        <v>1167</v>
      </c>
    </row>
    <row r="360" spans="1:10" ht="12.75" x14ac:dyDescent="0.2">
      <c r="A360" s="10">
        <v>42485</v>
      </c>
      <c r="B360" s="11" t="s">
        <v>2315</v>
      </c>
      <c r="C360" s="11" t="s">
        <v>1252</v>
      </c>
      <c r="D360" s="11" t="s">
        <v>17</v>
      </c>
      <c r="E360" s="12" t="s">
        <v>2654</v>
      </c>
      <c r="F360" s="13">
        <v>0</v>
      </c>
      <c r="G360" s="12" t="s">
        <v>2655</v>
      </c>
      <c r="H360" s="12" t="s">
        <v>1726</v>
      </c>
      <c r="I360" s="12" t="s">
        <v>1166</v>
      </c>
      <c r="J360" s="12" t="s">
        <v>1167</v>
      </c>
    </row>
    <row r="361" spans="1:10" ht="12.75" x14ac:dyDescent="0.2">
      <c r="A361" s="10">
        <v>42485</v>
      </c>
      <c r="B361" s="11" t="s">
        <v>6</v>
      </c>
      <c r="C361" s="11" t="s">
        <v>761</v>
      </c>
      <c r="D361" s="11" t="s">
        <v>1730</v>
      </c>
      <c r="E361" s="12" t="s">
        <v>358</v>
      </c>
      <c r="F361" s="13">
        <v>1110</v>
      </c>
      <c r="G361" s="12" t="s">
        <v>2656</v>
      </c>
      <c r="H361" s="12"/>
      <c r="I361" s="12" t="s">
        <v>1166</v>
      </c>
      <c r="J361" s="12" t="s">
        <v>1167</v>
      </c>
    </row>
    <row r="362" spans="1:10" ht="12.75" x14ac:dyDescent="0.2">
      <c r="A362" s="10">
        <v>42482</v>
      </c>
      <c r="B362" s="11" t="s">
        <v>2194</v>
      </c>
      <c r="C362" s="11" t="s">
        <v>1252</v>
      </c>
      <c r="D362" s="11" t="s">
        <v>1730</v>
      </c>
      <c r="E362" s="12" t="s">
        <v>225</v>
      </c>
      <c r="F362" s="13">
        <v>949.25</v>
      </c>
      <c r="G362" s="12" t="s">
        <v>2642</v>
      </c>
      <c r="H362" s="12" t="s">
        <v>1738</v>
      </c>
      <c r="I362" s="12" t="s">
        <v>1166</v>
      </c>
      <c r="J362" s="12" t="s">
        <v>1167</v>
      </c>
    </row>
    <row r="363" spans="1:10" ht="12.75" x14ac:dyDescent="0.2">
      <c r="A363" s="10">
        <v>42481</v>
      </c>
      <c r="B363" s="11" t="s">
        <v>2194</v>
      </c>
      <c r="C363" s="11" t="s">
        <v>1252</v>
      </c>
      <c r="D363" s="11" t="s">
        <v>1730</v>
      </c>
      <c r="E363" s="12" t="s">
        <v>800</v>
      </c>
      <c r="F363" s="13">
        <v>0</v>
      </c>
      <c r="G363" s="12" t="s">
        <v>2643</v>
      </c>
      <c r="H363" s="12" t="s">
        <v>1579</v>
      </c>
      <c r="I363" s="12" t="s">
        <v>1166</v>
      </c>
      <c r="J363" s="12" t="s">
        <v>1167</v>
      </c>
    </row>
    <row r="364" spans="1:10" ht="12.75" x14ac:dyDescent="0.2">
      <c r="A364" s="10">
        <v>42481</v>
      </c>
      <c r="B364" s="11" t="s">
        <v>88</v>
      </c>
      <c r="C364" s="11" t="s">
        <v>1252</v>
      </c>
      <c r="D364" s="11" t="s">
        <v>17</v>
      </c>
      <c r="E364" s="12" t="s">
        <v>2658</v>
      </c>
      <c r="F364" s="13"/>
      <c r="G364" s="12" t="s">
        <v>2659</v>
      </c>
      <c r="H364" s="12"/>
      <c r="I364" s="12" t="s">
        <v>1166</v>
      </c>
      <c r="J364" s="12" t="s">
        <v>1167</v>
      </c>
    </row>
    <row r="365" spans="1:10" ht="12.75" x14ac:dyDescent="0.2">
      <c r="A365" s="10">
        <v>42480</v>
      </c>
      <c r="B365" s="11" t="s">
        <v>2201</v>
      </c>
      <c r="C365" s="11" t="s">
        <v>1252</v>
      </c>
      <c r="D365" s="11" t="s">
        <v>17</v>
      </c>
      <c r="E365" s="12" t="s">
        <v>2644</v>
      </c>
      <c r="F365" s="13">
        <v>1500</v>
      </c>
      <c r="G365" s="12" t="s">
        <v>2645</v>
      </c>
      <c r="H365" s="12" t="s">
        <v>1182</v>
      </c>
      <c r="I365" s="12" t="s">
        <v>1166</v>
      </c>
      <c r="J365" s="12" t="s">
        <v>1167</v>
      </c>
    </row>
    <row r="366" spans="1:10" ht="12.75" x14ac:dyDescent="0.2">
      <c r="A366" s="10">
        <v>42480</v>
      </c>
      <c r="B366" s="11" t="s">
        <v>2234</v>
      </c>
      <c r="C366" s="11" t="s">
        <v>1252</v>
      </c>
      <c r="D366" s="11" t="s">
        <v>17</v>
      </c>
      <c r="E366" s="12" t="s">
        <v>1163</v>
      </c>
      <c r="F366" s="13">
        <v>0</v>
      </c>
      <c r="G366" s="12" t="s">
        <v>2646</v>
      </c>
      <c r="H366" s="12" t="s">
        <v>1165</v>
      </c>
      <c r="I366" s="12" t="s">
        <v>1166</v>
      </c>
      <c r="J366" s="12" t="s">
        <v>1167</v>
      </c>
    </row>
    <row r="367" spans="1:10" ht="12.75" x14ac:dyDescent="0.2">
      <c r="A367" s="10">
        <v>42476</v>
      </c>
      <c r="B367" s="11" t="s">
        <v>2234</v>
      </c>
      <c r="C367" s="11" t="s">
        <v>1252</v>
      </c>
      <c r="D367" s="11" t="s">
        <v>17</v>
      </c>
      <c r="E367" s="12" t="s">
        <v>66</v>
      </c>
      <c r="F367" s="13">
        <v>0</v>
      </c>
      <c r="G367" s="12" t="s">
        <v>2632</v>
      </c>
      <c r="H367" s="12" t="s">
        <v>1491</v>
      </c>
      <c r="I367" s="12" t="s">
        <v>1166</v>
      </c>
      <c r="J367" s="12" t="s">
        <v>1167</v>
      </c>
    </row>
    <row r="368" spans="1:10" ht="12.75" x14ac:dyDescent="0.2">
      <c r="A368" s="10">
        <v>42475</v>
      </c>
      <c r="B368" s="11" t="s">
        <v>40</v>
      </c>
      <c r="C368" s="11" t="s">
        <v>1252</v>
      </c>
      <c r="D368" s="11" t="s">
        <v>17</v>
      </c>
      <c r="E368" s="12" t="s">
        <v>2006</v>
      </c>
      <c r="F368" s="13">
        <v>7932.55</v>
      </c>
      <c r="G368" s="12" t="s">
        <v>1970</v>
      </c>
      <c r="H368" s="12" t="s">
        <v>2007</v>
      </c>
      <c r="I368" s="12" t="s">
        <v>1166</v>
      </c>
      <c r="J368" s="12" t="s">
        <v>1167</v>
      </c>
    </row>
    <row r="369" spans="1:10" ht="12.75" x14ac:dyDescent="0.2">
      <c r="A369" s="10">
        <v>42474</v>
      </c>
      <c r="B369" s="11" t="s">
        <v>2201</v>
      </c>
      <c r="C369" s="11" t="s">
        <v>1252</v>
      </c>
      <c r="D369" s="11" t="s">
        <v>17</v>
      </c>
      <c r="E369" s="12" t="s">
        <v>2633</v>
      </c>
      <c r="F369" s="13">
        <v>0</v>
      </c>
      <c r="G369" s="12" t="s">
        <v>2634</v>
      </c>
      <c r="H369" s="12" t="s">
        <v>1180</v>
      </c>
      <c r="I369" s="12" t="s">
        <v>1166</v>
      </c>
      <c r="J369" s="12" t="s">
        <v>1167</v>
      </c>
    </row>
    <row r="370" spans="1:10" ht="12.75" x14ac:dyDescent="0.2">
      <c r="A370" s="10">
        <v>42474</v>
      </c>
      <c r="B370" s="11" t="s">
        <v>2201</v>
      </c>
      <c r="C370" s="11" t="s">
        <v>1252</v>
      </c>
      <c r="D370" s="11" t="s">
        <v>17</v>
      </c>
      <c r="E370" s="12" t="s">
        <v>1555</v>
      </c>
      <c r="F370" s="13">
        <v>5525</v>
      </c>
      <c r="G370" s="12" t="s">
        <v>2635</v>
      </c>
      <c r="H370" s="12" t="s">
        <v>1649</v>
      </c>
      <c r="I370" s="12" t="s">
        <v>1166</v>
      </c>
      <c r="J370" s="12" t="s">
        <v>1167</v>
      </c>
    </row>
    <row r="371" spans="1:10" ht="12.75" x14ac:dyDescent="0.2">
      <c r="A371" s="10">
        <v>42473</v>
      </c>
      <c r="B371" s="11" t="s">
        <v>2194</v>
      </c>
      <c r="C371" s="11" t="s">
        <v>1252</v>
      </c>
      <c r="D371" s="11" t="s">
        <v>17</v>
      </c>
      <c r="E371" s="12" t="s">
        <v>2636</v>
      </c>
      <c r="F371" s="13">
        <v>275.08999999999997</v>
      </c>
      <c r="G371" s="12" t="s">
        <v>2637</v>
      </c>
      <c r="H371" s="12" t="s">
        <v>1630</v>
      </c>
      <c r="I371" s="12" t="s">
        <v>1166</v>
      </c>
      <c r="J371" s="12" t="s">
        <v>1167</v>
      </c>
    </row>
    <row r="372" spans="1:10" ht="12.75" x14ac:dyDescent="0.2">
      <c r="A372" s="10">
        <v>42472</v>
      </c>
      <c r="B372" s="11" t="s">
        <v>2193</v>
      </c>
      <c r="C372" s="11" t="s">
        <v>1252</v>
      </c>
      <c r="D372" s="11" t="s">
        <v>17</v>
      </c>
      <c r="E372" s="12" t="s">
        <v>373</v>
      </c>
      <c r="F372" s="13">
        <v>45128.14</v>
      </c>
      <c r="G372" s="12" t="s">
        <v>2616</v>
      </c>
      <c r="H372" s="12" t="s">
        <v>1170</v>
      </c>
      <c r="I372" s="12" t="s">
        <v>1166</v>
      </c>
      <c r="J372" s="12" t="s">
        <v>1167</v>
      </c>
    </row>
    <row r="373" spans="1:10" ht="12.75" x14ac:dyDescent="0.2">
      <c r="A373" s="10">
        <v>42470</v>
      </c>
      <c r="B373" s="11" t="s">
        <v>2194</v>
      </c>
      <c r="C373" s="11" t="s">
        <v>1252</v>
      </c>
      <c r="D373" s="11" t="s">
        <v>1730</v>
      </c>
      <c r="E373" s="12" t="s">
        <v>800</v>
      </c>
      <c r="F373" s="13">
        <v>0</v>
      </c>
      <c r="G373" s="12" t="s">
        <v>2497</v>
      </c>
      <c r="H373" s="12" t="s">
        <v>1579</v>
      </c>
      <c r="I373" s="12" t="s">
        <v>1166</v>
      </c>
      <c r="J373" s="12" t="s">
        <v>1167</v>
      </c>
    </row>
    <row r="374" spans="1:10" ht="12.75" x14ac:dyDescent="0.2">
      <c r="A374" s="10">
        <v>42468</v>
      </c>
      <c r="B374" s="11" t="s">
        <v>1793</v>
      </c>
      <c r="C374" s="11" t="s">
        <v>2</v>
      </c>
      <c r="D374" s="11" t="s">
        <v>1730</v>
      </c>
      <c r="E374" s="12" t="s">
        <v>2593</v>
      </c>
      <c r="F374" s="13">
        <v>121000</v>
      </c>
      <c r="G374" s="12" t="s">
        <v>2603</v>
      </c>
      <c r="H374" s="12" t="s">
        <v>2602</v>
      </c>
      <c r="I374" s="12" t="s">
        <v>1166</v>
      </c>
      <c r="J374" s="12" t="s">
        <v>1167</v>
      </c>
    </row>
    <row r="375" spans="1:10" ht="12.75" x14ac:dyDescent="0.2">
      <c r="A375" s="10">
        <v>42467</v>
      </c>
      <c r="B375" s="11" t="s">
        <v>2194</v>
      </c>
      <c r="C375" s="11" t="s">
        <v>1252</v>
      </c>
      <c r="D375" s="11" t="s">
        <v>17</v>
      </c>
      <c r="E375" s="12" t="s">
        <v>1297</v>
      </c>
      <c r="F375" s="13">
        <v>0</v>
      </c>
      <c r="G375" s="12" t="s">
        <v>2604</v>
      </c>
      <c r="H375" s="12" t="s">
        <v>1541</v>
      </c>
      <c r="I375" s="12" t="s">
        <v>1166</v>
      </c>
      <c r="J375" s="12" t="s">
        <v>1167</v>
      </c>
    </row>
    <row r="376" spans="1:10" ht="12.75" x14ac:dyDescent="0.2">
      <c r="A376" s="10">
        <v>42467</v>
      </c>
      <c r="B376" s="11" t="s">
        <v>2201</v>
      </c>
      <c r="C376" s="11" t="s">
        <v>1252</v>
      </c>
      <c r="D376" s="11" t="s">
        <v>1730</v>
      </c>
      <c r="E376" s="12" t="s">
        <v>681</v>
      </c>
      <c r="F376" s="13">
        <v>0</v>
      </c>
      <c r="G376" s="12" t="s">
        <v>2606</v>
      </c>
      <c r="H376" s="12" t="s">
        <v>2605</v>
      </c>
      <c r="I376" s="12" t="s">
        <v>1166</v>
      </c>
      <c r="J376" s="12" t="s">
        <v>1167</v>
      </c>
    </row>
    <row r="377" spans="1:10" ht="12.75" x14ac:dyDescent="0.2">
      <c r="A377" s="10">
        <v>42467</v>
      </c>
      <c r="B377" s="11" t="s">
        <v>2201</v>
      </c>
      <c r="C377" s="11" t="s">
        <v>1252</v>
      </c>
      <c r="D377" s="11" t="s">
        <v>19</v>
      </c>
      <c r="E377" s="12" t="s">
        <v>382</v>
      </c>
      <c r="F377" s="13">
        <v>314.10000000000002</v>
      </c>
      <c r="G377" s="12" t="s">
        <v>2617</v>
      </c>
      <c r="H377" s="12" t="s">
        <v>1996</v>
      </c>
      <c r="I377" s="12" t="s">
        <v>1166</v>
      </c>
      <c r="J377" s="12" t="s">
        <v>1167</v>
      </c>
    </row>
    <row r="378" spans="1:10" ht="12.75" x14ac:dyDescent="0.2">
      <c r="A378" s="10">
        <v>42467</v>
      </c>
      <c r="B378" s="11" t="s">
        <v>2201</v>
      </c>
      <c r="C378" s="11" t="s">
        <v>1252</v>
      </c>
      <c r="D378" s="11" t="s">
        <v>19</v>
      </c>
      <c r="E378" s="12" t="s">
        <v>2618</v>
      </c>
      <c r="F378" s="13">
        <v>0</v>
      </c>
      <c r="G378" s="12" t="s">
        <v>2620</v>
      </c>
      <c r="H378" s="12" t="s">
        <v>2619</v>
      </c>
      <c r="I378" s="12" t="s">
        <v>1166</v>
      </c>
      <c r="J378" s="12" t="s">
        <v>1167</v>
      </c>
    </row>
    <row r="379" spans="1:10" ht="12.75" x14ac:dyDescent="0.2">
      <c r="A379" s="10">
        <v>42464</v>
      </c>
      <c r="B379" s="11" t="s">
        <v>1939</v>
      </c>
      <c r="C379" s="11" t="s">
        <v>761</v>
      </c>
      <c r="D379" s="11" t="s">
        <v>17</v>
      </c>
      <c r="E379" s="12" t="s">
        <v>1925</v>
      </c>
      <c r="F379" s="13"/>
      <c r="G379" s="12" t="s">
        <v>2608</v>
      </c>
      <c r="H379" s="12"/>
      <c r="I379" s="12" t="s">
        <v>1166</v>
      </c>
      <c r="J379" s="12" t="s">
        <v>1167</v>
      </c>
    </row>
    <row r="380" spans="1:10" ht="12.75" x14ac:dyDescent="0.2">
      <c r="A380" s="10">
        <v>42464</v>
      </c>
      <c r="B380" s="11" t="s">
        <v>2201</v>
      </c>
      <c r="C380" s="11" t="s">
        <v>1252</v>
      </c>
      <c r="D380" s="11" t="s">
        <v>17</v>
      </c>
      <c r="E380" s="12" t="s">
        <v>2609</v>
      </c>
      <c r="F380" s="13">
        <v>0</v>
      </c>
      <c r="G380" s="12" t="s">
        <v>2610</v>
      </c>
      <c r="H380" s="12" t="s">
        <v>1660</v>
      </c>
      <c r="I380" s="12" t="s">
        <v>1166</v>
      </c>
      <c r="J380" s="12" t="s">
        <v>1167</v>
      </c>
    </row>
    <row r="381" spans="1:10" ht="12.75" x14ac:dyDescent="0.2">
      <c r="A381" s="10">
        <v>42464</v>
      </c>
      <c r="B381" s="11" t="s">
        <v>1939</v>
      </c>
      <c r="C381" s="11" t="s">
        <v>1252</v>
      </c>
      <c r="D381" s="11" t="s">
        <v>17</v>
      </c>
      <c r="E381" s="12" t="s">
        <v>66</v>
      </c>
      <c r="F381" s="13">
        <v>21589.81</v>
      </c>
      <c r="G381" s="12" t="s">
        <v>2638</v>
      </c>
      <c r="H381" s="12" t="s">
        <v>1861</v>
      </c>
      <c r="I381" s="12" t="s">
        <v>1166</v>
      </c>
      <c r="J381" s="12" t="s">
        <v>1167</v>
      </c>
    </row>
    <row r="382" spans="1:10" ht="12.75" x14ac:dyDescent="0.2">
      <c r="A382" s="10">
        <v>42462</v>
      </c>
      <c r="B382" s="11" t="s">
        <v>2201</v>
      </c>
      <c r="C382" s="11" t="s">
        <v>1252</v>
      </c>
      <c r="D382" s="11" t="s">
        <v>17</v>
      </c>
      <c r="E382" s="12" t="s">
        <v>74</v>
      </c>
      <c r="F382" s="13">
        <v>0</v>
      </c>
      <c r="G382" s="12" t="s">
        <v>2611</v>
      </c>
      <c r="H382" s="12" t="s">
        <v>1649</v>
      </c>
      <c r="I382" s="12" t="s">
        <v>1166</v>
      </c>
      <c r="J382" s="12" t="s">
        <v>1167</v>
      </c>
    </row>
    <row r="383" spans="1:10" ht="12.75" x14ac:dyDescent="0.2">
      <c r="A383" s="10">
        <v>42461</v>
      </c>
      <c r="B383" s="11" t="s">
        <v>2193</v>
      </c>
      <c r="C383" s="11" t="s">
        <v>1252</v>
      </c>
      <c r="D383" s="11" t="s">
        <v>17</v>
      </c>
      <c r="E383" s="12" t="s">
        <v>2612</v>
      </c>
      <c r="F383" s="13">
        <v>0</v>
      </c>
      <c r="G383" s="12" t="s">
        <v>2613</v>
      </c>
      <c r="H383" s="12" t="s">
        <v>1182</v>
      </c>
      <c r="I383" s="12" t="s">
        <v>1166</v>
      </c>
      <c r="J383" s="12" t="s">
        <v>1167</v>
      </c>
    </row>
    <row r="384" spans="1:10" ht="12.75" x14ac:dyDescent="0.2">
      <c r="A384" s="10">
        <v>42460</v>
      </c>
      <c r="B384" s="11" t="s">
        <v>88</v>
      </c>
      <c r="C384" s="11" t="s">
        <v>1252</v>
      </c>
      <c r="D384" s="11" t="s">
        <v>17</v>
      </c>
      <c r="E384" s="12" t="s">
        <v>2521</v>
      </c>
      <c r="F384" s="13">
        <v>0</v>
      </c>
      <c r="G384" s="12" t="s">
        <v>2615</v>
      </c>
      <c r="H384" s="12" t="s">
        <v>497</v>
      </c>
      <c r="I384" s="12" t="s">
        <v>1166</v>
      </c>
      <c r="J384" s="12" t="s">
        <v>1167</v>
      </c>
    </row>
    <row r="385" spans="1:10" ht="12.75" x14ac:dyDescent="0.2">
      <c r="A385" s="10">
        <v>42458</v>
      </c>
      <c r="B385" s="11" t="s">
        <v>2597</v>
      </c>
      <c r="C385" s="11" t="s">
        <v>1252</v>
      </c>
      <c r="D385" s="11" t="s">
        <v>17</v>
      </c>
      <c r="E385" s="12" t="s">
        <v>66</v>
      </c>
      <c r="F385" s="13">
        <v>154149.46</v>
      </c>
      <c r="G385" s="12" t="s">
        <v>2598</v>
      </c>
      <c r="H385" s="12" t="s">
        <v>1491</v>
      </c>
      <c r="I385" s="12" t="s">
        <v>1166</v>
      </c>
      <c r="J385" s="12" t="s">
        <v>1167</v>
      </c>
    </row>
    <row r="386" spans="1:10" ht="12.75" x14ac:dyDescent="0.2">
      <c r="A386" s="10">
        <v>42457</v>
      </c>
      <c r="B386" s="11" t="s">
        <v>1793</v>
      </c>
      <c r="C386" s="11" t="s">
        <v>1252</v>
      </c>
      <c r="D386" s="11" t="s">
        <v>19</v>
      </c>
      <c r="E386" s="12" t="s">
        <v>66</v>
      </c>
      <c r="F386" s="13">
        <v>3355.97</v>
      </c>
      <c r="G386" s="12" t="s">
        <v>2599</v>
      </c>
      <c r="H386" s="12" t="s">
        <v>1861</v>
      </c>
      <c r="I386" s="12" t="s">
        <v>1166</v>
      </c>
      <c r="J386" s="12" t="s">
        <v>1167</v>
      </c>
    </row>
    <row r="387" spans="1:10" ht="12.75" x14ac:dyDescent="0.2">
      <c r="A387" s="10">
        <v>42452</v>
      </c>
      <c r="B387" s="11" t="s">
        <v>2194</v>
      </c>
      <c r="C387" s="11" t="s">
        <v>1252</v>
      </c>
      <c r="D387" s="11" t="s">
        <v>1730</v>
      </c>
      <c r="E387" s="12" t="s">
        <v>800</v>
      </c>
      <c r="F387" s="13">
        <v>0</v>
      </c>
      <c r="G387" s="12" t="s">
        <v>2600</v>
      </c>
      <c r="H387" s="12" t="s">
        <v>1579</v>
      </c>
      <c r="I387" s="12" t="s">
        <v>1166</v>
      </c>
      <c r="J387" s="12" t="s">
        <v>1167</v>
      </c>
    </row>
    <row r="388" spans="1:10" ht="12.75" x14ac:dyDescent="0.2">
      <c r="A388" s="10">
        <v>42452</v>
      </c>
      <c r="B388" s="11" t="s">
        <v>1793</v>
      </c>
      <c r="C388" s="11" t="s">
        <v>1252</v>
      </c>
      <c r="D388" s="11" t="s">
        <v>17</v>
      </c>
      <c r="E388" s="12" t="s">
        <v>66</v>
      </c>
      <c r="F388" s="13">
        <v>0</v>
      </c>
      <c r="G388" s="12" t="s">
        <v>2601</v>
      </c>
      <c r="H388" s="12" t="s">
        <v>1177</v>
      </c>
      <c r="I388" s="12" t="s">
        <v>1166</v>
      </c>
      <c r="J388" s="12" t="s">
        <v>1167</v>
      </c>
    </row>
    <row r="389" spans="1:10" ht="12.75" x14ac:dyDescent="0.2">
      <c r="A389" s="10">
        <v>42450</v>
      </c>
      <c r="B389" s="11" t="s">
        <v>2234</v>
      </c>
      <c r="C389" s="11" t="s">
        <v>1252</v>
      </c>
      <c r="D389" s="11" t="s">
        <v>17</v>
      </c>
      <c r="E389" s="12" t="s">
        <v>2593</v>
      </c>
      <c r="F389" s="13">
        <v>0</v>
      </c>
      <c r="G389" s="12" t="s">
        <v>2444</v>
      </c>
      <c r="H389" s="12" t="s">
        <v>1491</v>
      </c>
      <c r="I389" s="12" t="s">
        <v>1166</v>
      </c>
      <c r="J389" s="12" t="s">
        <v>1167</v>
      </c>
    </row>
    <row r="390" spans="1:10" ht="12.75" x14ac:dyDescent="0.2">
      <c r="A390" s="10">
        <v>42447</v>
      </c>
      <c r="B390" s="11" t="s">
        <v>6</v>
      </c>
      <c r="C390" s="11" t="s">
        <v>1252</v>
      </c>
      <c r="D390" s="11" t="s">
        <v>19</v>
      </c>
      <c r="E390" s="12" t="s">
        <v>66</v>
      </c>
      <c r="F390" s="13">
        <v>0</v>
      </c>
      <c r="G390" s="12" t="s">
        <v>2596</v>
      </c>
      <c r="H390" s="12" t="s">
        <v>1925</v>
      </c>
      <c r="I390" s="12" t="s">
        <v>1166</v>
      </c>
      <c r="J390" s="12" t="s">
        <v>1167</v>
      </c>
    </row>
    <row r="391" spans="1:10" ht="12.75" x14ac:dyDescent="0.2">
      <c r="A391" s="10">
        <v>42441</v>
      </c>
      <c r="B391" s="11" t="s">
        <v>2194</v>
      </c>
      <c r="C391" s="11" t="s">
        <v>1252</v>
      </c>
      <c r="D391" s="11" t="s">
        <v>1730</v>
      </c>
      <c r="E391" s="12" t="s">
        <v>380</v>
      </c>
      <c r="F391" s="13">
        <v>0</v>
      </c>
      <c r="G391" s="12" t="s">
        <v>2579</v>
      </c>
      <c r="H391" s="12" t="s">
        <v>1542</v>
      </c>
      <c r="I391" s="12" t="s">
        <v>1166</v>
      </c>
      <c r="J391" s="12" t="s">
        <v>1167</v>
      </c>
    </row>
    <row r="392" spans="1:10" ht="12.75" x14ac:dyDescent="0.2">
      <c r="A392" s="10">
        <v>42441</v>
      </c>
      <c r="B392" s="11" t="s">
        <v>2194</v>
      </c>
      <c r="C392" s="11" t="s">
        <v>1252</v>
      </c>
      <c r="D392" s="11" t="s">
        <v>1730</v>
      </c>
      <c r="E392" s="12" t="s">
        <v>380</v>
      </c>
      <c r="F392" s="13">
        <v>0</v>
      </c>
      <c r="G392" s="12" t="s">
        <v>2580</v>
      </c>
      <c r="H392" s="12" t="s">
        <v>1542</v>
      </c>
      <c r="I392" s="12" t="s">
        <v>1166</v>
      </c>
      <c r="J392" s="12" t="s">
        <v>1167</v>
      </c>
    </row>
    <row r="393" spans="1:10" ht="12.75" x14ac:dyDescent="0.2">
      <c r="A393" s="10">
        <v>42439</v>
      </c>
      <c r="B393" s="11" t="s">
        <v>2201</v>
      </c>
      <c r="C393" s="11" t="s">
        <v>1252</v>
      </c>
      <c r="D393" s="11" t="s">
        <v>1730</v>
      </c>
      <c r="E393" s="12" t="s">
        <v>1917</v>
      </c>
      <c r="F393" s="13">
        <v>0</v>
      </c>
      <c r="G393" s="12" t="s">
        <v>2581</v>
      </c>
      <c r="H393" s="12" t="s">
        <v>1182</v>
      </c>
      <c r="I393" s="12" t="s">
        <v>1166</v>
      </c>
      <c r="J393" s="12" t="s">
        <v>1167</v>
      </c>
    </row>
    <row r="394" spans="1:10" ht="12.75" x14ac:dyDescent="0.2">
      <c r="A394" s="10">
        <v>42439</v>
      </c>
      <c r="B394" s="11" t="s">
        <v>2193</v>
      </c>
      <c r="C394" s="11" t="s">
        <v>1252</v>
      </c>
      <c r="D394" s="11" t="s">
        <v>1730</v>
      </c>
      <c r="E394" s="12" t="s">
        <v>85</v>
      </c>
      <c r="F394" s="13">
        <v>3706.21</v>
      </c>
      <c r="G394" s="12" t="s">
        <v>2582</v>
      </c>
      <c r="H394" s="12" t="s">
        <v>1182</v>
      </c>
      <c r="I394" s="12" t="s">
        <v>1166</v>
      </c>
      <c r="J394" s="12" t="s">
        <v>1167</v>
      </c>
    </row>
    <row r="395" spans="1:10" ht="12.75" x14ac:dyDescent="0.2">
      <c r="A395" s="10">
        <v>42439</v>
      </c>
      <c r="B395" s="11" t="s">
        <v>2201</v>
      </c>
      <c r="C395" s="11" t="s">
        <v>1252</v>
      </c>
      <c r="D395" s="11" t="s">
        <v>17</v>
      </c>
      <c r="E395" s="12" t="s">
        <v>2583</v>
      </c>
      <c r="F395" s="13">
        <v>0</v>
      </c>
      <c r="G395" s="12" t="s">
        <v>2584</v>
      </c>
      <c r="H395" s="12" t="s">
        <v>1660</v>
      </c>
      <c r="I395" s="12" t="s">
        <v>1166</v>
      </c>
      <c r="J395" s="12" t="s">
        <v>1167</v>
      </c>
    </row>
    <row r="396" spans="1:10" ht="12.75" x14ac:dyDescent="0.2">
      <c r="A396" s="10">
        <v>42438</v>
      </c>
      <c r="B396" s="11" t="s">
        <v>1793</v>
      </c>
      <c r="C396" s="11" t="s">
        <v>1252</v>
      </c>
      <c r="D396" s="11" t="s">
        <v>1730</v>
      </c>
      <c r="E396" s="12" t="s">
        <v>2585</v>
      </c>
      <c r="F396" s="13">
        <v>223.72</v>
      </c>
      <c r="G396" s="12" t="s">
        <v>2586</v>
      </c>
      <c r="H396" s="12" t="s">
        <v>1861</v>
      </c>
      <c r="I396" s="12" t="s">
        <v>1166</v>
      </c>
      <c r="J396" s="12" t="s">
        <v>1167</v>
      </c>
    </row>
    <row r="397" spans="1:10" ht="12.75" x14ac:dyDescent="0.2">
      <c r="A397" s="10">
        <v>42438</v>
      </c>
      <c r="B397" s="11" t="s">
        <v>2234</v>
      </c>
      <c r="C397" s="11" t="s">
        <v>1252</v>
      </c>
      <c r="D397" s="11" t="s">
        <v>17</v>
      </c>
      <c r="E397" s="12" t="s">
        <v>28</v>
      </c>
      <c r="F397" s="13">
        <v>0</v>
      </c>
      <c r="G397" s="12" t="s">
        <v>2587</v>
      </c>
      <c r="H397" s="12" t="s">
        <v>1180</v>
      </c>
      <c r="I397" s="12" t="s">
        <v>1166</v>
      </c>
      <c r="J397" s="12" t="s">
        <v>1167</v>
      </c>
    </row>
    <row r="398" spans="1:10" ht="12.75" x14ac:dyDescent="0.2">
      <c r="A398" s="10">
        <v>42437</v>
      </c>
      <c r="B398" s="11" t="s">
        <v>2194</v>
      </c>
      <c r="C398" s="11" t="s">
        <v>1252</v>
      </c>
      <c r="D398" s="11" t="s">
        <v>1730</v>
      </c>
      <c r="E398" s="12" t="s">
        <v>380</v>
      </c>
      <c r="F398" s="13">
        <v>0</v>
      </c>
      <c r="G398" s="12" t="s">
        <v>2588</v>
      </c>
      <c r="H398" s="12" t="s">
        <v>1542</v>
      </c>
      <c r="I398" s="12" t="s">
        <v>1166</v>
      </c>
      <c r="J398" s="12" t="s">
        <v>1167</v>
      </c>
    </row>
    <row r="399" spans="1:10" ht="12.75" x14ac:dyDescent="0.2">
      <c r="A399" s="10">
        <v>42437</v>
      </c>
      <c r="B399" s="11" t="s">
        <v>2201</v>
      </c>
      <c r="C399" s="11" t="s">
        <v>1252</v>
      </c>
      <c r="D399" s="11" t="s">
        <v>17</v>
      </c>
      <c r="E399" s="12" t="s">
        <v>28</v>
      </c>
      <c r="F399" s="13">
        <v>0</v>
      </c>
      <c r="G399" s="12" t="s">
        <v>2589</v>
      </c>
      <c r="H399" s="12" t="s">
        <v>1180</v>
      </c>
      <c r="I399" s="12" t="s">
        <v>1166</v>
      </c>
      <c r="J399" s="12" t="s">
        <v>1167</v>
      </c>
    </row>
    <row r="400" spans="1:10" ht="12.75" x14ac:dyDescent="0.2">
      <c r="A400" s="10">
        <v>42437</v>
      </c>
      <c r="B400" s="11" t="s">
        <v>2315</v>
      </c>
      <c r="C400" s="11" t="s">
        <v>1252</v>
      </c>
      <c r="D400" s="11" t="s">
        <v>18</v>
      </c>
      <c r="E400" s="12" t="s">
        <v>2006</v>
      </c>
      <c r="F400" s="13">
        <v>4500</v>
      </c>
      <c r="G400" s="12" t="s">
        <v>2591</v>
      </c>
      <c r="H400" s="12" t="s">
        <v>2007</v>
      </c>
      <c r="I400" s="12" t="s">
        <v>1166</v>
      </c>
      <c r="J400" s="12" t="s">
        <v>1167</v>
      </c>
    </row>
    <row r="401" spans="1:10" ht="12.75" x14ac:dyDescent="0.2">
      <c r="A401" s="10">
        <v>42437</v>
      </c>
      <c r="B401" s="11" t="s">
        <v>2234</v>
      </c>
      <c r="C401" s="11" t="s">
        <v>1252</v>
      </c>
      <c r="D401" s="11" t="s">
        <v>1730</v>
      </c>
      <c r="E401" s="12" t="s">
        <v>150</v>
      </c>
      <c r="F401" s="13">
        <v>0</v>
      </c>
      <c r="G401" s="12" t="s">
        <v>1903</v>
      </c>
      <c r="H401" s="12" t="s">
        <v>1645</v>
      </c>
      <c r="I401" s="12" t="s">
        <v>1166</v>
      </c>
      <c r="J401" s="12" t="s">
        <v>1167</v>
      </c>
    </row>
    <row r="402" spans="1:10" ht="12.75" x14ac:dyDescent="0.2">
      <c r="A402" s="10">
        <v>42435</v>
      </c>
      <c r="B402" s="11" t="s">
        <v>2194</v>
      </c>
      <c r="C402" s="11" t="s">
        <v>1252</v>
      </c>
      <c r="D402" s="11" t="s">
        <v>17</v>
      </c>
      <c r="E402" s="12" t="s">
        <v>380</v>
      </c>
      <c r="F402" s="13">
        <v>0</v>
      </c>
      <c r="G402" s="12" t="s">
        <v>2570</v>
      </c>
      <c r="H402" s="12" t="s">
        <v>1542</v>
      </c>
      <c r="I402" s="12" t="s">
        <v>1166</v>
      </c>
      <c r="J402" s="12" t="s">
        <v>1167</v>
      </c>
    </row>
    <row r="403" spans="1:10" ht="12.75" x14ac:dyDescent="0.2">
      <c r="A403" s="10">
        <v>42434</v>
      </c>
      <c r="B403" s="11" t="s">
        <v>2132</v>
      </c>
      <c r="C403" s="11" t="s">
        <v>3</v>
      </c>
      <c r="D403" s="11" t="s">
        <v>1730</v>
      </c>
      <c r="E403" s="12" t="s">
        <v>25</v>
      </c>
      <c r="F403" s="13">
        <v>4270406.78</v>
      </c>
      <c r="G403" s="12" t="s">
        <v>2595</v>
      </c>
      <c r="H403" s="12"/>
      <c r="I403" s="12" t="s">
        <v>1166</v>
      </c>
      <c r="J403" s="12" t="s">
        <v>1167</v>
      </c>
    </row>
    <row r="404" spans="1:10" ht="12.75" x14ac:dyDescent="0.2">
      <c r="A404" s="10">
        <v>42433</v>
      </c>
      <c r="B404" s="11" t="s">
        <v>2194</v>
      </c>
      <c r="C404" s="11" t="s">
        <v>761</v>
      </c>
      <c r="D404" s="11" t="s">
        <v>17</v>
      </c>
      <c r="E404" s="12" t="s">
        <v>2078</v>
      </c>
      <c r="F404" s="13">
        <v>7680.48</v>
      </c>
      <c r="G404" s="12" t="s">
        <v>2571</v>
      </c>
      <c r="H404" s="12" t="s">
        <v>1917</v>
      </c>
      <c r="I404" s="12" t="s">
        <v>1166</v>
      </c>
      <c r="J404" s="12" t="s">
        <v>1167</v>
      </c>
    </row>
    <row r="405" spans="1:10" ht="12.75" x14ac:dyDescent="0.2">
      <c r="A405" s="10">
        <v>42432</v>
      </c>
      <c r="B405" s="11" t="s">
        <v>2234</v>
      </c>
      <c r="C405" s="11" t="s">
        <v>1252</v>
      </c>
      <c r="D405" s="11" t="s">
        <v>1730</v>
      </c>
      <c r="E405" s="12" t="s">
        <v>66</v>
      </c>
      <c r="F405" s="13">
        <v>152331.48000000001</v>
      </c>
      <c r="G405" s="12" t="s">
        <v>3113</v>
      </c>
      <c r="H405" s="12" t="s">
        <v>1491</v>
      </c>
      <c r="I405" s="12" t="s">
        <v>1166</v>
      </c>
      <c r="J405" s="12" t="s">
        <v>1167</v>
      </c>
    </row>
    <row r="406" spans="1:10" ht="12.75" x14ac:dyDescent="0.2">
      <c r="A406" s="10">
        <v>42430</v>
      </c>
      <c r="B406" s="11" t="s">
        <v>2194</v>
      </c>
      <c r="C406" s="11" t="s">
        <v>1252</v>
      </c>
      <c r="D406" s="11" t="s">
        <v>18</v>
      </c>
      <c r="E406" s="12" t="s">
        <v>2396</v>
      </c>
      <c r="F406" s="13">
        <v>0</v>
      </c>
      <c r="G406" s="12" t="s">
        <v>2560</v>
      </c>
      <c r="H406" s="12" t="s">
        <v>1579</v>
      </c>
      <c r="I406" s="12" t="s">
        <v>1166</v>
      </c>
      <c r="J406" s="12" t="s">
        <v>1167</v>
      </c>
    </row>
    <row r="407" spans="1:10" ht="12.75" x14ac:dyDescent="0.2">
      <c r="A407" s="10">
        <v>42430</v>
      </c>
      <c r="B407" s="11" t="s">
        <v>2193</v>
      </c>
      <c r="C407" s="11" t="s">
        <v>1252</v>
      </c>
      <c r="D407" s="11" t="s">
        <v>17</v>
      </c>
      <c r="E407" s="12" t="s">
        <v>85</v>
      </c>
      <c r="F407" s="13">
        <v>0</v>
      </c>
      <c r="G407" s="12" t="s">
        <v>2573</v>
      </c>
      <c r="H407" s="12" t="s">
        <v>1182</v>
      </c>
      <c r="I407" s="12" t="s">
        <v>1166</v>
      </c>
      <c r="J407" s="12" t="s">
        <v>1167</v>
      </c>
    </row>
    <row r="408" spans="1:10" ht="12.75" x14ac:dyDescent="0.2">
      <c r="A408" s="10">
        <v>42430</v>
      </c>
      <c r="B408" s="11" t="s">
        <v>2234</v>
      </c>
      <c r="C408" s="11" t="s">
        <v>1252</v>
      </c>
      <c r="D408" s="11" t="s">
        <v>1730</v>
      </c>
      <c r="E408" s="12" t="s">
        <v>150</v>
      </c>
      <c r="F408" s="13">
        <v>0</v>
      </c>
      <c r="G408" s="12" t="s">
        <v>1904</v>
      </c>
      <c r="H408" s="12" t="s">
        <v>1645</v>
      </c>
      <c r="I408" s="12" t="s">
        <v>1166</v>
      </c>
      <c r="J408" s="12" t="s">
        <v>1167</v>
      </c>
    </row>
    <row r="409" spans="1:10" ht="12.75" x14ac:dyDescent="0.2">
      <c r="A409" s="10">
        <v>42429</v>
      </c>
      <c r="B409" s="11" t="s">
        <v>2234</v>
      </c>
      <c r="C409" s="11" t="s">
        <v>37</v>
      </c>
      <c r="D409" s="11" t="s">
        <v>1730</v>
      </c>
      <c r="E409" s="12" t="s">
        <v>80</v>
      </c>
      <c r="F409" s="13">
        <v>16055.35</v>
      </c>
      <c r="G409" s="12" t="s">
        <v>2561</v>
      </c>
      <c r="H409" s="12" t="s">
        <v>1182</v>
      </c>
      <c r="I409" s="12" t="s">
        <v>1166</v>
      </c>
      <c r="J409" s="12" t="s">
        <v>1167</v>
      </c>
    </row>
    <row r="410" spans="1:10" ht="12.75" x14ac:dyDescent="0.2">
      <c r="A410" s="10">
        <v>42429</v>
      </c>
      <c r="B410" s="11" t="s">
        <v>2234</v>
      </c>
      <c r="C410" s="11" t="s">
        <v>1252</v>
      </c>
      <c r="D410" s="11" t="s">
        <v>17</v>
      </c>
      <c r="E410" s="12" t="s">
        <v>345</v>
      </c>
      <c r="F410" s="13">
        <v>1796.64</v>
      </c>
      <c r="G410" s="12" t="s">
        <v>2562</v>
      </c>
      <c r="H410" s="12" t="s">
        <v>1645</v>
      </c>
      <c r="I410" s="12" t="s">
        <v>1166</v>
      </c>
      <c r="J410" s="12" t="s">
        <v>1167</v>
      </c>
    </row>
    <row r="411" spans="1:10" ht="12.75" x14ac:dyDescent="0.2">
      <c r="A411" s="10">
        <v>42429</v>
      </c>
      <c r="B411" s="11" t="s">
        <v>2201</v>
      </c>
      <c r="C411" s="11" t="s">
        <v>1252</v>
      </c>
      <c r="D411" s="11" t="s">
        <v>17</v>
      </c>
      <c r="E411" s="12" t="s">
        <v>2556</v>
      </c>
      <c r="F411" s="13">
        <v>0</v>
      </c>
      <c r="G411" s="12" t="s">
        <v>2574</v>
      </c>
      <c r="H411" s="12" t="s">
        <v>1180</v>
      </c>
      <c r="I411" s="12" t="s">
        <v>1166</v>
      </c>
      <c r="J411" s="12" t="s">
        <v>1167</v>
      </c>
    </row>
    <row r="412" spans="1:10" ht="12.75" x14ac:dyDescent="0.2">
      <c r="A412" s="10">
        <v>42428</v>
      </c>
      <c r="B412" s="11" t="s">
        <v>88</v>
      </c>
      <c r="C412" s="11" t="s">
        <v>1252</v>
      </c>
      <c r="D412" s="11" t="s">
        <v>17</v>
      </c>
      <c r="E412" s="12" t="s">
        <v>104</v>
      </c>
      <c r="F412" s="13">
        <v>0</v>
      </c>
      <c r="G412" s="12" t="s">
        <v>2592</v>
      </c>
      <c r="H412" s="12" t="s">
        <v>2401</v>
      </c>
      <c r="I412" s="12" t="s">
        <v>1166</v>
      </c>
      <c r="J412" s="12" t="s">
        <v>1167</v>
      </c>
    </row>
    <row r="413" spans="1:10" ht="12.75" x14ac:dyDescent="0.2">
      <c r="A413" s="10">
        <v>42426</v>
      </c>
      <c r="B413" s="11" t="s">
        <v>6</v>
      </c>
      <c r="C413" s="11" t="s">
        <v>761</v>
      </c>
      <c r="D413" s="11" t="s">
        <v>19</v>
      </c>
      <c r="E413" s="12" t="s">
        <v>2575</v>
      </c>
      <c r="F413" s="13">
        <v>11693.8</v>
      </c>
      <c r="G413" s="12" t="s">
        <v>2577</v>
      </c>
      <c r="H413" s="12" t="s">
        <v>2576</v>
      </c>
      <c r="I413" s="12" t="s">
        <v>1166</v>
      </c>
      <c r="J413" s="12" t="s">
        <v>1167</v>
      </c>
    </row>
    <row r="414" spans="1:10" ht="12.75" x14ac:dyDescent="0.2">
      <c r="A414" s="10">
        <v>42425</v>
      </c>
      <c r="B414" s="11" t="s">
        <v>2234</v>
      </c>
      <c r="C414" s="11" t="s">
        <v>1252</v>
      </c>
      <c r="D414" s="11" t="s">
        <v>19</v>
      </c>
      <c r="E414" s="12" t="s">
        <v>104</v>
      </c>
      <c r="F414" s="13">
        <v>1033.82</v>
      </c>
      <c r="G414" s="12" t="s">
        <v>2564</v>
      </c>
      <c r="H414" s="12" t="s">
        <v>2563</v>
      </c>
      <c r="I414" s="12" t="s">
        <v>1166</v>
      </c>
      <c r="J414" s="12" t="s">
        <v>1167</v>
      </c>
    </row>
    <row r="415" spans="1:10" ht="12.75" x14ac:dyDescent="0.2">
      <c r="A415" s="10">
        <v>42425</v>
      </c>
      <c r="B415" s="11" t="s">
        <v>2234</v>
      </c>
      <c r="C415" s="11" t="s">
        <v>1252</v>
      </c>
      <c r="D415" s="11" t="s">
        <v>17</v>
      </c>
      <c r="E415" s="12" t="s">
        <v>66</v>
      </c>
      <c r="F415" s="13">
        <v>255349.31</v>
      </c>
      <c r="G415" s="12" t="s">
        <v>2578</v>
      </c>
      <c r="H415" s="12" t="s">
        <v>1491</v>
      </c>
      <c r="I415" s="12" t="s">
        <v>1166</v>
      </c>
      <c r="J415" s="12" t="s">
        <v>1167</v>
      </c>
    </row>
    <row r="416" spans="1:10" ht="12.75" x14ac:dyDescent="0.2">
      <c r="A416" s="10">
        <v>42424</v>
      </c>
      <c r="B416" s="11" t="s">
        <v>2234</v>
      </c>
      <c r="C416" s="11" t="s">
        <v>1252</v>
      </c>
      <c r="D416" s="11" t="s">
        <v>17</v>
      </c>
      <c r="E416" s="12" t="s">
        <v>66</v>
      </c>
      <c r="F416" s="13">
        <v>0</v>
      </c>
      <c r="G416" s="12" t="s">
        <v>2565</v>
      </c>
      <c r="H416" s="12" t="s">
        <v>1491</v>
      </c>
      <c r="I416" s="12" t="s">
        <v>1166</v>
      </c>
      <c r="J416" s="12" t="s">
        <v>1167</v>
      </c>
    </row>
    <row r="417" spans="1:10" ht="12.75" x14ac:dyDescent="0.2">
      <c r="A417" s="10">
        <v>42424</v>
      </c>
      <c r="B417" s="11" t="s">
        <v>2194</v>
      </c>
      <c r="C417" s="11" t="s">
        <v>1252</v>
      </c>
      <c r="D417" s="11" t="s">
        <v>17</v>
      </c>
      <c r="E417" s="12" t="s">
        <v>380</v>
      </c>
      <c r="F417" s="13">
        <v>1321.08</v>
      </c>
      <c r="G417" s="12" t="s">
        <v>1970</v>
      </c>
      <c r="H417" s="12" t="s">
        <v>1542</v>
      </c>
      <c r="I417" s="12" t="s">
        <v>1166</v>
      </c>
      <c r="J417" s="12" t="s">
        <v>1167</v>
      </c>
    </row>
    <row r="418" spans="1:10" ht="12.75" x14ac:dyDescent="0.2">
      <c r="A418" s="10">
        <v>42422</v>
      </c>
      <c r="B418" s="11" t="s">
        <v>2193</v>
      </c>
      <c r="C418" s="11" t="s">
        <v>1252</v>
      </c>
      <c r="D418" s="11" t="s">
        <v>18</v>
      </c>
      <c r="E418" s="12" t="s">
        <v>2566</v>
      </c>
      <c r="F418" s="13">
        <v>29500</v>
      </c>
      <c r="G418" s="12" t="s">
        <v>2567</v>
      </c>
      <c r="H418" s="12" t="s">
        <v>1170</v>
      </c>
      <c r="I418" s="12" t="s">
        <v>1166</v>
      </c>
      <c r="J418" s="12" t="s">
        <v>1167</v>
      </c>
    </row>
    <row r="419" spans="1:10" ht="12.75" x14ac:dyDescent="0.2">
      <c r="A419" s="10">
        <v>42417</v>
      </c>
      <c r="B419" s="11" t="s">
        <v>2194</v>
      </c>
      <c r="C419" s="11" t="s">
        <v>1252</v>
      </c>
      <c r="D419" s="11" t="s">
        <v>19</v>
      </c>
      <c r="E419" s="12" t="s">
        <v>380</v>
      </c>
      <c r="F419" s="13">
        <v>0</v>
      </c>
      <c r="G419" s="12" t="s">
        <v>2555</v>
      </c>
      <c r="H419" s="12" t="s">
        <v>1542</v>
      </c>
      <c r="I419" s="12" t="s">
        <v>1166</v>
      </c>
      <c r="J419" s="12" t="s">
        <v>1167</v>
      </c>
    </row>
    <row r="420" spans="1:10" ht="12.75" x14ac:dyDescent="0.2">
      <c r="A420" s="10">
        <v>42417</v>
      </c>
      <c r="B420" s="11" t="s">
        <v>88</v>
      </c>
      <c r="C420" s="11" t="s">
        <v>1252</v>
      </c>
      <c r="D420" s="11" t="s">
        <v>17</v>
      </c>
      <c r="E420" s="12" t="s">
        <v>2169</v>
      </c>
      <c r="F420" s="13">
        <v>0</v>
      </c>
      <c r="G420" s="12" t="s">
        <v>2569</v>
      </c>
      <c r="H420" s="12" t="s">
        <v>2568</v>
      </c>
      <c r="I420" s="12" t="s">
        <v>1166</v>
      </c>
      <c r="J420" s="12" t="s">
        <v>1167</v>
      </c>
    </row>
    <row r="421" spans="1:10" ht="12.75" x14ac:dyDescent="0.2">
      <c r="A421" s="10">
        <v>42413</v>
      </c>
      <c r="B421" s="11" t="s">
        <v>2201</v>
      </c>
      <c r="C421" s="11" t="s">
        <v>1252</v>
      </c>
      <c r="D421" s="11" t="s">
        <v>17</v>
      </c>
      <c r="E421" s="12" t="s">
        <v>2556</v>
      </c>
      <c r="F421" s="13">
        <v>0</v>
      </c>
      <c r="G421" s="12" t="s">
        <v>2557</v>
      </c>
      <c r="H421" s="12" t="s">
        <v>1811</v>
      </c>
      <c r="I421" s="12" t="s">
        <v>1166</v>
      </c>
      <c r="J421" s="12" t="s">
        <v>1167</v>
      </c>
    </row>
    <row r="422" spans="1:10" ht="12.75" x14ac:dyDescent="0.2">
      <c r="A422" s="10">
        <v>42411</v>
      </c>
      <c r="B422" s="11" t="s">
        <v>2234</v>
      </c>
      <c r="C422" s="11" t="s">
        <v>1252</v>
      </c>
      <c r="D422" s="11" t="s">
        <v>17</v>
      </c>
      <c r="E422" s="12" t="s">
        <v>66</v>
      </c>
      <c r="F422" s="13"/>
      <c r="G422" s="12" t="s">
        <v>2544</v>
      </c>
      <c r="H422" s="12" t="s">
        <v>1491</v>
      </c>
      <c r="I422" s="12" t="s">
        <v>1166</v>
      </c>
      <c r="J422" s="12" t="s">
        <v>1167</v>
      </c>
    </row>
    <row r="423" spans="1:10" ht="12.75" x14ac:dyDescent="0.2">
      <c r="A423" s="10">
        <v>42410</v>
      </c>
      <c r="B423" s="11" t="s">
        <v>2217</v>
      </c>
      <c r="C423" s="11" t="s">
        <v>1252</v>
      </c>
      <c r="D423" s="11" t="s">
        <v>18</v>
      </c>
      <c r="E423" s="12" t="s">
        <v>233</v>
      </c>
      <c r="F423" s="13">
        <v>66000</v>
      </c>
      <c r="G423" s="12" t="s">
        <v>2545</v>
      </c>
      <c r="H423" s="12" t="s">
        <v>1554</v>
      </c>
      <c r="I423" s="12" t="s">
        <v>1166</v>
      </c>
      <c r="J423" s="12" t="s">
        <v>1167</v>
      </c>
    </row>
    <row r="424" spans="1:10" ht="12.75" x14ac:dyDescent="0.2">
      <c r="A424" s="10">
        <v>42410</v>
      </c>
      <c r="B424" s="11" t="s">
        <v>2234</v>
      </c>
      <c r="C424" s="11" t="s">
        <v>2</v>
      </c>
      <c r="D424" s="11" t="s">
        <v>19</v>
      </c>
      <c r="E424" s="12" t="s">
        <v>66</v>
      </c>
      <c r="F424" s="13">
        <v>87000</v>
      </c>
      <c r="G424" s="12" t="s">
        <v>2546</v>
      </c>
      <c r="H424" s="12" t="s">
        <v>1491</v>
      </c>
      <c r="I424" s="12" t="s">
        <v>1166</v>
      </c>
      <c r="J424" s="12" t="s">
        <v>1167</v>
      </c>
    </row>
    <row r="425" spans="1:10" ht="12.75" x14ac:dyDescent="0.2">
      <c r="A425" s="10">
        <v>42410</v>
      </c>
      <c r="B425" s="11" t="s">
        <v>2194</v>
      </c>
      <c r="C425" s="11" t="s">
        <v>1252</v>
      </c>
      <c r="D425" s="11" t="s">
        <v>19</v>
      </c>
      <c r="E425" s="12" t="s">
        <v>774</v>
      </c>
      <c r="F425" s="13">
        <v>0</v>
      </c>
      <c r="G425" s="12" t="s">
        <v>2547</v>
      </c>
      <c r="H425" s="12" t="s">
        <v>1537</v>
      </c>
      <c r="I425" s="12" t="s">
        <v>1166</v>
      </c>
      <c r="J425" s="12" t="s">
        <v>1167</v>
      </c>
    </row>
    <row r="426" spans="1:10" ht="12.75" x14ac:dyDescent="0.2">
      <c r="A426" s="10">
        <v>42410</v>
      </c>
      <c r="B426" s="11" t="s">
        <v>2201</v>
      </c>
      <c r="C426" s="11" t="s">
        <v>1252</v>
      </c>
      <c r="D426" s="11" t="s">
        <v>17</v>
      </c>
      <c r="E426" s="12" t="s">
        <v>85</v>
      </c>
      <c r="F426" s="13">
        <v>0</v>
      </c>
      <c r="G426" s="12" t="s">
        <v>2548</v>
      </c>
      <c r="H426" s="12" t="s">
        <v>1182</v>
      </c>
      <c r="I426" s="12" t="s">
        <v>1166</v>
      </c>
      <c r="J426" s="12" t="s">
        <v>1167</v>
      </c>
    </row>
    <row r="427" spans="1:10" ht="12.75" x14ac:dyDescent="0.2">
      <c r="A427" s="10">
        <v>42410</v>
      </c>
      <c r="B427" s="11" t="s">
        <v>2193</v>
      </c>
      <c r="C427" s="11" t="s">
        <v>1252</v>
      </c>
      <c r="D427" s="11" t="s">
        <v>17</v>
      </c>
      <c r="E427" s="12" t="s">
        <v>373</v>
      </c>
      <c r="F427" s="13">
        <v>97500</v>
      </c>
      <c r="G427" s="12" t="s">
        <v>2913</v>
      </c>
      <c r="H427" s="12" t="s">
        <v>1170</v>
      </c>
      <c r="I427" s="12" t="s">
        <v>1166</v>
      </c>
      <c r="J427" s="12" t="s">
        <v>1167</v>
      </c>
    </row>
    <row r="428" spans="1:10" ht="12.75" x14ac:dyDescent="0.2">
      <c r="A428" s="10">
        <v>42410</v>
      </c>
      <c r="B428" s="11" t="s">
        <v>2217</v>
      </c>
      <c r="C428" s="11" t="s">
        <v>1252</v>
      </c>
      <c r="D428" s="11" t="s">
        <v>17</v>
      </c>
      <c r="E428" s="12" t="s">
        <v>2558</v>
      </c>
      <c r="F428" s="13">
        <v>4000</v>
      </c>
      <c r="G428" s="12" t="s">
        <v>2559</v>
      </c>
      <c r="H428" s="12" t="s">
        <v>1554</v>
      </c>
      <c r="I428" s="12" t="s">
        <v>1166</v>
      </c>
      <c r="J428" s="12" t="s">
        <v>1167</v>
      </c>
    </row>
    <row r="429" spans="1:10" ht="12.75" x14ac:dyDescent="0.2">
      <c r="A429" s="10">
        <v>42409</v>
      </c>
      <c r="B429" s="11" t="s">
        <v>2201</v>
      </c>
      <c r="C429" s="11" t="s">
        <v>761</v>
      </c>
      <c r="D429" s="11" t="s">
        <v>17</v>
      </c>
      <c r="E429" s="12" t="s">
        <v>686</v>
      </c>
      <c r="F429" s="13">
        <v>9116.74</v>
      </c>
      <c r="G429" s="12" t="s">
        <v>2549</v>
      </c>
      <c r="H429" s="12" t="s">
        <v>1865</v>
      </c>
      <c r="I429" s="12" t="s">
        <v>1166</v>
      </c>
      <c r="J429" s="12" t="s">
        <v>1167</v>
      </c>
    </row>
    <row r="430" spans="1:10" ht="12.75" x14ac:dyDescent="0.2">
      <c r="A430" s="10">
        <v>42408</v>
      </c>
      <c r="B430" s="11" t="s">
        <v>2193</v>
      </c>
      <c r="C430" s="11" t="s">
        <v>1252</v>
      </c>
      <c r="D430" s="11" t="s">
        <v>17</v>
      </c>
      <c r="E430" s="12" t="s">
        <v>2550</v>
      </c>
      <c r="F430" s="13">
        <v>5000</v>
      </c>
      <c r="G430" s="12" t="s">
        <v>2551</v>
      </c>
      <c r="H430" s="12" t="s">
        <v>1170</v>
      </c>
      <c r="I430" s="12" t="s">
        <v>1166</v>
      </c>
      <c r="J430" s="12" t="s">
        <v>1167</v>
      </c>
    </row>
    <row r="431" spans="1:10" ht="12.75" x14ac:dyDescent="0.2">
      <c r="A431" s="10">
        <v>42405</v>
      </c>
      <c r="B431" s="11" t="s">
        <v>2193</v>
      </c>
      <c r="C431" s="11" t="s">
        <v>1252</v>
      </c>
      <c r="D431" s="11" t="s">
        <v>17</v>
      </c>
      <c r="E431" s="12" t="s">
        <v>2232</v>
      </c>
      <c r="F431" s="13">
        <v>0</v>
      </c>
      <c r="G431" s="12" t="s">
        <v>2552</v>
      </c>
      <c r="H431" s="12" t="s">
        <v>1182</v>
      </c>
      <c r="I431" s="12" t="s">
        <v>1166</v>
      </c>
      <c r="J431" s="12" t="s">
        <v>1167</v>
      </c>
    </row>
    <row r="432" spans="1:10" ht="12.75" x14ac:dyDescent="0.2">
      <c r="A432" s="10">
        <v>42402</v>
      </c>
      <c r="B432" s="11" t="s">
        <v>2201</v>
      </c>
      <c r="C432" s="11" t="s">
        <v>1252</v>
      </c>
      <c r="D432" s="11" t="s">
        <v>17</v>
      </c>
      <c r="E432" s="12" t="s">
        <v>85</v>
      </c>
      <c r="F432" s="13">
        <v>1894.28</v>
      </c>
      <c r="G432" s="12" t="s">
        <v>1970</v>
      </c>
      <c r="H432" s="12" t="s">
        <v>1182</v>
      </c>
      <c r="I432" s="12" t="s">
        <v>1166</v>
      </c>
      <c r="J432" s="12" t="s">
        <v>1167</v>
      </c>
    </row>
    <row r="433" spans="1:10" ht="12.75" x14ac:dyDescent="0.2">
      <c r="A433" s="10">
        <v>42402</v>
      </c>
      <c r="B433" s="11" t="s">
        <v>2193</v>
      </c>
      <c r="C433" s="11" t="s">
        <v>1252</v>
      </c>
      <c r="D433" s="11" t="s">
        <v>1730</v>
      </c>
      <c r="E433" s="12" t="s">
        <v>85</v>
      </c>
      <c r="F433" s="13">
        <v>0</v>
      </c>
      <c r="G433" s="12" t="s">
        <v>2542</v>
      </c>
      <c r="H433" s="12" t="s">
        <v>1182</v>
      </c>
      <c r="I433" s="12" t="s">
        <v>1166</v>
      </c>
      <c r="J433" s="12" t="s">
        <v>1167</v>
      </c>
    </row>
    <row r="434" spans="1:10" ht="12.75" x14ac:dyDescent="0.2">
      <c r="A434" s="10">
        <v>42402</v>
      </c>
      <c r="B434" s="11" t="s">
        <v>2193</v>
      </c>
      <c r="C434" s="11" t="s">
        <v>1252</v>
      </c>
      <c r="D434" s="11" t="s">
        <v>1730</v>
      </c>
      <c r="E434" s="12" t="s">
        <v>1797</v>
      </c>
      <c r="F434" s="13"/>
      <c r="G434" s="12" t="s">
        <v>2543</v>
      </c>
      <c r="H434" s="12" t="s">
        <v>1798</v>
      </c>
      <c r="I434" s="12" t="s">
        <v>1166</v>
      </c>
      <c r="J434" s="12" t="s">
        <v>1167</v>
      </c>
    </row>
    <row r="435" spans="1:10" ht="12.75" x14ac:dyDescent="0.2">
      <c r="A435" s="10">
        <v>42401</v>
      </c>
      <c r="B435" s="11" t="s">
        <v>40</v>
      </c>
      <c r="C435" s="11" t="s">
        <v>1252</v>
      </c>
      <c r="D435" s="11" t="s">
        <v>1730</v>
      </c>
      <c r="E435" s="12" t="s">
        <v>2006</v>
      </c>
      <c r="F435" s="13">
        <v>0</v>
      </c>
      <c r="G435" s="12" t="s">
        <v>2554</v>
      </c>
      <c r="H435" s="12" t="s">
        <v>2007</v>
      </c>
      <c r="I435" s="12" t="s">
        <v>1166</v>
      </c>
      <c r="J435" s="12" t="s">
        <v>1167</v>
      </c>
    </row>
    <row r="436" spans="1:10" ht="12.75" x14ac:dyDescent="0.2">
      <c r="A436" s="10">
        <v>42398</v>
      </c>
      <c r="B436" s="11" t="s">
        <v>2193</v>
      </c>
      <c r="C436" s="11" t="s">
        <v>1252</v>
      </c>
      <c r="D436" s="11" t="s">
        <v>1730</v>
      </c>
      <c r="E436" s="12" t="s">
        <v>85</v>
      </c>
      <c r="F436" s="13">
        <v>0</v>
      </c>
      <c r="G436" s="12" t="s">
        <v>2539</v>
      </c>
      <c r="H436" s="12" t="s">
        <v>1182</v>
      </c>
      <c r="I436" s="12" t="s">
        <v>1166</v>
      </c>
      <c r="J436" s="12" t="s">
        <v>1167</v>
      </c>
    </row>
    <row r="437" spans="1:10" ht="12.75" x14ac:dyDescent="0.2">
      <c r="A437" s="10">
        <v>42396</v>
      </c>
      <c r="B437" s="11" t="s">
        <v>2201</v>
      </c>
      <c r="C437" s="11" t="s">
        <v>1252</v>
      </c>
      <c r="D437" s="11" t="s">
        <v>17</v>
      </c>
      <c r="E437" s="12" t="s">
        <v>80</v>
      </c>
      <c r="F437" s="13">
        <v>0</v>
      </c>
      <c r="G437" s="12" t="s">
        <v>2530</v>
      </c>
      <c r="H437" s="12" t="s">
        <v>1182</v>
      </c>
      <c r="I437" s="12" t="s">
        <v>1166</v>
      </c>
      <c r="J437" s="12" t="s">
        <v>1167</v>
      </c>
    </row>
    <row r="438" spans="1:10" ht="12.75" x14ac:dyDescent="0.2">
      <c r="A438" s="10">
        <v>42396</v>
      </c>
      <c r="B438" s="11" t="s">
        <v>2194</v>
      </c>
      <c r="C438" s="11" t="s">
        <v>1252</v>
      </c>
      <c r="D438" s="11" t="s">
        <v>19</v>
      </c>
      <c r="E438" s="12" t="s">
        <v>774</v>
      </c>
      <c r="F438" s="13">
        <v>849.9</v>
      </c>
      <c r="G438" s="12" t="s">
        <v>2540</v>
      </c>
      <c r="H438" s="12" t="s">
        <v>1537</v>
      </c>
      <c r="I438" s="12" t="s">
        <v>1166</v>
      </c>
      <c r="J438" s="12" t="s">
        <v>1167</v>
      </c>
    </row>
    <row r="439" spans="1:10" ht="12.75" x14ac:dyDescent="0.2">
      <c r="A439" s="10">
        <v>42395</v>
      </c>
      <c r="B439" s="11" t="s">
        <v>88</v>
      </c>
      <c r="C439" s="11" t="s">
        <v>1252</v>
      </c>
      <c r="D439" s="11" t="s">
        <v>17</v>
      </c>
      <c r="E439" s="12" t="s">
        <v>104</v>
      </c>
      <c r="F439" s="13"/>
      <c r="G439" s="12" t="s">
        <v>2531</v>
      </c>
      <c r="H439" s="12"/>
      <c r="I439" s="12" t="s">
        <v>1166</v>
      </c>
      <c r="J439" s="12" t="s">
        <v>1167</v>
      </c>
    </row>
    <row r="440" spans="1:10" ht="12.75" x14ac:dyDescent="0.2">
      <c r="A440" s="10">
        <v>42395</v>
      </c>
      <c r="B440" s="11" t="s">
        <v>2194</v>
      </c>
      <c r="C440" s="11" t="s">
        <v>1252</v>
      </c>
      <c r="D440" s="11" t="s">
        <v>17</v>
      </c>
      <c r="E440" s="12" t="s">
        <v>774</v>
      </c>
      <c r="F440" s="13">
        <v>11640.53</v>
      </c>
      <c r="G440" s="12" t="s">
        <v>1970</v>
      </c>
      <c r="H440" s="12" t="s">
        <v>1537</v>
      </c>
      <c r="I440" s="12" t="s">
        <v>1166</v>
      </c>
      <c r="J440" s="12" t="s">
        <v>1167</v>
      </c>
    </row>
    <row r="441" spans="1:10" ht="12.75" x14ac:dyDescent="0.2">
      <c r="A441" s="10">
        <v>42394</v>
      </c>
      <c r="B441" s="11" t="s">
        <v>2201</v>
      </c>
      <c r="C441" s="11" t="s">
        <v>1252</v>
      </c>
      <c r="D441" s="11" t="s">
        <v>18</v>
      </c>
      <c r="E441" s="12" t="s">
        <v>85</v>
      </c>
      <c r="F441" s="13">
        <v>0</v>
      </c>
      <c r="G441" s="12" t="s">
        <v>2532</v>
      </c>
      <c r="H441" s="12" t="s">
        <v>1182</v>
      </c>
      <c r="I441" s="12" t="s">
        <v>1166</v>
      </c>
      <c r="J441" s="12" t="s">
        <v>1167</v>
      </c>
    </row>
    <row r="442" spans="1:10" ht="12.75" x14ac:dyDescent="0.2">
      <c r="A442" s="10">
        <v>42394</v>
      </c>
      <c r="B442" s="11" t="s">
        <v>2270</v>
      </c>
      <c r="C442" s="11" t="s">
        <v>1252</v>
      </c>
      <c r="D442" s="11" t="s">
        <v>17</v>
      </c>
      <c r="E442" s="12" t="s">
        <v>1632</v>
      </c>
      <c r="F442" s="13">
        <v>0</v>
      </c>
      <c r="G442" s="12" t="s">
        <v>2533</v>
      </c>
      <c r="H442" s="12" t="s">
        <v>1633</v>
      </c>
      <c r="I442" s="12" t="s">
        <v>1166</v>
      </c>
      <c r="J442" s="12" t="s">
        <v>1167</v>
      </c>
    </row>
    <row r="443" spans="1:10" ht="12.75" x14ac:dyDescent="0.2">
      <c r="A443" s="10">
        <v>42394</v>
      </c>
      <c r="B443" s="11" t="s">
        <v>2315</v>
      </c>
      <c r="C443" s="11" t="s">
        <v>1252</v>
      </c>
      <c r="D443" s="11" t="s">
        <v>17</v>
      </c>
      <c r="E443" s="12" t="s">
        <v>2535</v>
      </c>
      <c r="F443" s="13">
        <v>8604.5499999999993</v>
      </c>
      <c r="G443" s="12" t="s">
        <v>1970</v>
      </c>
      <c r="H443" s="12" t="s">
        <v>1811</v>
      </c>
      <c r="I443" s="12" t="s">
        <v>1166</v>
      </c>
      <c r="J443" s="12" t="s">
        <v>1167</v>
      </c>
    </row>
    <row r="444" spans="1:10" ht="12.75" x14ac:dyDescent="0.2">
      <c r="A444" s="10">
        <v>42394</v>
      </c>
      <c r="B444" s="11" t="s">
        <v>2315</v>
      </c>
      <c r="C444" s="11" t="s">
        <v>1252</v>
      </c>
      <c r="D444" s="11" t="s">
        <v>17</v>
      </c>
      <c r="E444" s="12" t="s">
        <v>2535</v>
      </c>
      <c r="F444" s="13">
        <v>8604.5499999999993</v>
      </c>
      <c r="G444" s="12" t="s">
        <v>1970</v>
      </c>
      <c r="H444" s="12" t="s">
        <v>1811</v>
      </c>
      <c r="I444" s="12" t="s">
        <v>1166</v>
      </c>
      <c r="J444" s="12" t="s">
        <v>1167</v>
      </c>
    </row>
    <row r="445" spans="1:10" ht="12.75" x14ac:dyDescent="0.2">
      <c r="A445" s="10">
        <v>42391</v>
      </c>
      <c r="B445" s="11" t="s">
        <v>2201</v>
      </c>
      <c r="C445" s="11" t="s">
        <v>1252</v>
      </c>
      <c r="D445" s="11" t="s">
        <v>17</v>
      </c>
      <c r="E445" s="12" t="s">
        <v>85</v>
      </c>
      <c r="F445" s="13">
        <v>0</v>
      </c>
      <c r="G445" s="12" t="s">
        <v>2541</v>
      </c>
      <c r="H445" s="12" t="s">
        <v>1182</v>
      </c>
      <c r="I445" s="12" t="s">
        <v>1166</v>
      </c>
      <c r="J445" s="12" t="s">
        <v>1167</v>
      </c>
    </row>
    <row r="446" spans="1:10" ht="12.75" x14ac:dyDescent="0.2">
      <c r="A446" s="10">
        <v>42385</v>
      </c>
      <c r="B446" s="11" t="s">
        <v>2201</v>
      </c>
      <c r="C446" s="11" t="s">
        <v>53</v>
      </c>
      <c r="D446" s="11" t="s">
        <v>19</v>
      </c>
      <c r="E446" s="12" t="s">
        <v>2514</v>
      </c>
      <c r="F446" s="13">
        <v>26000</v>
      </c>
      <c r="G446" s="12" t="s">
        <v>2511</v>
      </c>
      <c r="H446" s="12" t="s">
        <v>1590</v>
      </c>
      <c r="I446" s="12" t="s">
        <v>1166</v>
      </c>
      <c r="J446" s="12" t="s">
        <v>1167</v>
      </c>
    </row>
    <row r="447" spans="1:10" ht="12.75" x14ac:dyDescent="0.2">
      <c r="A447" s="10">
        <v>42384</v>
      </c>
      <c r="B447" s="11" t="s">
        <v>2201</v>
      </c>
      <c r="C447" s="11" t="s">
        <v>1252</v>
      </c>
      <c r="D447" s="11" t="s">
        <v>17</v>
      </c>
      <c r="E447" s="12" t="s">
        <v>958</v>
      </c>
      <c r="F447" s="13">
        <v>29787.599999999999</v>
      </c>
      <c r="G447" s="12" t="s">
        <v>2515</v>
      </c>
      <c r="H447" s="12" t="s">
        <v>1750</v>
      </c>
      <c r="I447" s="12" t="s">
        <v>1166</v>
      </c>
      <c r="J447" s="12" t="s">
        <v>1167</v>
      </c>
    </row>
    <row r="448" spans="1:10" ht="12.75" x14ac:dyDescent="0.2">
      <c r="A448" s="10">
        <v>42383</v>
      </c>
      <c r="B448" s="11" t="s">
        <v>88</v>
      </c>
      <c r="C448" s="11" t="s">
        <v>761</v>
      </c>
      <c r="D448" s="11" t="s">
        <v>17</v>
      </c>
      <c r="E448" s="12" t="s">
        <v>104</v>
      </c>
      <c r="F448" s="13">
        <v>9220</v>
      </c>
      <c r="G448" s="12" t="s">
        <v>2516</v>
      </c>
      <c r="H448" s="12" t="s">
        <v>2401</v>
      </c>
      <c r="I448" s="12" t="s">
        <v>1166</v>
      </c>
      <c r="J448" s="12" t="s">
        <v>1167</v>
      </c>
    </row>
    <row r="449" spans="1:10" ht="12.75" x14ac:dyDescent="0.2">
      <c r="A449" s="10">
        <v>42382</v>
      </c>
      <c r="B449" s="11" t="s">
        <v>2201</v>
      </c>
      <c r="C449" s="11" t="s">
        <v>1252</v>
      </c>
      <c r="D449" s="11" t="s">
        <v>17</v>
      </c>
      <c r="E449" s="12" t="s">
        <v>2517</v>
      </c>
      <c r="F449" s="13">
        <v>0</v>
      </c>
      <c r="G449" s="12" t="s">
        <v>2518</v>
      </c>
      <c r="H449" s="12" t="s">
        <v>1182</v>
      </c>
      <c r="I449" s="12" t="s">
        <v>1166</v>
      </c>
      <c r="J449" s="12" t="s">
        <v>1167</v>
      </c>
    </row>
    <row r="450" spans="1:10" ht="12.75" x14ac:dyDescent="0.2">
      <c r="A450" s="10">
        <v>42382</v>
      </c>
      <c r="B450" s="11" t="s">
        <v>2201</v>
      </c>
      <c r="C450" s="11" t="s">
        <v>1252</v>
      </c>
      <c r="D450" s="11" t="s">
        <v>19</v>
      </c>
      <c r="E450" s="12" t="s">
        <v>2519</v>
      </c>
      <c r="F450" s="13">
        <v>0</v>
      </c>
      <c r="G450" s="12" t="s">
        <v>2520</v>
      </c>
      <c r="H450" s="12" t="s">
        <v>1811</v>
      </c>
      <c r="I450" s="12" t="s">
        <v>1166</v>
      </c>
      <c r="J450" s="12" t="s">
        <v>1167</v>
      </c>
    </row>
    <row r="451" spans="1:10" ht="12.75" x14ac:dyDescent="0.2">
      <c r="A451" s="10">
        <v>42382</v>
      </c>
      <c r="B451" s="11" t="s">
        <v>2194</v>
      </c>
      <c r="C451" s="11" t="s">
        <v>1252</v>
      </c>
      <c r="D451" s="11" t="s">
        <v>17</v>
      </c>
      <c r="E451" s="12" t="s">
        <v>2537</v>
      </c>
      <c r="F451" s="13">
        <v>47420.45</v>
      </c>
      <c r="G451" s="12" t="s">
        <v>2538</v>
      </c>
      <c r="H451" s="12"/>
      <c r="I451" s="12" t="s">
        <v>1166</v>
      </c>
      <c r="J451" s="12" t="s">
        <v>1167</v>
      </c>
    </row>
    <row r="452" spans="1:10" ht="12.75" x14ac:dyDescent="0.2">
      <c r="A452" s="10">
        <v>42381</v>
      </c>
      <c r="B452" s="11" t="s">
        <v>2201</v>
      </c>
      <c r="C452" s="11" t="s">
        <v>761</v>
      </c>
      <c r="D452" s="11" t="s">
        <v>19</v>
      </c>
      <c r="E452" s="12" t="s">
        <v>2521</v>
      </c>
      <c r="F452" s="13">
        <v>16500</v>
      </c>
      <c r="G452" s="12" t="s">
        <v>2522</v>
      </c>
      <c r="H452" s="12" t="s">
        <v>1180</v>
      </c>
      <c r="I452" s="12" t="s">
        <v>1166</v>
      </c>
      <c r="J452" s="12" t="s">
        <v>1167</v>
      </c>
    </row>
    <row r="453" spans="1:10" ht="12.75" x14ac:dyDescent="0.2">
      <c r="A453" s="10">
        <v>42380</v>
      </c>
      <c r="B453" s="11" t="s">
        <v>2193</v>
      </c>
      <c r="C453" s="11" t="s">
        <v>2</v>
      </c>
      <c r="D453" s="11" t="s">
        <v>19</v>
      </c>
      <c r="E453" s="12" t="s">
        <v>208</v>
      </c>
      <c r="F453" s="13">
        <v>98102.18</v>
      </c>
      <c r="G453" s="12" t="s">
        <v>2523</v>
      </c>
      <c r="H453" s="12" t="s">
        <v>1640</v>
      </c>
      <c r="I453" s="12" t="s">
        <v>1166</v>
      </c>
      <c r="J453" s="12" t="s">
        <v>1167</v>
      </c>
    </row>
    <row r="454" spans="1:10" ht="12.75" x14ac:dyDescent="0.2">
      <c r="A454" s="10">
        <v>42380</v>
      </c>
      <c r="B454" s="11" t="s">
        <v>2234</v>
      </c>
      <c r="C454" s="11" t="s">
        <v>1252</v>
      </c>
      <c r="D454" s="11" t="s">
        <v>17</v>
      </c>
      <c r="E454" s="12" t="s">
        <v>28</v>
      </c>
      <c r="F454" s="13">
        <v>0</v>
      </c>
      <c r="G454" s="12" t="s">
        <v>2524</v>
      </c>
      <c r="H454" s="12" t="s">
        <v>1180</v>
      </c>
      <c r="I454" s="12" t="s">
        <v>1166</v>
      </c>
      <c r="J454" s="12" t="s">
        <v>1167</v>
      </c>
    </row>
    <row r="455" spans="1:10" ht="12.75" x14ac:dyDescent="0.2">
      <c r="A455" s="10">
        <v>42377</v>
      </c>
      <c r="B455" s="11" t="s">
        <v>2201</v>
      </c>
      <c r="C455" s="11" t="s">
        <v>1252</v>
      </c>
      <c r="D455" s="11" t="s">
        <v>17</v>
      </c>
      <c r="E455" s="12" t="s">
        <v>2525</v>
      </c>
      <c r="F455" s="13">
        <v>0</v>
      </c>
      <c r="G455" s="12" t="s">
        <v>2526</v>
      </c>
      <c r="H455" s="12" t="s">
        <v>1649</v>
      </c>
      <c r="I455" s="12" t="s">
        <v>1166</v>
      </c>
      <c r="J455" s="12" t="s">
        <v>1167</v>
      </c>
    </row>
    <row r="456" spans="1:10" ht="12.75" x14ac:dyDescent="0.2">
      <c r="A456" s="10">
        <v>42374</v>
      </c>
      <c r="B456" s="11" t="s">
        <v>2201</v>
      </c>
      <c r="C456" s="11" t="s">
        <v>1252</v>
      </c>
      <c r="D456" s="11" t="s">
        <v>17</v>
      </c>
      <c r="E456" s="12" t="s">
        <v>2527</v>
      </c>
      <c r="F456" s="13">
        <v>0</v>
      </c>
      <c r="G456" s="12" t="s">
        <v>2063</v>
      </c>
      <c r="H456" s="12" t="s">
        <v>2149</v>
      </c>
      <c r="I456" s="12" t="s">
        <v>1166</v>
      </c>
      <c r="J456" s="12" t="s">
        <v>1167</v>
      </c>
    </row>
    <row r="457" spans="1:10" ht="12.75" x14ac:dyDescent="0.2">
      <c r="A457" s="10">
        <v>42373</v>
      </c>
      <c r="B457" s="11" t="s">
        <v>2201</v>
      </c>
      <c r="C457" s="11" t="s">
        <v>1252</v>
      </c>
      <c r="D457" s="11" t="s">
        <v>17</v>
      </c>
      <c r="E457" s="12" t="s">
        <v>948</v>
      </c>
      <c r="F457" s="13">
        <v>5938.2</v>
      </c>
      <c r="G457" s="12" t="s">
        <v>1970</v>
      </c>
      <c r="H457" s="12" t="s">
        <v>1884</v>
      </c>
      <c r="I457" s="12" t="s">
        <v>1166</v>
      </c>
      <c r="J457" s="12" t="s">
        <v>1167</v>
      </c>
    </row>
    <row r="458" spans="1:10" ht="12.75" x14ac:dyDescent="0.2">
      <c r="A458" s="10">
        <v>42368</v>
      </c>
      <c r="B458" s="11" t="s">
        <v>2234</v>
      </c>
      <c r="C458" s="11" t="s">
        <v>1252</v>
      </c>
      <c r="D458" s="11" t="s">
        <v>1730</v>
      </c>
      <c r="E458" s="12" t="s">
        <v>66</v>
      </c>
      <c r="F458" s="13">
        <v>0</v>
      </c>
      <c r="G458" s="12" t="s">
        <v>2507</v>
      </c>
      <c r="H458" s="12" t="s">
        <v>1491</v>
      </c>
      <c r="I458" s="12" t="s">
        <v>1166</v>
      </c>
      <c r="J458" s="12" t="s">
        <v>1167</v>
      </c>
    </row>
    <row r="459" spans="1:10" ht="12.75" x14ac:dyDescent="0.2">
      <c r="A459" s="10">
        <v>42368</v>
      </c>
      <c r="B459" s="11" t="s">
        <v>2132</v>
      </c>
      <c r="C459" s="11" t="s">
        <v>2</v>
      </c>
      <c r="D459" s="11" t="s">
        <v>19</v>
      </c>
      <c r="E459" s="12" t="s">
        <v>2509</v>
      </c>
      <c r="F459" s="13">
        <v>28000</v>
      </c>
      <c r="G459" s="12" t="s">
        <v>2510</v>
      </c>
      <c r="H459" s="12" t="s">
        <v>1188</v>
      </c>
      <c r="I459" s="12" t="s">
        <v>1166</v>
      </c>
      <c r="J459" s="12" t="s">
        <v>1167</v>
      </c>
    </row>
    <row r="460" spans="1:10" ht="12.75" x14ac:dyDescent="0.2">
      <c r="A460" s="10">
        <v>42368</v>
      </c>
      <c r="B460" s="11" t="s">
        <v>2132</v>
      </c>
      <c r="C460" s="11" t="s">
        <v>2</v>
      </c>
      <c r="D460" s="11" t="s">
        <v>19</v>
      </c>
      <c r="E460" s="12" t="s">
        <v>2509</v>
      </c>
      <c r="F460" s="13">
        <v>28000</v>
      </c>
      <c r="G460" s="12" t="s">
        <v>2511</v>
      </c>
      <c r="H460" s="12" t="s">
        <v>1188</v>
      </c>
      <c r="I460" s="12" t="s">
        <v>1166</v>
      </c>
      <c r="J460" s="12" t="s">
        <v>1167</v>
      </c>
    </row>
    <row r="461" spans="1:10" ht="12.75" x14ac:dyDescent="0.2">
      <c r="A461" s="10">
        <v>42368</v>
      </c>
      <c r="B461" s="11" t="s">
        <v>2132</v>
      </c>
      <c r="C461" s="11" t="s">
        <v>2</v>
      </c>
      <c r="D461" s="11" t="s">
        <v>19</v>
      </c>
      <c r="E461" s="12" t="s">
        <v>2509</v>
      </c>
      <c r="F461" s="13">
        <v>39670.47</v>
      </c>
      <c r="G461" s="12" t="s">
        <v>2849</v>
      </c>
      <c r="H461" s="12" t="s">
        <v>1188</v>
      </c>
      <c r="I461" s="12" t="s">
        <v>1166</v>
      </c>
      <c r="J461" s="12" t="s">
        <v>1167</v>
      </c>
    </row>
    <row r="462" spans="1:10" ht="12.75" x14ac:dyDescent="0.2">
      <c r="A462" s="10">
        <v>42362</v>
      </c>
      <c r="B462" s="11" t="s">
        <v>2234</v>
      </c>
      <c r="C462" s="11" t="s">
        <v>1252</v>
      </c>
      <c r="D462" s="11" t="s">
        <v>1730</v>
      </c>
      <c r="E462" s="12" t="s">
        <v>150</v>
      </c>
      <c r="F462" s="13">
        <v>0</v>
      </c>
      <c r="G462" s="12" t="s">
        <v>2512</v>
      </c>
      <c r="H462" s="12" t="s">
        <v>1645</v>
      </c>
      <c r="I462" s="12" t="s">
        <v>1166</v>
      </c>
      <c r="J462" s="12" t="s">
        <v>1167</v>
      </c>
    </row>
    <row r="463" spans="1:10" ht="12.75" x14ac:dyDescent="0.2">
      <c r="A463" s="10">
        <v>42359</v>
      </c>
      <c r="B463" s="11" t="s">
        <v>88</v>
      </c>
      <c r="C463" s="11" t="s">
        <v>1252</v>
      </c>
      <c r="D463" s="11" t="s">
        <v>17</v>
      </c>
      <c r="E463" s="12" t="s">
        <v>104</v>
      </c>
      <c r="F463" s="13">
        <v>0</v>
      </c>
      <c r="G463" s="12" t="s">
        <v>2500</v>
      </c>
      <c r="H463" s="12" t="s">
        <v>2401</v>
      </c>
      <c r="I463" s="12" t="s">
        <v>1166</v>
      </c>
      <c r="J463" s="12" t="s">
        <v>1167</v>
      </c>
    </row>
    <row r="464" spans="1:10" ht="12.75" x14ac:dyDescent="0.2">
      <c r="A464" s="10">
        <v>42356</v>
      </c>
      <c r="B464" s="11" t="s">
        <v>2234</v>
      </c>
      <c r="C464" s="11" t="s">
        <v>53</v>
      </c>
      <c r="D464" s="11" t="s">
        <v>17</v>
      </c>
      <c r="E464" s="12" t="s">
        <v>345</v>
      </c>
      <c r="F464" s="13">
        <v>9309.51</v>
      </c>
      <c r="G464" s="12" t="s">
        <v>2513</v>
      </c>
      <c r="H464" s="12" t="s">
        <v>1645</v>
      </c>
      <c r="I464" s="12" t="s">
        <v>1166</v>
      </c>
      <c r="J464" s="12" t="s">
        <v>1167</v>
      </c>
    </row>
    <row r="465" spans="1:10" ht="12.75" x14ac:dyDescent="0.2">
      <c r="A465" s="10">
        <v>42355</v>
      </c>
      <c r="B465" s="11" t="s">
        <v>2193</v>
      </c>
      <c r="C465" s="11" t="s">
        <v>1252</v>
      </c>
      <c r="D465" s="11" t="s">
        <v>17</v>
      </c>
      <c r="E465" s="12" t="s">
        <v>72</v>
      </c>
      <c r="F465" s="13">
        <v>0</v>
      </c>
      <c r="G465" s="12" t="s">
        <v>2498</v>
      </c>
      <c r="H465" s="12" t="s">
        <v>1182</v>
      </c>
      <c r="I465" s="12" t="s">
        <v>1166</v>
      </c>
      <c r="J465" s="12" t="s">
        <v>1167</v>
      </c>
    </row>
    <row r="466" spans="1:10" ht="12.75" x14ac:dyDescent="0.2">
      <c r="A466" s="10">
        <v>42355</v>
      </c>
      <c r="B466" s="11" t="s">
        <v>2201</v>
      </c>
      <c r="C466" s="11" t="s">
        <v>37</v>
      </c>
      <c r="D466" s="11" t="s">
        <v>18</v>
      </c>
      <c r="E466" s="12" t="s">
        <v>2501</v>
      </c>
      <c r="F466" s="13">
        <v>2000000</v>
      </c>
      <c r="G466" s="12" t="s">
        <v>2680</v>
      </c>
      <c r="H466" s="12" t="s">
        <v>2502</v>
      </c>
      <c r="I466" s="12" t="s">
        <v>1166</v>
      </c>
      <c r="J466" s="12" t="s">
        <v>1167</v>
      </c>
    </row>
    <row r="467" spans="1:10" ht="12.75" x14ac:dyDescent="0.2">
      <c r="A467" s="10">
        <v>42355</v>
      </c>
      <c r="B467" s="11" t="s">
        <v>2194</v>
      </c>
      <c r="C467" s="11" t="s">
        <v>1252</v>
      </c>
      <c r="D467" s="11" t="s">
        <v>18</v>
      </c>
      <c r="E467" s="12" t="s">
        <v>2503</v>
      </c>
      <c r="F467" s="13">
        <v>0</v>
      </c>
      <c r="G467" s="12" t="s">
        <v>2505</v>
      </c>
      <c r="H467" s="12" t="s">
        <v>2504</v>
      </c>
      <c r="I467" s="12" t="s">
        <v>1166</v>
      </c>
      <c r="J467" s="12" t="s">
        <v>1167</v>
      </c>
    </row>
    <row r="468" spans="1:10" ht="12.75" x14ac:dyDescent="0.2">
      <c r="A468" s="10">
        <v>42355</v>
      </c>
      <c r="B468" s="11" t="s">
        <v>2315</v>
      </c>
      <c r="C468" s="11" t="s">
        <v>1252</v>
      </c>
      <c r="D468" s="11" t="s">
        <v>18</v>
      </c>
      <c r="E468" s="12" t="s">
        <v>1092</v>
      </c>
      <c r="F468" s="13">
        <v>0</v>
      </c>
      <c r="G468" s="12" t="s">
        <v>2529</v>
      </c>
      <c r="H468" s="12" t="s">
        <v>2528</v>
      </c>
      <c r="I468" s="12" t="s">
        <v>1166</v>
      </c>
      <c r="J468" s="12" t="s">
        <v>1167</v>
      </c>
    </row>
    <row r="469" spans="1:10" ht="12.75" x14ac:dyDescent="0.2">
      <c r="A469" s="10">
        <v>42354</v>
      </c>
      <c r="B469" s="11" t="s">
        <v>88</v>
      </c>
      <c r="C469" s="11" t="s">
        <v>1252</v>
      </c>
      <c r="D469" s="11" t="s">
        <v>17</v>
      </c>
      <c r="E469" s="12" t="s">
        <v>104</v>
      </c>
      <c r="F469" s="13">
        <v>0</v>
      </c>
      <c r="G469" s="12" t="s">
        <v>2499</v>
      </c>
      <c r="H469" s="12" t="s">
        <v>2401</v>
      </c>
      <c r="I469" s="12" t="s">
        <v>1166</v>
      </c>
      <c r="J469" s="12" t="s">
        <v>1167</v>
      </c>
    </row>
    <row r="470" spans="1:10" ht="12.75" x14ac:dyDescent="0.2">
      <c r="A470" s="10">
        <v>42352</v>
      </c>
      <c r="B470" s="11" t="s">
        <v>2193</v>
      </c>
      <c r="C470" s="11" t="s">
        <v>1252</v>
      </c>
      <c r="D470" s="11" t="s">
        <v>1730</v>
      </c>
      <c r="E470" s="12" t="s">
        <v>373</v>
      </c>
      <c r="F470" s="13">
        <v>0</v>
      </c>
      <c r="G470" s="12" t="s">
        <v>2490</v>
      </c>
      <c r="H470" s="12" t="s">
        <v>1170</v>
      </c>
      <c r="I470" s="12" t="s">
        <v>1166</v>
      </c>
      <c r="J470" s="12" t="s">
        <v>1167</v>
      </c>
    </row>
    <row r="471" spans="1:10" ht="12.75" x14ac:dyDescent="0.2">
      <c r="A471" s="10">
        <v>42352</v>
      </c>
      <c r="B471" s="11" t="s">
        <v>2234</v>
      </c>
      <c r="C471" s="11" t="s">
        <v>1252</v>
      </c>
      <c r="D471" s="11" t="s">
        <v>1730</v>
      </c>
      <c r="E471" s="12" t="s">
        <v>66</v>
      </c>
      <c r="F471" s="13">
        <v>131617.04999999999</v>
      </c>
      <c r="G471" s="12" t="s">
        <v>2491</v>
      </c>
      <c r="H471" s="12" t="s">
        <v>1491</v>
      </c>
      <c r="I471" s="12" t="s">
        <v>1166</v>
      </c>
      <c r="J471" s="12" t="s">
        <v>1167</v>
      </c>
    </row>
    <row r="472" spans="1:10" ht="12.75" x14ac:dyDescent="0.2">
      <c r="A472" s="10">
        <v>42352</v>
      </c>
      <c r="B472" s="11" t="s">
        <v>2234</v>
      </c>
      <c r="C472" s="11" t="s">
        <v>1252</v>
      </c>
      <c r="D472" s="11" t="s">
        <v>1730</v>
      </c>
      <c r="E472" s="12" t="s">
        <v>150</v>
      </c>
      <c r="F472" s="13">
        <v>140531.79</v>
      </c>
      <c r="G472" s="12" t="s">
        <v>2492</v>
      </c>
      <c r="H472" s="12" t="s">
        <v>1645</v>
      </c>
      <c r="I472" s="12" t="s">
        <v>1166</v>
      </c>
      <c r="J472" s="12" t="s">
        <v>1167</v>
      </c>
    </row>
    <row r="473" spans="1:10" ht="12.75" x14ac:dyDescent="0.2">
      <c r="A473" s="10">
        <v>42352</v>
      </c>
      <c r="B473" s="11" t="s">
        <v>2234</v>
      </c>
      <c r="C473" s="11" t="s">
        <v>1252</v>
      </c>
      <c r="D473" s="11" t="s">
        <v>1730</v>
      </c>
      <c r="E473" s="12" t="s">
        <v>150</v>
      </c>
      <c r="F473" s="13">
        <v>170830.85</v>
      </c>
      <c r="G473" s="12" t="s">
        <v>2493</v>
      </c>
      <c r="H473" s="12" t="s">
        <v>1645</v>
      </c>
      <c r="I473" s="12" t="s">
        <v>1166</v>
      </c>
      <c r="J473" s="12" t="s">
        <v>1167</v>
      </c>
    </row>
    <row r="474" spans="1:10" ht="12.75" x14ac:dyDescent="0.2">
      <c r="A474" s="10">
        <v>42349</v>
      </c>
      <c r="B474" s="11" t="s">
        <v>2234</v>
      </c>
      <c r="C474" s="11" t="s">
        <v>1252</v>
      </c>
      <c r="D474" s="11" t="s">
        <v>17</v>
      </c>
      <c r="E474" s="12" t="s">
        <v>221</v>
      </c>
      <c r="F474" s="13">
        <v>6700</v>
      </c>
      <c r="G474" s="12" t="s">
        <v>2473</v>
      </c>
      <c r="H474" s="12" t="s">
        <v>1699</v>
      </c>
      <c r="I474" s="12" t="s">
        <v>1166</v>
      </c>
      <c r="J474" s="12" t="s">
        <v>1167</v>
      </c>
    </row>
    <row r="475" spans="1:10" ht="12.75" x14ac:dyDescent="0.2">
      <c r="A475" s="10">
        <v>42349</v>
      </c>
      <c r="B475" s="11" t="s">
        <v>2201</v>
      </c>
      <c r="C475" s="11" t="s">
        <v>1252</v>
      </c>
      <c r="D475" s="11" t="s">
        <v>17</v>
      </c>
      <c r="E475" s="12" t="s">
        <v>873</v>
      </c>
      <c r="F475" s="13">
        <v>9700.42</v>
      </c>
      <c r="G475" s="12" t="s">
        <v>1970</v>
      </c>
      <c r="H475" s="12" t="s">
        <v>1656</v>
      </c>
      <c r="I475" s="12" t="s">
        <v>1166</v>
      </c>
      <c r="J475" s="12" t="s">
        <v>1167</v>
      </c>
    </row>
    <row r="476" spans="1:10" ht="12.75" x14ac:dyDescent="0.2">
      <c r="A476" s="10">
        <v>42348</v>
      </c>
      <c r="B476" s="11" t="s">
        <v>2194</v>
      </c>
      <c r="C476" s="11" t="s">
        <v>1252</v>
      </c>
      <c r="D476" s="11" t="s">
        <v>1730</v>
      </c>
      <c r="E476" s="12" t="s">
        <v>2474</v>
      </c>
      <c r="F476" s="13">
        <v>228135.48</v>
      </c>
      <c r="G476" s="12" t="s">
        <v>2475</v>
      </c>
      <c r="H476" s="12" t="s">
        <v>1579</v>
      </c>
      <c r="I476" s="12" t="s">
        <v>1166</v>
      </c>
      <c r="J476" s="12" t="s">
        <v>1167</v>
      </c>
    </row>
    <row r="477" spans="1:10" ht="12.75" x14ac:dyDescent="0.2">
      <c r="A477" s="10">
        <v>42348</v>
      </c>
      <c r="B477" s="11" t="s">
        <v>2201</v>
      </c>
      <c r="C477" s="11" t="s">
        <v>761</v>
      </c>
      <c r="D477" s="11" t="s">
        <v>19</v>
      </c>
      <c r="E477" s="12" t="s">
        <v>958</v>
      </c>
      <c r="F477" s="13">
        <v>0</v>
      </c>
      <c r="G477" s="12" t="s">
        <v>2476</v>
      </c>
      <c r="H477" s="12" t="s">
        <v>1750</v>
      </c>
      <c r="I477" s="12" t="s">
        <v>1166</v>
      </c>
      <c r="J477" s="12" t="s">
        <v>1167</v>
      </c>
    </row>
    <row r="478" spans="1:10" ht="12.75" x14ac:dyDescent="0.2">
      <c r="A478" s="10">
        <v>42345</v>
      </c>
      <c r="B478" s="11" t="s">
        <v>2270</v>
      </c>
      <c r="C478" s="11" t="s">
        <v>1252</v>
      </c>
      <c r="D478" s="11" t="s">
        <v>17</v>
      </c>
      <c r="E478" s="12" t="s">
        <v>1893</v>
      </c>
      <c r="F478" s="13">
        <v>5204.8599999999997</v>
      </c>
      <c r="G478" s="12" t="s">
        <v>1970</v>
      </c>
      <c r="H478" s="12" t="s">
        <v>1630</v>
      </c>
      <c r="I478" s="12" t="s">
        <v>1166</v>
      </c>
      <c r="J478" s="12" t="s">
        <v>1167</v>
      </c>
    </row>
    <row r="479" spans="1:10" ht="12.75" x14ac:dyDescent="0.2">
      <c r="A479" s="10">
        <v>42345</v>
      </c>
      <c r="B479" s="11" t="s">
        <v>2193</v>
      </c>
      <c r="C479" s="11" t="s">
        <v>1252</v>
      </c>
      <c r="D479" s="11" t="s">
        <v>17</v>
      </c>
      <c r="E479" s="12" t="s">
        <v>85</v>
      </c>
      <c r="F479" s="13">
        <v>44117.1</v>
      </c>
      <c r="G479" s="12" t="s">
        <v>2477</v>
      </c>
      <c r="H479" s="12" t="s">
        <v>1182</v>
      </c>
      <c r="I479" s="12" t="s">
        <v>1166</v>
      </c>
      <c r="J479" s="12" t="s">
        <v>1167</v>
      </c>
    </row>
    <row r="480" spans="1:10" ht="12.75" x14ac:dyDescent="0.2">
      <c r="A480" s="10">
        <v>42345</v>
      </c>
      <c r="B480" s="11" t="s">
        <v>2201</v>
      </c>
      <c r="C480" s="11" t="s">
        <v>1252</v>
      </c>
      <c r="D480" s="11" t="s">
        <v>17</v>
      </c>
      <c r="E480" s="12" t="s">
        <v>2478</v>
      </c>
      <c r="F480" s="13">
        <v>15177.77</v>
      </c>
      <c r="G480" s="12" t="s">
        <v>1970</v>
      </c>
      <c r="H480" s="12" t="s">
        <v>1811</v>
      </c>
      <c r="I480" s="12" t="s">
        <v>1166</v>
      </c>
      <c r="J480" s="12" t="s">
        <v>1167</v>
      </c>
    </row>
    <row r="481" spans="1:10" ht="12.75" x14ac:dyDescent="0.2">
      <c r="A481" s="10">
        <v>42345</v>
      </c>
      <c r="B481" s="11" t="s">
        <v>2201</v>
      </c>
      <c r="C481" s="11" t="s">
        <v>1252</v>
      </c>
      <c r="D481" s="11" t="s">
        <v>19</v>
      </c>
      <c r="E481" s="12" t="s">
        <v>2479</v>
      </c>
      <c r="F481" s="13">
        <v>9242.94</v>
      </c>
      <c r="G481" s="12" t="s">
        <v>2480</v>
      </c>
      <c r="H481" s="12" t="s">
        <v>1811</v>
      </c>
      <c r="I481" s="12" t="s">
        <v>1166</v>
      </c>
      <c r="J481" s="12" t="s">
        <v>1167</v>
      </c>
    </row>
    <row r="482" spans="1:10" ht="12.75" x14ac:dyDescent="0.2">
      <c r="A482" s="10">
        <v>42343</v>
      </c>
      <c r="B482" s="11" t="s">
        <v>88</v>
      </c>
      <c r="C482" s="11" t="s">
        <v>1252</v>
      </c>
      <c r="D482" s="11" t="s">
        <v>17</v>
      </c>
      <c r="E482" s="12" t="s">
        <v>2495</v>
      </c>
      <c r="F482" s="13">
        <v>3596.59</v>
      </c>
      <c r="G482" s="12" t="s">
        <v>2496</v>
      </c>
      <c r="H482" s="12" t="s">
        <v>2134</v>
      </c>
      <c r="I482" s="12" t="s">
        <v>1166</v>
      </c>
      <c r="J482" s="12" t="s">
        <v>1167</v>
      </c>
    </row>
    <row r="483" spans="1:10" ht="12.75" x14ac:dyDescent="0.2">
      <c r="A483" s="10">
        <v>42343</v>
      </c>
      <c r="B483" s="11" t="s">
        <v>2234</v>
      </c>
      <c r="C483" s="11" t="s">
        <v>1252</v>
      </c>
      <c r="D483" s="11" t="s">
        <v>18</v>
      </c>
      <c r="E483" s="12" t="s">
        <v>66</v>
      </c>
      <c r="F483" s="13">
        <v>0</v>
      </c>
      <c r="G483" s="12" t="s">
        <v>2506</v>
      </c>
      <c r="H483" s="12" t="s">
        <v>1491</v>
      </c>
      <c r="I483" s="12" t="s">
        <v>1166</v>
      </c>
      <c r="J483" s="12" t="s">
        <v>1167</v>
      </c>
    </row>
    <row r="484" spans="1:10" ht="12.75" x14ac:dyDescent="0.2">
      <c r="A484" s="10">
        <v>42342</v>
      </c>
      <c r="B484" s="11" t="s">
        <v>2194</v>
      </c>
      <c r="C484" s="11" t="s">
        <v>1252</v>
      </c>
      <c r="D484" s="11" t="s">
        <v>17</v>
      </c>
      <c r="E484" s="12" t="s">
        <v>787</v>
      </c>
      <c r="F484" s="13">
        <v>5450</v>
      </c>
      <c r="G484" s="12" t="s">
        <v>2497</v>
      </c>
      <c r="H484" s="12" t="s">
        <v>1579</v>
      </c>
      <c r="I484" s="12" t="s">
        <v>1166</v>
      </c>
      <c r="J484" s="12" t="s">
        <v>1167</v>
      </c>
    </row>
    <row r="485" spans="1:10" ht="12.75" x14ac:dyDescent="0.2">
      <c r="A485" s="10">
        <v>42342</v>
      </c>
      <c r="B485" s="11" t="s">
        <v>2201</v>
      </c>
      <c r="C485" s="11" t="s">
        <v>1252</v>
      </c>
      <c r="D485" s="11" t="s">
        <v>17</v>
      </c>
      <c r="E485" s="12" t="s">
        <v>873</v>
      </c>
      <c r="F485" s="13">
        <v>12002.45</v>
      </c>
      <c r="G485" s="12" t="s">
        <v>1970</v>
      </c>
      <c r="H485" s="12" t="s">
        <v>1656</v>
      </c>
      <c r="I485" s="12" t="s">
        <v>1166</v>
      </c>
      <c r="J485" s="12" t="s">
        <v>1167</v>
      </c>
    </row>
    <row r="486" spans="1:10" ht="12.75" x14ac:dyDescent="0.2">
      <c r="A486" s="10">
        <v>42341</v>
      </c>
      <c r="B486" s="11" t="s">
        <v>2194</v>
      </c>
      <c r="C486" s="11" t="s">
        <v>1252</v>
      </c>
      <c r="D486" s="11" t="s">
        <v>1730</v>
      </c>
      <c r="E486" s="12" t="s">
        <v>1297</v>
      </c>
      <c r="F486" s="13">
        <v>5450</v>
      </c>
      <c r="G486" s="12" t="s">
        <v>2481</v>
      </c>
      <c r="H486" s="12" t="s">
        <v>1541</v>
      </c>
      <c r="I486" s="12" t="s">
        <v>1166</v>
      </c>
      <c r="J486" s="12" t="s">
        <v>1167</v>
      </c>
    </row>
    <row r="487" spans="1:10" ht="12.75" x14ac:dyDescent="0.2">
      <c r="A487" s="10">
        <v>42340</v>
      </c>
      <c r="B487" s="11" t="s">
        <v>2234</v>
      </c>
      <c r="C487" s="11" t="s">
        <v>1252</v>
      </c>
      <c r="D487" s="11" t="s">
        <v>17</v>
      </c>
      <c r="E487" s="12" t="s">
        <v>2482</v>
      </c>
      <c r="F487" s="13">
        <v>29397.05</v>
      </c>
      <c r="G487" s="12" t="s">
        <v>2483</v>
      </c>
      <c r="H487" s="12" t="s">
        <v>1699</v>
      </c>
      <c r="I487" s="12" t="s">
        <v>1166</v>
      </c>
      <c r="J487" s="12" t="s">
        <v>1167</v>
      </c>
    </row>
    <row r="488" spans="1:10" ht="12.75" x14ac:dyDescent="0.2">
      <c r="A488" s="10">
        <v>42340</v>
      </c>
      <c r="B488" s="11" t="s">
        <v>2234</v>
      </c>
      <c r="C488" s="11" t="s">
        <v>1252</v>
      </c>
      <c r="D488" s="11" t="s">
        <v>17</v>
      </c>
      <c r="E488" s="12" t="s">
        <v>221</v>
      </c>
      <c r="F488" s="13">
        <v>103582</v>
      </c>
      <c r="G488" s="12" t="s">
        <v>2484</v>
      </c>
      <c r="H488" s="12" t="s">
        <v>1699</v>
      </c>
      <c r="I488" s="12" t="s">
        <v>1166</v>
      </c>
      <c r="J488" s="12" t="s">
        <v>1167</v>
      </c>
    </row>
    <row r="489" spans="1:10" ht="12.75" x14ac:dyDescent="0.2">
      <c r="A489" s="10">
        <v>42340</v>
      </c>
      <c r="B489" s="11" t="s">
        <v>2193</v>
      </c>
      <c r="C489" s="11" t="s">
        <v>1252</v>
      </c>
      <c r="D489" s="11" t="s">
        <v>17</v>
      </c>
      <c r="E489" s="12" t="s">
        <v>85</v>
      </c>
      <c r="F489" s="13">
        <v>36500</v>
      </c>
      <c r="G489" s="12" t="s">
        <v>2485</v>
      </c>
      <c r="H489" s="12" t="s">
        <v>1182</v>
      </c>
      <c r="I489" s="12" t="s">
        <v>1166</v>
      </c>
      <c r="J489" s="12" t="s">
        <v>1167</v>
      </c>
    </row>
    <row r="490" spans="1:10" ht="12.75" x14ac:dyDescent="0.2">
      <c r="A490" s="10">
        <v>42339</v>
      </c>
      <c r="B490" s="11" t="s">
        <v>1793</v>
      </c>
      <c r="C490" s="11" t="s">
        <v>1252</v>
      </c>
      <c r="D490" s="11" t="s">
        <v>17</v>
      </c>
      <c r="E490" s="12" t="s">
        <v>1861</v>
      </c>
      <c r="F490" s="13">
        <v>248416.92</v>
      </c>
      <c r="G490" s="12" t="s">
        <v>2486</v>
      </c>
      <c r="H490" s="12" t="s">
        <v>1861</v>
      </c>
      <c r="I490" s="12" t="s">
        <v>1166</v>
      </c>
      <c r="J490" s="12" t="s">
        <v>1167</v>
      </c>
    </row>
    <row r="491" spans="1:10" ht="12.75" x14ac:dyDescent="0.2">
      <c r="A491" s="10">
        <v>42339</v>
      </c>
      <c r="B491" s="11" t="s">
        <v>2217</v>
      </c>
      <c r="C491" s="11" t="s">
        <v>1252</v>
      </c>
      <c r="D491" s="11" t="s">
        <v>17</v>
      </c>
      <c r="E491" s="12" t="s">
        <v>233</v>
      </c>
      <c r="F491" s="13">
        <v>29507.46</v>
      </c>
      <c r="G491" s="12" t="s">
        <v>2487</v>
      </c>
      <c r="H491" s="12" t="s">
        <v>1554</v>
      </c>
      <c r="I491" s="12" t="s">
        <v>1166</v>
      </c>
      <c r="J491" s="12" t="s">
        <v>1167</v>
      </c>
    </row>
    <row r="492" spans="1:10" ht="12.75" x14ac:dyDescent="0.2">
      <c r="A492" s="10">
        <v>42338</v>
      </c>
      <c r="B492" s="11" t="s">
        <v>2193</v>
      </c>
      <c r="C492" s="11" t="s">
        <v>1252</v>
      </c>
      <c r="D492" s="11" t="s">
        <v>20</v>
      </c>
      <c r="E492" s="12" t="s">
        <v>373</v>
      </c>
      <c r="F492" s="13">
        <v>0</v>
      </c>
      <c r="G492" s="12" t="s">
        <v>2488</v>
      </c>
      <c r="H492" s="12" t="s">
        <v>1170</v>
      </c>
      <c r="I492" s="12" t="s">
        <v>1166</v>
      </c>
      <c r="J492" s="12" t="s">
        <v>1167</v>
      </c>
    </row>
    <row r="493" spans="1:10" ht="12.75" x14ac:dyDescent="0.2">
      <c r="A493" s="10">
        <v>42332</v>
      </c>
      <c r="B493" s="11" t="s">
        <v>88</v>
      </c>
      <c r="C493" s="11" t="s">
        <v>1252</v>
      </c>
      <c r="D493" s="11" t="s">
        <v>17</v>
      </c>
      <c r="E493" s="12" t="s">
        <v>28</v>
      </c>
      <c r="F493" s="13">
        <v>31165</v>
      </c>
      <c r="G493" s="12" t="s">
        <v>2471</v>
      </c>
      <c r="H493" s="12" t="s">
        <v>2386</v>
      </c>
      <c r="I493" s="12" t="s">
        <v>1166</v>
      </c>
      <c r="J493" s="12" t="s">
        <v>1167</v>
      </c>
    </row>
    <row r="494" spans="1:10" ht="12.75" x14ac:dyDescent="0.2">
      <c r="A494" s="10">
        <v>42331</v>
      </c>
      <c r="B494" s="11" t="s">
        <v>88</v>
      </c>
      <c r="C494" s="11" t="s">
        <v>1252</v>
      </c>
      <c r="D494" s="11" t="s">
        <v>17</v>
      </c>
      <c r="E494" s="12" t="s">
        <v>497</v>
      </c>
      <c r="F494" s="13"/>
      <c r="G494" s="12" t="s">
        <v>2472</v>
      </c>
      <c r="H494" s="12" t="s">
        <v>2386</v>
      </c>
      <c r="I494" s="12" t="s">
        <v>1166</v>
      </c>
      <c r="J494" s="12" t="s">
        <v>1167</v>
      </c>
    </row>
    <row r="495" spans="1:10" ht="12.75" x14ac:dyDescent="0.2">
      <c r="A495" s="10">
        <v>42330</v>
      </c>
      <c r="B495" s="11" t="s">
        <v>1939</v>
      </c>
      <c r="C495" s="11" t="s">
        <v>53</v>
      </c>
      <c r="D495" s="11" t="s">
        <v>19</v>
      </c>
      <c r="E495" s="12" t="s">
        <v>2088</v>
      </c>
      <c r="F495" s="13">
        <v>17798.93</v>
      </c>
      <c r="G495" s="12" t="s">
        <v>2464</v>
      </c>
      <c r="H495" s="12" t="s">
        <v>1218</v>
      </c>
      <c r="I495" s="12" t="s">
        <v>1166</v>
      </c>
      <c r="J495" s="12" t="s">
        <v>1167</v>
      </c>
    </row>
    <row r="496" spans="1:10" ht="12.75" x14ac:dyDescent="0.2">
      <c r="A496" s="10">
        <v>42328</v>
      </c>
      <c r="B496" s="11" t="s">
        <v>2194</v>
      </c>
      <c r="C496" s="11" t="s">
        <v>1252</v>
      </c>
      <c r="D496" s="11" t="s">
        <v>19</v>
      </c>
      <c r="E496" s="12" t="s">
        <v>774</v>
      </c>
      <c r="F496" s="13">
        <v>3654.43</v>
      </c>
      <c r="G496" s="12" t="s">
        <v>2465</v>
      </c>
      <c r="H496" s="12" t="s">
        <v>1537</v>
      </c>
      <c r="I496" s="12" t="s">
        <v>1166</v>
      </c>
      <c r="J496" s="12" t="s">
        <v>1167</v>
      </c>
    </row>
    <row r="497" spans="1:10" ht="12.75" x14ac:dyDescent="0.2">
      <c r="A497" s="10">
        <v>42328</v>
      </c>
      <c r="B497" s="11" t="s">
        <v>2201</v>
      </c>
      <c r="C497" s="11" t="s">
        <v>1252</v>
      </c>
      <c r="D497" s="11" t="s">
        <v>17</v>
      </c>
      <c r="E497" s="12" t="s">
        <v>380</v>
      </c>
      <c r="F497" s="13">
        <v>147361.76</v>
      </c>
      <c r="G497" s="12" t="s">
        <v>2489</v>
      </c>
      <c r="H497" s="12" t="s">
        <v>2462</v>
      </c>
      <c r="I497" s="12" t="s">
        <v>1166</v>
      </c>
      <c r="J497" s="12" t="s">
        <v>1167</v>
      </c>
    </row>
    <row r="498" spans="1:10" ht="12.75" x14ac:dyDescent="0.2">
      <c r="A498" s="10">
        <v>42327</v>
      </c>
      <c r="B498" s="11" t="s">
        <v>2234</v>
      </c>
      <c r="C498" s="11" t="s">
        <v>1252</v>
      </c>
      <c r="D498" s="11" t="s">
        <v>17</v>
      </c>
      <c r="E498" s="12" t="s">
        <v>150</v>
      </c>
      <c r="F498" s="13">
        <v>0</v>
      </c>
      <c r="G498" s="12" t="s">
        <v>2466</v>
      </c>
      <c r="H498" s="12" t="s">
        <v>1645</v>
      </c>
      <c r="I498" s="12" t="s">
        <v>1166</v>
      </c>
      <c r="J498" s="12" t="s">
        <v>1167</v>
      </c>
    </row>
    <row r="499" spans="1:10" ht="12.75" x14ac:dyDescent="0.2">
      <c r="A499" s="10">
        <v>42326</v>
      </c>
      <c r="B499" s="11" t="s">
        <v>2201</v>
      </c>
      <c r="C499" s="11" t="s">
        <v>53</v>
      </c>
      <c r="D499" s="11" t="s">
        <v>19</v>
      </c>
      <c r="E499" s="12" t="s">
        <v>355</v>
      </c>
      <c r="F499" s="13">
        <v>13051.81</v>
      </c>
      <c r="G499" s="12" t="s">
        <v>2467</v>
      </c>
      <c r="H499" s="12" t="s">
        <v>1865</v>
      </c>
      <c r="I499" s="12" t="s">
        <v>1166</v>
      </c>
      <c r="J499" s="12" t="s">
        <v>1167</v>
      </c>
    </row>
    <row r="500" spans="1:10" ht="12.75" x14ac:dyDescent="0.2">
      <c r="A500" s="10">
        <v>42324</v>
      </c>
      <c r="B500" s="11" t="s">
        <v>2270</v>
      </c>
      <c r="C500" s="11" t="s">
        <v>1252</v>
      </c>
      <c r="D500" s="11" t="s">
        <v>17</v>
      </c>
      <c r="E500" s="12" t="s">
        <v>225</v>
      </c>
      <c r="F500" s="13">
        <v>4006.09</v>
      </c>
      <c r="G500" s="12" t="s">
        <v>1970</v>
      </c>
      <c r="H500" s="12" t="s">
        <v>1738</v>
      </c>
      <c r="I500" s="12" t="s">
        <v>1166</v>
      </c>
      <c r="J500" s="12" t="s">
        <v>1167</v>
      </c>
    </row>
    <row r="501" spans="1:10" ht="12.75" x14ac:dyDescent="0.2">
      <c r="A501" s="10">
        <v>42317</v>
      </c>
      <c r="B501" s="11" t="s">
        <v>2201</v>
      </c>
      <c r="C501" s="11" t="s">
        <v>53</v>
      </c>
      <c r="D501" s="11" t="s">
        <v>19</v>
      </c>
      <c r="E501" s="12" t="s">
        <v>2043</v>
      </c>
      <c r="F501" s="13">
        <v>43273.24</v>
      </c>
      <c r="G501" s="12" t="s">
        <v>2460</v>
      </c>
      <c r="H501" s="12" t="s">
        <v>1590</v>
      </c>
      <c r="I501" s="12" t="s">
        <v>1166</v>
      </c>
      <c r="J501" s="12" t="s">
        <v>1167</v>
      </c>
    </row>
    <row r="502" spans="1:10" ht="12.75" x14ac:dyDescent="0.2">
      <c r="A502" s="10">
        <v>42314</v>
      </c>
      <c r="B502" s="11" t="s">
        <v>2201</v>
      </c>
      <c r="C502" s="11" t="s">
        <v>37</v>
      </c>
      <c r="D502" s="11" t="s">
        <v>1730</v>
      </c>
      <c r="E502" s="12" t="s">
        <v>2461</v>
      </c>
      <c r="F502" s="13">
        <v>242.83</v>
      </c>
      <c r="G502" s="12" t="s">
        <v>2463</v>
      </c>
      <c r="H502" s="12" t="s">
        <v>2462</v>
      </c>
      <c r="I502" s="12" t="s">
        <v>1166</v>
      </c>
      <c r="J502" s="12" t="s">
        <v>1167</v>
      </c>
    </row>
    <row r="503" spans="1:10" ht="12.75" x14ac:dyDescent="0.2">
      <c r="A503" s="10">
        <v>42314</v>
      </c>
      <c r="B503" s="11" t="s">
        <v>2193</v>
      </c>
      <c r="C503" s="11" t="s">
        <v>1252</v>
      </c>
      <c r="D503" s="11" t="s">
        <v>17</v>
      </c>
      <c r="E503" s="12" t="s">
        <v>85</v>
      </c>
      <c r="F503" s="13">
        <v>0</v>
      </c>
      <c r="G503" s="12" t="s">
        <v>2468</v>
      </c>
      <c r="H503" s="12" t="s">
        <v>1182</v>
      </c>
      <c r="I503" s="12" t="s">
        <v>1166</v>
      </c>
      <c r="J503" s="12" t="s">
        <v>1167</v>
      </c>
    </row>
    <row r="504" spans="1:10" ht="12.75" x14ac:dyDescent="0.2">
      <c r="A504" s="10">
        <v>42312</v>
      </c>
      <c r="B504" s="11" t="s">
        <v>2234</v>
      </c>
      <c r="C504" s="11" t="s">
        <v>1252</v>
      </c>
      <c r="D504" s="11" t="s">
        <v>17</v>
      </c>
      <c r="E504" s="12" t="s">
        <v>66</v>
      </c>
      <c r="F504" s="13">
        <v>0</v>
      </c>
      <c r="G504" s="12" t="s">
        <v>2444</v>
      </c>
      <c r="H504" s="12" t="s">
        <v>1491</v>
      </c>
      <c r="I504" s="12" t="s">
        <v>1166</v>
      </c>
      <c r="J504" s="12" t="s">
        <v>1167</v>
      </c>
    </row>
    <row r="505" spans="1:10" ht="12.75" x14ac:dyDescent="0.2">
      <c r="A505" s="10">
        <v>42311</v>
      </c>
      <c r="B505" s="11" t="s">
        <v>2234</v>
      </c>
      <c r="C505" s="11" t="s">
        <v>37</v>
      </c>
      <c r="D505" s="11" t="s">
        <v>18</v>
      </c>
      <c r="E505" s="12" t="s">
        <v>1163</v>
      </c>
      <c r="F505" s="13">
        <v>0</v>
      </c>
      <c r="G505" s="12" t="s">
        <v>2445</v>
      </c>
      <c r="H505" s="12" t="s">
        <v>1165</v>
      </c>
      <c r="I505" s="12" t="s">
        <v>1166</v>
      </c>
      <c r="J505" s="12" t="s">
        <v>1167</v>
      </c>
    </row>
    <row r="506" spans="1:10" ht="12.75" x14ac:dyDescent="0.2">
      <c r="A506" s="10">
        <v>42310</v>
      </c>
      <c r="B506" s="11" t="s">
        <v>2201</v>
      </c>
      <c r="C506" s="11" t="s">
        <v>1252</v>
      </c>
      <c r="D506" s="11" t="s">
        <v>19</v>
      </c>
      <c r="E506" s="12" t="s">
        <v>2276</v>
      </c>
      <c r="F506" s="13">
        <v>0</v>
      </c>
      <c r="G506" s="12" t="s">
        <v>2446</v>
      </c>
      <c r="H506" s="12" t="s">
        <v>2277</v>
      </c>
      <c r="I506" s="12" t="s">
        <v>1166</v>
      </c>
      <c r="J506" s="12" t="s">
        <v>1167</v>
      </c>
    </row>
    <row r="507" spans="1:10" ht="12.75" x14ac:dyDescent="0.2">
      <c r="A507" s="10">
        <v>42307</v>
      </c>
      <c r="B507" s="11" t="s">
        <v>2194</v>
      </c>
      <c r="C507" s="11" t="s">
        <v>1252</v>
      </c>
      <c r="D507" s="11" t="s">
        <v>17</v>
      </c>
      <c r="E507" s="12" t="s">
        <v>2447</v>
      </c>
      <c r="F507" s="13">
        <v>23507.63</v>
      </c>
      <c r="G507" s="12" t="s">
        <v>1970</v>
      </c>
      <c r="H507" s="12" t="s">
        <v>1579</v>
      </c>
      <c r="I507" s="12" t="s">
        <v>1166</v>
      </c>
      <c r="J507" s="12" t="s">
        <v>1167</v>
      </c>
    </row>
    <row r="508" spans="1:10" ht="12.75" x14ac:dyDescent="0.2">
      <c r="A508" s="10">
        <v>42307</v>
      </c>
      <c r="B508" s="11" t="s">
        <v>2194</v>
      </c>
      <c r="C508" s="11" t="s">
        <v>1252</v>
      </c>
      <c r="D508" s="11" t="s">
        <v>17</v>
      </c>
      <c r="E508" s="12" t="s">
        <v>2448</v>
      </c>
      <c r="F508" s="13">
        <v>23187.23</v>
      </c>
      <c r="G508" s="12" t="s">
        <v>1970</v>
      </c>
      <c r="H508" s="12" t="s">
        <v>1579</v>
      </c>
      <c r="I508" s="12" t="s">
        <v>1166</v>
      </c>
      <c r="J508" s="12" t="s">
        <v>1167</v>
      </c>
    </row>
    <row r="509" spans="1:10" ht="12.75" x14ac:dyDescent="0.2">
      <c r="A509" s="10">
        <v>42307</v>
      </c>
      <c r="B509" s="11" t="s">
        <v>2201</v>
      </c>
      <c r="C509" s="11" t="s">
        <v>1252</v>
      </c>
      <c r="D509" s="11" t="s">
        <v>17</v>
      </c>
      <c r="E509" s="12" t="s">
        <v>208</v>
      </c>
      <c r="F509" s="13">
        <v>0</v>
      </c>
      <c r="G509" s="12" t="s">
        <v>2449</v>
      </c>
      <c r="H509" s="12" t="s">
        <v>1640</v>
      </c>
      <c r="I509" s="12" t="s">
        <v>1166</v>
      </c>
      <c r="J509" s="12" t="s">
        <v>1167</v>
      </c>
    </row>
    <row r="510" spans="1:10" ht="12.75" x14ac:dyDescent="0.2">
      <c r="A510" s="10">
        <v>42307</v>
      </c>
      <c r="B510" s="11" t="s">
        <v>88</v>
      </c>
      <c r="C510" s="11" t="s">
        <v>1252</v>
      </c>
      <c r="D510" s="11" t="s">
        <v>17</v>
      </c>
      <c r="E510" s="12" t="s">
        <v>104</v>
      </c>
      <c r="F510" s="13">
        <v>0</v>
      </c>
      <c r="G510" s="12" t="s">
        <v>2469</v>
      </c>
      <c r="H510" s="12" t="s">
        <v>2134</v>
      </c>
      <c r="I510" s="12" t="s">
        <v>1166</v>
      </c>
      <c r="J510" s="12" t="s">
        <v>1167</v>
      </c>
    </row>
    <row r="511" spans="1:10" ht="12.75" x14ac:dyDescent="0.2">
      <c r="A511" s="10">
        <v>42306</v>
      </c>
      <c r="B511" s="11" t="s">
        <v>2193</v>
      </c>
      <c r="C511" s="11" t="s">
        <v>1252</v>
      </c>
      <c r="D511" s="11" t="s">
        <v>17</v>
      </c>
      <c r="E511" s="12" t="s">
        <v>85</v>
      </c>
      <c r="F511" s="13">
        <v>9331.9</v>
      </c>
      <c r="G511" s="12" t="s">
        <v>2450</v>
      </c>
      <c r="H511" s="12" t="s">
        <v>1182</v>
      </c>
      <c r="I511" s="12" t="s">
        <v>1166</v>
      </c>
      <c r="J511" s="12" t="s">
        <v>1167</v>
      </c>
    </row>
    <row r="512" spans="1:10" ht="12.75" x14ac:dyDescent="0.2">
      <c r="A512" s="10">
        <v>42306</v>
      </c>
      <c r="B512" s="11" t="s">
        <v>2270</v>
      </c>
      <c r="C512" s="11" t="s">
        <v>1252</v>
      </c>
      <c r="D512" s="11" t="s">
        <v>17</v>
      </c>
      <c r="E512" s="12" t="s">
        <v>1893</v>
      </c>
      <c r="F512" s="13">
        <v>4456.99</v>
      </c>
      <c r="G512" s="12" t="s">
        <v>1970</v>
      </c>
      <c r="H512" s="12" t="s">
        <v>1630</v>
      </c>
      <c r="I512" s="12" t="s">
        <v>1166</v>
      </c>
      <c r="J512" s="12" t="s">
        <v>1167</v>
      </c>
    </row>
    <row r="513" spans="1:10" ht="12.75" x14ac:dyDescent="0.2">
      <c r="A513" s="10">
        <v>42305</v>
      </c>
      <c r="B513" s="11" t="s">
        <v>2193</v>
      </c>
      <c r="C513" s="11" t="s">
        <v>1252</v>
      </c>
      <c r="D513" s="11" t="s">
        <v>17</v>
      </c>
      <c r="E513" s="12" t="s">
        <v>774</v>
      </c>
      <c r="F513" s="13">
        <v>180275</v>
      </c>
      <c r="G513" s="12" t="s">
        <v>2451</v>
      </c>
      <c r="H513" s="12" t="s">
        <v>1537</v>
      </c>
      <c r="I513" s="12" t="s">
        <v>1166</v>
      </c>
      <c r="J513" s="12" t="s">
        <v>1167</v>
      </c>
    </row>
    <row r="514" spans="1:10" ht="12.75" x14ac:dyDescent="0.2">
      <c r="A514" s="10">
        <v>42305</v>
      </c>
      <c r="B514" s="11" t="s">
        <v>2193</v>
      </c>
      <c r="C514" s="11" t="s">
        <v>1252</v>
      </c>
      <c r="D514" s="11" t="s">
        <v>17</v>
      </c>
      <c r="E514" s="12" t="s">
        <v>2452</v>
      </c>
      <c r="F514" s="13">
        <v>0</v>
      </c>
      <c r="G514" s="12" t="s">
        <v>2453</v>
      </c>
      <c r="H514" s="12" t="s">
        <v>1182</v>
      </c>
      <c r="I514" s="12" t="s">
        <v>1166</v>
      </c>
      <c r="J514" s="12" t="s">
        <v>1167</v>
      </c>
    </row>
    <row r="515" spans="1:10" ht="12.75" x14ac:dyDescent="0.2">
      <c r="A515" s="10">
        <v>42303</v>
      </c>
      <c r="B515" s="11" t="s">
        <v>2270</v>
      </c>
      <c r="C515" s="11" t="s">
        <v>1252</v>
      </c>
      <c r="D515" s="11" t="s">
        <v>17</v>
      </c>
      <c r="E515" s="12" t="s">
        <v>225</v>
      </c>
      <c r="F515" s="13">
        <v>13361.36</v>
      </c>
      <c r="G515" s="12" t="s">
        <v>1970</v>
      </c>
      <c r="H515" s="12" t="s">
        <v>1738</v>
      </c>
      <c r="I515" s="12" t="s">
        <v>1166</v>
      </c>
      <c r="J515" s="12" t="s">
        <v>1167</v>
      </c>
    </row>
    <row r="516" spans="1:10" ht="12.75" x14ac:dyDescent="0.2">
      <c r="A516" s="10">
        <v>42300</v>
      </c>
      <c r="B516" s="11" t="s">
        <v>2193</v>
      </c>
      <c r="C516" s="11" t="s">
        <v>53</v>
      </c>
      <c r="D516" s="11" t="s">
        <v>1730</v>
      </c>
      <c r="E516" s="12" t="s">
        <v>85</v>
      </c>
      <c r="F516" s="13">
        <v>2598.08</v>
      </c>
      <c r="G516" s="12" t="s">
        <v>2454</v>
      </c>
      <c r="H516" s="12" t="s">
        <v>1182</v>
      </c>
      <c r="I516" s="12" t="s">
        <v>1166</v>
      </c>
      <c r="J516" s="12" t="s">
        <v>1167</v>
      </c>
    </row>
    <row r="517" spans="1:10" ht="12.75" x14ac:dyDescent="0.2">
      <c r="A517" s="10">
        <v>42299</v>
      </c>
      <c r="B517" s="11" t="s">
        <v>2201</v>
      </c>
      <c r="C517" s="11" t="s">
        <v>1252</v>
      </c>
      <c r="D517" s="11" t="s">
        <v>17</v>
      </c>
      <c r="E517" s="12" t="s">
        <v>686</v>
      </c>
      <c r="F517" s="13">
        <v>12730.8</v>
      </c>
      <c r="G517" s="12" t="s">
        <v>1970</v>
      </c>
      <c r="H517" s="12" t="s">
        <v>1865</v>
      </c>
      <c r="I517" s="12" t="s">
        <v>1166</v>
      </c>
      <c r="J517" s="12" t="s">
        <v>1167</v>
      </c>
    </row>
    <row r="518" spans="1:10" ht="12.75" x14ac:dyDescent="0.2">
      <c r="A518" s="10">
        <v>42299</v>
      </c>
      <c r="B518" s="11" t="s">
        <v>2234</v>
      </c>
      <c r="C518" s="11" t="s">
        <v>1252</v>
      </c>
      <c r="D518" s="11" t="s">
        <v>17</v>
      </c>
      <c r="E518" s="12" t="s">
        <v>150</v>
      </c>
      <c r="F518" s="13">
        <v>15000</v>
      </c>
      <c r="G518" s="12" t="s">
        <v>2455</v>
      </c>
      <c r="H518" s="12" t="s">
        <v>1645</v>
      </c>
      <c r="I518" s="12" t="s">
        <v>1166</v>
      </c>
      <c r="J518" s="12" t="s">
        <v>1167</v>
      </c>
    </row>
    <row r="519" spans="1:10" ht="12.75" x14ac:dyDescent="0.2">
      <c r="A519" s="10">
        <v>42299</v>
      </c>
      <c r="B519" s="11" t="s">
        <v>2217</v>
      </c>
      <c r="C519" s="11" t="s">
        <v>1252</v>
      </c>
      <c r="D519" s="11" t="s">
        <v>17</v>
      </c>
      <c r="E519" s="12" t="s">
        <v>2456</v>
      </c>
      <c r="F519" s="13">
        <v>5405.15</v>
      </c>
      <c r="G519" s="12" t="s">
        <v>2457</v>
      </c>
      <c r="H519" s="12" t="s">
        <v>1554</v>
      </c>
      <c r="I519" s="12" t="s">
        <v>1166</v>
      </c>
      <c r="J519" s="12" t="s">
        <v>1167</v>
      </c>
    </row>
    <row r="520" spans="1:10" ht="12.75" x14ac:dyDescent="0.2">
      <c r="A520" s="10">
        <v>42298</v>
      </c>
      <c r="B520" s="11" t="s">
        <v>2201</v>
      </c>
      <c r="C520" s="11" t="s">
        <v>1252</v>
      </c>
      <c r="D520" s="11" t="s">
        <v>17</v>
      </c>
      <c r="E520" s="12" t="s">
        <v>85</v>
      </c>
      <c r="F520" s="13">
        <v>2143.38</v>
      </c>
      <c r="G520" s="12" t="s">
        <v>2443</v>
      </c>
      <c r="H520" s="12" t="s">
        <v>1182</v>
      </c>
      <c r="I520" s="12" t="s">
        <v>1166</v>
      </c>
      <c r="J520" s="12" t="s">
        <v>1167</v>
      </c>
    </row>
    <row r="521" spans="1:10" ht="12.75" x14ac:dyDescent="0.2">
      <c r="A521" s="10">
        <v>42298</v>
      </c>
      <c r="B521" s="11" t="s">
        <v>2201</v>
      </c>
      <c r="C521" s="11" t="s">
        <v>1252</v>
      </c>
      <c r="D521" s="11" t="s">
        <v>17</v>
      </c>
      <c r="E521" s="12" t="s">
        <v>85</v>
      </c>
      <c r="F521" s="13">
        <v>1300.1500000000001</v>
      </c>
      <c r="G521" s="12" t="s">
        <v>1970</v>
      </c>
      <c r="H521" s="12" t="s">
        <v>1182</v>
      </c>
      <c r="I521" s="12" t="s">
        <v>1166</v>
      </c>
      <c r="J521" s="12" t="s">
        <v>1167</v>
      </c>
    </row>
    <row r="522" spans="1:10" ht="12.75" x14ac:dyDescent="0.2">
      <c r="A522" s="10">
        <v>42297</v>
      </c>
      <c r="B522" s="11" t="s">
        <v>2193</v>
      </c>
      <c r="C522" s="11" t="s">
        <v>1252</v>
      </c>
      <c r="D522" s="11" t="s">
        <v>17</v>
      </c>
      <c r="E522" s="12" t="s">
        <v>85</v>
      </c>
      <c r="F522" s="13">
        <v>2500</v>
      </c>
      <c r="G522" s="12" t="s">
        <v>2433</v>
      </c>
      <c r="H522" s="12" t="s">
        <v>1182</v>
      </c>
      <c r="I522" s="12" t="s">
        <v>1166</v>
      </c>
      <c r="J522" s="12" t="s">
        <v>1167</v>
      </c>
    </row>
    <row r="523" spans="1:10" ht="12.75" x14ac:dyDescent="0.2">
      <c r="A523" s="10">
        <v>42293</v>
      </c>
      <c r="B523" s="11" t="s">
        <v>2201</v>
      </c>
      <c r="C523" s="11" t="s">
        <v>1252</v>
      </c>
      <c r="D523" s="11" t="s">
        <v>17</v>
      </c>
      <c r="E523" s="12" t="s">
        <v>72</v>
      </c>
      <c r="F523" s="13">
        <v>5865.87</v>
      </c>
      <c r="G523" s="12" t="s">
        <v>1970</v>
      </c>
      <c r="H523" s="12" t="s">
        <v>1182</v>
      </c>
      <c r="I523" s="12" t="s">
        <v>1166</v>
      </c>
      <c r="J523" s="12" t="s">
        <v>1167</v>
      </c>
    </row>
    <row r="524" spans="1:10" ht="12.75" x14ac:dyDescent="0.2">
      <c r="A524" s="10">
        <v>42292</v>
      </c>
      <c r="B524" s="11" t="s">
        <v>2193</v>
      </c>
      <c r="C524" s="11" t="s">
        <v>1252</v>
      </c>
      <c r="D524" s="11" t="s">
        <v>17</v>
      </c>
      <c r="E524" s="12" t="s">
        <v>85</v>
      </c>
      <c r="F524" s="13">
        <v>0</v>
      </c>
      <c r="G524" s="12" t="s">
        <v>2424</v>
      </c>
      <c r="H524" s="12" t="s">
        <v>1182</v>
      </c>
      <c r="I524" s="12" t="s">
        <v>1166</v>
      </c>
      <c r="J524" s="12" t="s">
        <v>1167</v>
      </c>
    </row>
    <row r="525" spans="1:10" ht="12.75" x14ac:dyDescent="0.2">
      <c r="A525" s="10">
        <v>42291</v>
      </c>
      <c r="B525" s="11" t="s">
        <v>1939</v>
      </c>
      <c r="C525" s="11" t="s">
        <v>37</v>
      </c>
      <c r="D525" s="11" t="s">
        <v>1730</v>
      </c>
      <c r="E525" s="12" t="s">
        <v>66</v>
      </c>
      <c r="F525" s="13"/>
      <c r="G525" s="12" t="s">
        <v>2416</v>
      </c>
      <c r="H525" s="12" t="s">
        <v>1861</v>
      </c>
      <c r="I525" s="12" t="s">
        <v>1166</v>
      </c>
      <c r="J525" s="12" t="s">
        <v>1167</v>
      </c>
    </row>
    <row r="526" spans="1:10" ht="12.75" x14ac:dyDescent="0.2">
      <c r="A526" s="10">
        <v>42291</v>
      </c>
      <c r="B526" s="11" t="s">
        <v>2201</v>
      </c>
      <c r="C526" s="11" t="s">
        <v>1252</v>
      </c>
      <c r="D526" s="11" t="s">
        <v>1730</v>
      </c>
      <c r="E526" s="12" t="s">
        <v>686</v>
      </c>
      <c r="F526" s="13">
        <v>1847.09</v>
      </c>
      <c r="G526" s="12" t="s">
        <v>2417</v>
      </c>
      <c r="H526" s="12" t="s">
        <v>1865</v>
      </c>
      <c r="I526" s="12" t="s">
        <v>1166</v>
      </c>
      <c r="J526" s="12" t="s">
        <v>1167</v>
      </c>
    </row>
    <row r="527" spans="1:10" ht="12.75" x14ac:dyDescent="0.2">
      <c r="A527" s="10">
        <v>42291</v>
      </c>
      <c r="B527" s="11" t="s">
        <v>2201</v>
      </c>
      <c r="C527" s="11" t="s">
        <v>1252</v>
      </c>
      <c r="D527" s="11" t="s">
        <v>17</v>
      </c>
      <c r="E527" s="12" t="s">
        <v>2434</v>
      </c>
      <c r="F527" s="13">
        <v>51121.23</v>
      </c>
      <c r="G527" s="12" t="s">
        <v>2426</v>
      </c>
      <c r="H527" s="12" t="s">
        <v>2425</v>
      </c>
      <c r="I527" s="12" t="s">
        <v>1166</v>
      </c>
      <c r="J527" s="12" t="s">
        <v>1167</v>
      </c>
    </row>
    <row r="528" spans="1:10" ht="12.75" x14ac:dyDescent="0.2">
      <c r="A528" s="10">
        <v>42290</v>
      </c>
      <c r="B528" s="11" t="s">
        <v>2201</v>
      </c>
      <c r="C528" s="11" t="s">
        <v>1252</v>
      </c>
      <c r="D528" s="11" t="s">
        <v>17</v>
      </c>
      <c r="E528" s="12" t="s">
        <v>85</v>
      </c>
      <c r="F528" s="13">
        <v>19139.45</v>
      </c>
      <c r="G528" s="12" t="s">
        <v>1970</v>
      </c>
      <c r="H528" s="12" t="s">
        <v>1182</v>
      </c>
      <c r="I528" s="12" t="s">
        <v>1166</v>
      </c>
      <c r="J528" s="12" t="s">
        <v>1167</v>
      </c>
    </row>
    <row r="529" spans="1:10" ht="12.75" x14ac:dyDescent="0.2">
      <c r="A529" s="10">
        <v>42290</v>
      </c>
      <c r="B529" s="11" t="s">
        <v>2194</v>
      </c>
      <c r="C529" s="11" t="s">
        <v>1252</v>
      </c>
      <c r="D529" s="11" t="s">
        <v>17</v>
      </c>
      <c r="E529" s="12" t="s">
        <v>774</v>
      </c>
      <c r="F529" s="13">
        <v>3040.04</v>
      </c>
      <c r="G529" s="12" t="s">
        <v>2418</v>
      </c>
      <c r="H529" s="12" t="s">
        <v>1537</v>
      </c>
      <c r="I529" s="12" t="s">
        <v>1166</v>
      </c>
      <c r="J529" s="12" t="s">
        <v>1167</v>
      </c>
    </row>
    <row r="530" spans="1:10" ht="12.75" x14ac:dyDescent="0.2">
      <c r="A530" s="10">
        <v>42290</v>
      </c>
      <c r="B530" s="11" t="s">
        <v>2194</v>
      </c>
      <c r="C530" s="11" t="s">
        <v>1252</v>
      </c>
      <c r="D530" s="11" t="s">
        <v>17</v>
      </c>
      <c r="E530" s="12" t="s">
        <v>774</v>
      </c>
      <c r="F530" s="13">
        <v>3040.04</v>
      </c>
      <c r="G530" s="12" t="s">
        <v>2419</v>
      </c>
      <c r="H530" s="12" t="s">
        <v>1537</v>
      </c>
      <c r="I530" s="12" t="s">
        <v>1166</v>
      </c>
      <c r="J530" s="12" t="s">
        <v>1167</v>
      </c>
    </row>
    <row r="531" spans="1:10" ht="12.75" x14ac:dyDescent="0.2">
      <c r="A531" s="10">
        <v>42287</v>
      </c>
      <c r="B531" s="11" t="s">
        <v>2201</v>
      </c>
      <c r="C531" s="11" t="s">
        <v>53</v>
      </c>
      <c r="D531" s="11" t="s">
        <v>17</v>
      </c>
      <c r="E531" s="12" t="s">
        <v>2406</v>
      </c>
      <c r="F531" s="13">
        <v>9297.51</v>
      </c>
      <c r="G531" s="12" t="s">
        <v>2407</v>
      </c>
      <c r="H531" s="12" t="s">
        <v>1649</v>
      </c>
      <c r="I531" s="12" t="s">
        <v>1166</v>
      </c>
      <c r="J531" s="12" t="s">
        <v>1167</v>
      </c>
    </row>
    <row r="532" spans="1:10" ht="12.75" x14ac:dyDescent="0.2">
      <c r="A532" s="10">
        <v>42286</v>
      </c>
      <c r="B532" s="11" t="s">
        <v>2193</v>
      </c>
      <c r="C532" s="11" t="s">
        <v>1252</v>
      </c>
      <c r="D532" s="11" t="s">
        <v>17</v>
      </c>
      <c r="E532" s="12" t="s">
        <v>774</v>
      </c>
      <c r="F532" s="13">
        <v>179878.8</v>
      </c>
      <c r="G532" s="12" t="s">
        <v>2408</v>
      </c>
      <c r="H532" s="12" t="s">
        <v>1537</v>
      </c>
      <c r="I532" s="12" t="s">
        <v>1166</v>
      </c>
      <c r="J532" s="12" t="s">
        <v>1167</v>
      </c>
    </row>
    <row r="533" spans="1:10" ht="12.75" x14ac:dyDescent="0.2">
      <c r="A533" s="10">
        <v>42286</v>
      </c>
      <c r="B533" s="11" t="s">
        <v>2201</v>
      </c>
      <c r="C533" s="11" t="s">
        <v>1252</v>
      </c>
      <c r="D533" s="11" t="s">
        <v>17</v>
      </c>
      <c r="E533" s="12" t="s">
        <v>717</v>
      </c>
      <c r="F533" s="13">
        <v>3720</v>
      </c>
      <c r="G533" s="12" t="s">
        <v>2409</v>
      </c>
      <c r="H533" s="12" t="s">
        <v>1640</v>
      </c>
      <c r="I533" s="12" t="s">
        <v>1166</v>
      </c>
      <c r="J533" s="12" t="s">
        <v>1167</v>
      </c>
    </row>
    <row r="534" spans="1:10" ht="12.75" x14ac:dyDescent="0.2">
      <c r="A534" s="10">
        <v>42286</v>
      </c>
      <c r="B534" s="11" t="s">
        <v>2201</v>
      </c>
      <c r="C534" s="11" t="s">
        <v>1252</v>
      </c>
      <c r="D534" s="11" t="s">
        <v>1730</v>
      </c>
      <c r="E534" s="12" t="s">
        <v>864</v>
      </c>
      <c r="F534" s="13">
        <v>11306.66</v>
      </c>
      <c r="G534" s="12" t="s">
        <v>2458</v>
      </c>
      <c r="H534" s="12" t="s">
        <v>1493</v>
      </c>
      <c r="I534" s="12" t="s">
        <v>1166</v>
      </c>
      <c r="J534" s="12" t="s">
        <v>1167</v>
      </c>
    </row>
    <row r="535" spans="1:10" ht="12.75" x14ac:dyDescent="0.2">
      <c r="A535" s="10">
        <v>42285</v>
      </c>
      <c r="B535" s="11" t="s">
        <v>2234</v>
      </c>
      <c r="C535" s="11" t="s">
        <v>1252</v>
      </c>
      <c r="D535" s="11" t="s">
        <v>19</v>
      </c>
      <c r="E535" s="12" t="s">
        <v>221</v>
      </c>
      <c r="F535" s="13">
        <v>11895.6</v>
      </c>
      <c r="G535" s="12" t="s">
        <v>2410</v>
      </c>
      <c r="H535" s="12" t="s">
        <v>1699</v>
      </c>
      <c r="I535" s="12" t="s">
        <v>1166</v>
      </c>
      <c r="J535" s="12" t="s">
        <v>1167</v>
      </c>
    </row>
    <row r="536" spans="1:10" ht="12.75" x14ac:dyDescent="0.2">
      <c r="A536" s="10">
        <v>42285</v>
      </c>
      <c r="B536" s="11" t="s">
        <v>1770</v>
      </c>
      <c r="C536" s="11" t="s">
        <v>1252</v>
      </c>
      <c r="D536" s="11" t="s">
        <v>17</v>
      </c>
      <c r="E536" s="12" t="s">
        <v>2411</v>
      </c>
      <c r="F536" s="13">
        <v>0</v>
      </c>
      <c r="G536" s="12" t="s">
        <v>2412</v>
      </c>
      <c r="H536" s="12" t="s">
        <v>1637</v>
      </c>
      <c r="I536" s="12" t="s">
        <v>1166</v>
      </c>
      <c r="J536" s="12" t="s">
        <v>1167</v>
      </c>
    </row>
    <row r="537" spans="1:10" ht="12.75" x14ac:dyDescent="0.2">
      <c r="A537" s="10">
        <v>42285</v>
      </c>
      <c r="B537" s="11" t="s">
        <v>2201</v>
      </c>
      <c r="C537" s="11" t="s">
        <v>1252</v>
      </c>
      <c r="D537" s="11" t="s">
        <v>17</v>
      </c>
      <c r="E537" s="12" t="s">
        <v>2423</v>
      </c>
      <c r="F537" s="13">
        <v>43471.33</v>
      </c>
      <c r="G537" s="12" t="s">
        <v>2413</v>
      </c>
      <c r="H537" s="12" t="s">
        <v>2211</v>
      </c>
      <c r="I537" s="12" t="s">
        <v>1166</v>
      </c>
      <c r="J537" s="12" t="s">
        <v>1167</v>
      </c>
    </row>
    <row r="538" spans="1:10" ht="12.75" x14ac:dyDescent="0.2">
      <c r="A538" s="10">
        <v>42284</v>
      </c>
      <c r="B538" s="11" t="s">
        <v>2234</v>
      </c>
      <c r="C538" s="11" t="s">
        <v>1252</v>
      </c>
      <c r="D538" s="11" t="s">
        <v>17</v>
      </c>
      <c r="E538" s="12" t="s">
        <v>221</v>
      </c>
      <c r="F538" s="13">
        <v>1168.56</v>
      </c>
      <c r="G538" s="12" t="s">
        <v>2414</v>
      </c>
      <c r="H538" s="12" t="s">
        <v>1699</v>
      </c>
      <c r="I538" s="12" t="s">
        <v>1166</v>
      </c>
      <c r="J538" s="12" t="s">
        <v>1167</v>
      </c>
    </row>
    <row r="539" spans="1:10" ht="12.75" x14ac:dyDescent="0.2">
      <c r="A539" s="10">
        <v>42283</v>
      </c>
      <c r="B539" s="11" t="s">
        <v>2194</v>
      </c>
      <c r="C539" s="11" t="s">
        <v>1252</v>
      </c>
      <c r="D539" s="11" t="s">
        <v>17</v>
      </c>
      <c r="E539" s="12" t="s">
        <v>774</v>
      </c>
      <c r="F539" s="13">
        <v>0</v>
      </c>
      <c r="G539" s="12" t="s">
        <v>2415</v>
      </c>
      <c r="H539" s="12" t="s">
        <v>1537</v>
      </c>
      <c r="I539" s="12" t="s">
        <v>1166</v>
      </c>
      <c r="J539" s="12" t="s">
        <v>1167</v>
      </c>
    </row>
    <row r="540" spans="1:10" ht="12.75" x14ac:dyDescent="0.2">
      <c r="A540" s="10">
        <v>42279</v>
      </c>
      <c r="B540" s="11" t="s">
        <v>1793</v>
      </c>
      <c r="C540" s="11" t="s">
        <v>53</v>
      </c>
      <c r="D540" s="11" t="s">
        <v>1730</v>
      </c>
      <c r="E540" s="12" t="s">
        <v>83</v>
      </c>
      <c r="F540" s="13">
        <v>2604.46</v>
      </c>
      <c r="G540" s="12" t="s">
        <v>2402</v>
      </c>
      <c r="H540" s="12" t="s">
        <v>1861</v>
      </c>
      <c r="I540" s="12" t="s">
        <v>1166</v>
      </c>
      <c r="J540" s="12" t="s">
        <v>1167</v>
      </c>
    </row>
    <row r="541" spans="1:10" ht="12.75" x14ac:dyDescent="0.2">
      <c r="A541" s="10">
        <v>42277</v>
      </c>
      <c r="B541" s="11" t="s">
        <v>2201</v>
      </c>
      <c r="C541" s="11" t="s">
        <v>1252</v>
      </c>
      <c r="D541" s="11" t="s">
        <v>17</v>
      </c>
      <c r="E541" s="12" t="s">
        <v>28</v>
      </c>
      <c r="F541" s="13">
        <v>15014.33</v>
      </c>
      <c r="G541" s="12" t="s">
        <v>1970</v>
      </c>
      <c r="H541" s="12" t="s">
        <v>1180</v>
      </c>
      <c r="I541" s="12" t="s">
        <v>1166</v>
      </c>
      <c r="J541" s="12" t="s">
        <v>1167</v>
      </c>
    </row>
    <row r="542" spans="1:10" ht="12.75" x14ac:dyDescent="0.2">
      <c r="A542" s="10">
        <v>42277</v>
      </c>
      <c r="B542" s="11" t="s">
        <v>2201</v>
      </c>
      <c r="C542" s="11" t="s">
        <v>1252</v>
      </c>
      <c r="D542" s="11" t="s">
        <v>17</v>
      </c>
      <c r="E542" s="12" t="s">
        <v>2403</v>
      </c>
      <c r="F542" s="13">
        <v>12011</v>
      </c>
      <c r="G542" s="12" t="s">
        <v>1970</v>
      </c>
      <c r="H542" s="12" t="s">
        <v>1811</v>
      </c>
      <c r="I542" s="12" t="s">
        <v>1166</v>
      </c>
      <c r="J542" s="12" t="s">
        <v>1167</v>
      </c>
    </row>
    <row r="543" spans="1:10" ht="12.75" x14ac:dyDescent="0.2">
      <c r="A543" s="10">
        <v>42275</v>
      </c>
      <c r="B543" s="11" t="s">
        <v>2234</v>
      </c>
      <c r="C543" s="11" t="s">
        <v>53</v>
      </c>
      <c r="D543" s="11" t="s">
        <v>19</v>
      </c>
      <c r="E543" s="12" t="s">
        <v>221</v>
      </c>
      <c r="F543" s="13">
        <v>4600.8</v>
      </c>
      <c r="G543" s="12" t="s">
        <v>2395</v>
      </c>
      <c r="H543" s="12" t="s">
        <v>1699</v>
      </c>
      <c r="I543" s="12" t="s">
        <v>1166</v>
      </c>
      <c r="J543" s="12" t="s">
        <v>1167</v>
      </c>
    </row>
    <row r="544" spans="1:10" ht="12.75" x14ac:dyDescent="0.2">
      <c r="A544" s="10">
        <v>42275</v>
      </c>
      <c r="B544" s="11" t="s">
        <v>2217</v>
      </c>
      <c r="C544" s="11" t="s">
        <v>53</v>
      </c>
      <c r="D544" s="11" t="s">
        <v>19</v>
      </c>
      <c r="E544" s="12" t="s">
        <v>2404</v>
      </c>
      <c r="F544" s="13">
        <v>26188.78</v>
      </c>
      <c r="G544" s="12" t="s">
        <v>2405</v>
      </c>
      <c r="H544" s="12" t="s">
        <v>1587</v>
      </c>
      <c r="I544" s="12" t="s">
        <v>1166</v>
      </c>
      <c r="J544" s="12" t="s">
        <v>1167</v>
      </c>
    </row>
    <row r="545" spans="1:10" ht="12.75" x14ac:dyDescent="0.2">
      <c r="A545" s="10">
        <v>42274</v>
      </c>
      <c r="B545" s="11" t="s">
        <v>2194</v>
      </c>
      <c r="C545" s="11" t="s">
        <v>1252</v>
      </c>
      <c r="D545" s="11" t="s">
        <v>17</v>
      </c>
      <c r="E545" s="12" t="s">
        <v>2396</v>
      </c>
      <c r="F545" s="13">
        <v>29109.16</v>
      </c>
      <c r="G545" s="12" t="s">
        <v>1970</v>
      </c>
      <c r="H545" s="12" t="s">
        <v>1579</v>
      </c>
      <c r="I545" s="12" t="s">
        <v>1166</v>
      </c>
      <c r="J545" s="12" t="s">
        <v>1167</v>
      </c>
    </row>
    <row r="546" spans="1:10" ht="12.75" x14ac:dyDescent="0.2">
      <c r="A546" s="10">
        <v>42273</v>
      </c>
      <c r="B546" s="11" t="s">
        <v>2201</v>
      </c>
      <c r="C546" s="11" t="s">
        <v>1252</v>
      </c>
      <c r="D546" s="11" t="s">
        <v>17</v>
      </c>
      <c r="E546" s="12" t="s">
        <v>2397</v>
      </c>
      <c r="F546" s="13">
        <v>12980.23</v>
      </c>
      <c r="G546" s="12" t="s">
        <v>1970</v>
      </c>
      <c r="H546" s="12" t="s">
        <v>1660</v>
      </c>
      <c r="I546" s="12" t="s">
        <v>1166</v>
      </c>
      <c r="J546" s="12" t="s">
        <v>1167</v>
      </c>
    </row>
    <row r="547" spans="1:10" ht="12.75" x14ac:dyDescent="0.2">
      <c r="A547" s="10">
        <v>42273</v>
      </c>
      <c r="B547" s="11" t="s">
        <v>2270</v>
      </c>
      <c r="C547" s="11" t="s">
        <v>2</v>
      </c>
      <c r="D547" s="11" t="s">
        <v>20</v>
      </c>
      <c r="E547" s="12" t="s">
        <v>54</v>
      </c>
      <c r="F547" s="13"/>
      <c r="G547" s="12" t="s">
        <v>2789</v>
      </c>
      <c r="H547" s="12"/>
      <c r="I547" s="12" t="s">
        <v>1166</v>
      </c>
      <c r="J547" s="12" t="s">
        <v>1167</v>
      </c>
    </row>
    <row r="548" spans="1:10" ht="12.75" x14ac:dyDescent="0.2">
      <c r="A548" s="10">
        <v>42272</v>
      </c>
      <c r="B548" s="11" t="s">
        <v>2234</v>
      </c>
      <c r="C548" s="11" t="s">
        <v>37</v>
      </c>
      <c r="D548" s="11" t="s">
        <v>1730</v>
      </c>
      <c r="E548" s="12" t="s">
        <v>150</v>
      </c>
      <c r="F548" s="13">
        <v>51780</v>
      </c>
      <c r="G548" s="12" t="s">
        <v>2398</v>
      </c>
      <c r="H548" s="12" t="s">
        <v>1645</v>
      </c>
      <c r="I548" s="12" t="s">
        <v>1166</v>
      </c>
      <c r="J548" s="12" t="s">
        <v>1167</v>
      </c>
    </row>
    <row r="549" spans="1:10" ht="12.75" x14ac:dyDescent="0.2">
      <c r="A549" s="10">
        <v>42271</v>
      </c>
      <c r="B549" s="11" t="s">
        <v>1793</v>
      </c>
      <c r="C549" s="11" t="s">
        <v>1252</v>
      </c>
      <c r="D549" s="11" t="s">
        <v>17</v>
      </c>
      <c r="E549" s="12" t="s">
        <v>1861</v>
      </c>
      <c r="F549" s="13">
        <v>899.11</v>
      </c>
      <c r="G549" s="12" t="s">
        <v>2399</v>
      </c>
      <c r="H549" s="12" t="s">
        <v>1861</v>
      </c>
      <c r="I549" s="12" t="s">
        <v>1166</v>
      </c>
      <c r="J549" s="12" t="s">
        <v>1167</v>
      </c>
    </row>
    <row r="550" spans="1:10" ht="12.75" x14ac:dyDescent="0.2">
      <c r="A550" s="10">
        <v>42270</v>
      </c>
      <c r="B550" s="11" t="s">
        <v>2193</v>
      </c>
      <c r="C550" s="11" t="s">
        <v>1252</v>
      </c>
      <c r="D550" s="11" t="s">
        <v>1730</v>
      </c>
      <c r="E550" s="12" t="s">
        <v>774</v>
      </c>
      <c r="F550" s="13">
        <v>0</v>
      </c>
      <c r="G550" s="12" t="s">
        <v>2400</v>
      </c>
      <c r="H550" s="12" t="s">
        <v>1537</v>
      </c>
      <c r="I550" s="12" t="s">
        <v>1166</v>
      </c>
      <c r="J550" s="12" t="s">
        <v>1167</v>
      </c>
    </row>
    <row r="551" spans="1:10" ht="12.75" x14ac:dyDescent="0.2">
      <c r="A551" s="10">
        <v>42269</v>
      </c>
      <c r="B551" s="11" t="s">
        <v>88</v>
      </c>
      <c r="C551" s="11" t="s">
        <v>53</v>
      </c>
      <c r="D551" s="11" t="s">
        <v>17</v>
      </c>
      <c r="E551" s="12" t="s">
        <v>2390</v>
      </c>
      <c r="F551" s="13">
        <v>4348</v>
      </c>
      <c r="G551" s="12" t="s">
        <v>2392</v>
      </c>
      <c r="H551" s="12" t="s">
        <v>2391</v>
      </c>
      <c r="I551" s="12" t="s">
        <v>1166</v>
      </c>
      <c r="J551" s="12" t="s">
        <v>1167</v>
      </c>
    </row>
    <row r="552" spans="1:10" ht="12.75" x14ac:dyDescent="0.2">
      <c r="A552" s="10">
        <v>42265</v>
      </c>
      <c r="B552" s="11" t="s">
        <v>88</v>
      </c>
      <c r="C552" s="11" t="s">
        <v>1252</v>
      </c>
      <c r="D552" s="11" t="s">
        <v>17</v>
      </c>
      <c r="E552" s="12" t="s">
        <v>497</v>
      </c>
      <c r="F552" s="13">
        <v>8500</v>
      </c>
      <c r="G552" s="12" t="s">
        <v>2387</v>
      </c>
      <c r="H552" s="12" t="s">
        <v>2386</v>
      </c>
      <c r="I552" s="12" t="s">
        <v>1166</v>
      </c>
      <c r="J552" s="12" t="s">
        <v>1167</v>
      </c>
    </row>
    <row r="553" spans="1:10" ht="12.75" x14ac:dyDescent="0.2">
      <c r="A553" s="10">
        <v>42264</v>
      </c>
      <c r="B553" s="11" t="s">
        <v>2201</v>
      </c>
      <c r="C553" s="11" t="s">
        <v>1252</v>
      </c>
      <c r="D553" s="11" t="s">
        <v>17</v>
      </c>
      <c r="E553" s="12" t="s">
        <v>72</v>
      </c>
      <c r="F553" s="13">
        <v>0</v>
      </c>
      <c r="G553" s="12" t="s">
        <v>2377</v>
      </c>
      <c r="H553" s="12" t="s">
        <v>1182</v>
      </c>
      <c r="I553" s="12" t="s">
        <v>1166</v>
      </c>
      <c r="J553" s="12" t="s">
        <v>1167</v>
      </c>
    </row>
    <row r="554" spans="1:10" ht="12.75" x14ac:dyDescent="0.2">
      <c r="A554" s="10">
        <v>42264</v>
      </c>
      <c r="B554" s="11" t="s">
        <v>1939</v>
      </c>
      <c r="C554" s="11" t="s">
        <v>1252</v>
      </c>
      <c r="D554" s="11" t="s">
        <v>17</v>
      </c>
      <c r="E554" s="12" t="s">
        <v>83</v>
      </c>
      <c r="F554" s="13">
        <v>0</v>
      </c>
      <c r="G554" s="12" t="s">
        <v>2388</v>
      </c>
      <c r="H554" s="12" t="s">
        <v>1861</v>
      </c>
      <c r="I554" s="12" t="s">
        <v>1166</v>
      </c>
      <c r="J554" s="12" t="s">
        <v>1167</v>
      </c>
    </row>
    <row r="555" spans="1:10" ht="12.75" x14ac:dyDescent="0.2">
      <c r="A555" s="10">
        <v>42264</v>
      </c>
      <c r="B555" s="11" t="s">
        <v>2201</v>
      </c>
      <c r="C555" s="11" t="s">
        <v>53</v>
      </c>
      <c r="D555" s="11" t="s">
        <v>17</v>
      </c>
      <c r="E555" s="12" t="s">
        <v>2393</v>
      </c>
      <c r="F555" s="13">
        <v>11384.74</v>
      </c>
      <c r="G555" s="12" t="s">
        <v>2394</v>
      </c>
      <c r="H555" s="12" t="s">
        <v>2211</v>
      </c>
      <c r="I555" s="12" t="s">
        <v>1166</v>
      </c>
      <c r="J555" s="12" t="s">
        <v>1167</v>
      </c>
    </row>
    <row r="556" spans="1:10" ht="12.75" x14ac:dyDescent="0.2">
      <c r="A556" s="10">
        <v>42263</v>
      </c>
      <c r="B556" s="11" t="s">
        <v>88</v>
      </c>
      <c r="C556" s="11" t="s">
        <v>1252</v>
      </c>
      <c r="D556" s="11" t="s">
        <v>17</v>
      </c>
      <c r="E556" s="12" t="s">
        <v>2943</v>
      </c>
      <c r="F556" s="13"/>
      <c r="G556" s="12" t="s">
        <v>2378</v>
      </c>
      <c r="H556" s="12" t="s">
        <v>2134</v>
      </c>
      <c r="I556" s="12" t="s">
        <v>1166</v>
      </c>
      <c r="J556" s="12" t="s">
        <v>1167</v>
      </c>
    </row>
    <row r="557" spans="1:10" ht="12.75" x14ac:dyDescent="0.2">
      <c r="A557" s="10">
        <v>42263</v>
      </c>
      <c r="B557" s="11" t="s">
        <v>2201</v>
      </c>
      <c r="C557" s="11" t="s">
        <v>1252</v>
      </c>
      <c r="D557" s="11" t="s">
        <v>17</v>
      </c>
      <c r="E557" s="12" t="s">
        <v>72</v>
      </c>
      <c r="F557" s="13">
        <v>30444.21</v>
      </c>
      <c r="G557" s="12" t="s">
        <v>1970</v>
      </c>
      <c r="H557" s="12" t="s">
        <v>1182</v>
      </c>
      <c r="I557" s="12" t="s">
        <v>1166</v>
      </c>
      <c r="J557" s="12" t="s">
        <v>1167</v>
      </c>
    </row>
    <row r="558" spans="1:10" ht="12.75" x14ac:dyDescent="0.2">
      <c r="A558" s="10">
        <v>42263</v>
      </c>
      <c r="B558" s="11" t="s">
        <v>2201</v>
      </c>
      <c r="C558" s="11" t="s">
        <v>1252</v>
      </c>
      <c r="D558" s="11" t="s">
        <v>18</v>
      </c>
      <c r="E558" s="12" t="s">
        <v>1328</v>
      </c>
      <c r="F558" s="13">
        <v>100000</v>
      </c>
      <c r="G558" s="12" t="s">
        <v>2342</v>
      </c>
      <c r="H558" s="12" t="s">
        <v>1728</v>
      </c>
      <c r="I558" s="12" t="s">
        <v>1166</v>
      </c>
      <c r="J558" s="12" t="s">
        <v>1167</v>
      </c>
    </row>
    <row r="559" spans="1:10" ht="12.75" x14ac:dyDescent="0.2">
      <c r="A559" s="10">
        <v>42262</v>
      </c>
      <c r="B559" s="11" t="s">
        <v>2193</v>
      </c>
      <c r="C559" s="11" t="s">
        <v>1252</v>
      </c>
      <c r="D559" s="11" t="s">
        <v>19</v>
      </c>
      <c r="E559" s="12" t="s">
        <v>373</v>
      </c>
      <c r="F559" s="13">
        <v>71024.67</v>
      </c>
      <c r="G559" s="12" t="s">
        <v>2389</v>
      </c>
      <c r="H559" s="12" t="s">
        <v>1170</v>
      </c>
      <c r="I559" s="12" t="s">
        <v>1166</v>
      </c>
      <c r="J559" s="12" t="s">
        <v>1167</v>
      </c>
    </row>
    <row r="560" spans="1:10" ht="12.75" x14ac:dyDescent="0.2">
      <c r="A560" s="10">
        <v>42260</v>
      </c>
      <c r="B560" s="11" t="s">
        <v>1939</v>
      </c>
      <c r="C560" s="11" t="s">
        <v>1252</v>
      </c>
      <c r="D560" s="11" t="s">
        <v>17</v>
      </c>
      <c r="E560" s="12" t="s">
        <v>66</v>
      </c>
      <c r="F560" s="13"/>
      <c r="G560" s="12" t="s">
        <v>2379</v>
      </c>
      <c r="H560" s="12" t="s">
        <v>1861</v>
      </c>
      <c r="I560" s="12" t="s">
        <v>1166</v>
      </c>
      <c r="J560" s="12" t="s">
        <v>1167</v>
      </c>
    </row>
    <row r="561" spans="1:10" ht="12.75" x14ac:dyDescent="0.2">
      <c r="A561" s="10">
        <v>42259</v>
      </c>
      <c r="B561" s="11" t="s">
        <v>1793</v>
      </c>
      <c r="C561" s="11" t="s">
        <v>1252</v>
      </c>
      <c r="D561" s="11" t="s">
        <v>17</v>
      </c>
      <c r="E561" s="12" t="s">
        <v>288</v>
      </c>
      <c r="F561" s="13">
        <v>0</v>
      </c>
      <c r="G561" s="12" t="s">
        <v>2380</v>
      </c>
      <c r="H561" s="12" t="s">
        <v>1979</v>
      </c>
      <c r="I561" s="12" t="s">
        <v>1166</v>
      </c>
      <c r="J561" s="12" t="s">
        <v>1167</v>
      </c>
    </row>
    <row r="562" spans="1:10" ht="12.75" x14ac:dyDescent="0.2">
      <c r="A562" s="10">
        <v>42258</v>
      </c>
      <c r="B562" s="11" t="s">
        <v>1939</v>
      </c>
      <c r="C562" s="11" t="s">
        <v>1252</v>
      </c>
      <c r="D562" s="11" t="s">
        <v>1730</v>
      </c>
      <c r="E562" s="12" t="s">
        <v>83</v>
      </c>
      <c r="F562" s="13">
        <v>0</v>
      </c>
      <c r="G562" s="12" t="s">
        <v>2381</v>
      </c>
      <c r="H562" s="12" t="s">
        <v>1861</v>
      </c>
      <c r="I562" s="12" t="s">
        <v>1166</v>
      </c>
      <c r="J562" s="12" t="s">
        <v>1167</v>
      </c>
    </row>
    <row r="563" spans="1:10" ht="12.75" x14ac:dyDescent="0.2">
      <c r="A563" s="10">
        <v>42257</v>
      </c>
      <c r="B563" s="11" t="s">
        <v>2194</v>
      </c>
      <c r="C563" s="11" t="s">
        <v>1252</v>
      </c>
      <c r="D563" s="11" t="s">
        <v>1730</v>
      </c>
      <c r="E563" s="12" t="s">
        <v>800</v>
      </c>
      <c r="F563" s="13">
        <v>0</v>
      </c>
      <c r="G563" s="12" t="s">
        <v>2382</v>
      </c>
      <c r="H563" s="12" t="s">
        <v>1579</v>
      </c>
      <c r="I563" s="12" t="s">
        <v>1166</v>
      </c>
      <c r="J563" s="12" t="s">
        <v>1167</v>
      </c>
    </row>
    <row r="564" spans="1:10" ht="12.75" x14ac:dyDescent="0.2">
      <c r="A564" s="10">
        <v>42249</v>
      </c>
      <c r="B564" s="11" t="s">
        <v>2201</v>
      </c>
      <c r="C564" s="11" t="s">
        <v>1252</v>
      </c>
      <c r="D564" s="11" t="s">
        <v>17</v>
      </c>
      <c r="E564" s="12" t="s">
        <v>805</v>
      </c>
      <c r="F564" s="13">
        <v>42426</v>
      </c>
      <c r="G564" s="12" t="s">
        <v>2328</v>
      </c>
      <c r="H564" s="12" t="s">
        <v>2216</v>
      </c>
      <c r="I564" s="12" t="s">
        <v>1166</v>
      </c>
      <c r="J564" s="12" t="s">
        <v>1167</v>
      </c>
    </row>
    <row r="565" spans="1:10" ht="12.75" x14ac:dyDescent="0.2">
      <c r="A565" s="10">
        <v>42249</v>
      </c>
      <c r="B565" s="11" t="s">
        <v>2201</v>
      </c>
      <c r="C565" s="11" t="s">
        <v>2</v>
      </c>
      <c r="D565" s="11" t="s">
        <v>19</v>
      </c>
      <c r="E565" s="12" t="s">
        <v>2334</v>
      </c>
      <c r="F565" s="13">
        <v>73505.48</v>
      </c>
      <c r="G565" s="12" t="s">
        <v>2335</v>
      </c>
      <c r="H565" s="12" t="s">
        <v>1811</v>
      </c>
      <c r="I565" s="12" t="s">
        <v>1166</v>
      </c>
      <c r="J565" s="12" t="s">
        <v>1167</v>
      </c>
    </row>
    <row r="566" spans="1:10" ht="12.75" x14ac:dyDescent="0.2">
      <c r="A566" s="10">
        <v>42249</v>
      </c>
      <c r="B566" s="11" t="s">
        <v>2234</v>
      </c>
      <c r="C566" s="11" t="s">
        <v>1252</v>
      </c>
      <c r="D566" s="11" t="s">
        <v>17</v>
      </c>
      <c r="E566" s="12" t="s">
        <v>2337</v>
      </c>
      <c r="F566" s="13">
        <v>0</v>
      </c>
      <c r="G566" s="12" t="s">
        <v>2338</v>
      </c>
      <c r="H566" s="12" t="s">
        <v>1699</v>
      </c>
      <c r="I566" s="12" t="s">
        <v>1166</v>
      </c>
      <c r="J566" s="12" t="s">
        <v>1167</v>
      </c>
    </row>
    <row r="567" spans="1:10" ht="12.75" x14ac:dyDescent="0.2">
      <c r="A567" s="10">
        <v>42247</v>
      </c>
      <c r="B567" s="11" t="s">
        <v>88</v>
      </c>
      <c r="C567" s="11" t="s">
        <v>1252</v>
      </c>
      <c r="D567" s="11" t="s">
        <v>17</v>
      </c>
      <c r="E567" s="12" t="s">
        <v>1040</v>
      </c>
      <c r="F567" s="13">
        <v>0</v>
      </c>
      <c r="G567" s="12" t="s">
        <v>2336</v>
      </c>
      <c r="H567" s="12" t="s">
        <v>497</v>
      </c>
      <c r="I567" s="12" t="s">
        <v>1166</v>
      </c>
      <c r="J567" s="12" t="s">
        <v>1167</v>
      </c>
    </row>
    <row r="568" spans="1:10" ht="12.75" x14ac:dyDescent="0.2">
      <c r="A568" s="10">
        <v>42244</v>
      </c>
      <c r="B568" s="11" t="s">
        <v>2201</v>
      </c>
      <c r="C568" s="11" t="s">
        <v>1252</v>
      </c>
      <c r="D568" s="11" t="s">
        <v>17</v>
      </c>
      <c r="E568" s="12" t="s">
        <v>1214</v>
      </c>
      <c r="F568" s="13">
        <v>39376</v>
      </c>
      <c r="G568" s="12" t="s">
        <v>2326</v>
      </c>
      <c r="H568" s="12" t="s">
        <v>2149</v>
      </c>
      <c r="I568" s="12" t="s">
        <v>1166</v>
      </c>
      <c r="J568" s="12" t="s">
        <v>1167</v>
      </c>
    </row>
    <row r="569" spans="1:10" ht="12.75" x14ac:dyDescent="0.2">
      <c r="A569" s="10">
        <v>42243</v>
      </c>
      <c r="B569" s="11" t="s">
        <v>2194</v>
      </c>
      <c r="C569" s="11" t="s">
        <v>53</v>
      </c>
      <c r="D569" s="11" t="s">
        <v>19</v>
      </c>
      <c r="E569" s="12" t="s">
        <v>774</v>
      </c>
      <c r="F569" s="13">
        <v>7659.32</v>
      </c>
      <c r="G569" s="12" t="s">
        <v>2327</v>
      </c>
      <c r="H569" s="12" t="s">
        <v>1537</v>
      </c>
      <c r="I569" s="12" t="s">
        <v>1166</v>
      </c>
      <c r="J569" s="12" t="s">
        <v>1167</v>
      </c>
    </row>
    <row r="570" spans="1:10" ht="12.75" x14ac:dyDescent="0.2">
      <c r="A570" s="10">
        <v>42242</v>
      </c>
      <c r="B570" s="11" t="s">
        <v>2316</v>
      </c>
      <c r="C570" s="11" t="s">
        <v>1252</v>
      </c>
      <c r="D570" s="11" t="s">
        <v>17</v>
      </c>
      <c r="E570" s="12" t="s">
        <v>1725</v>
      </c>
      <c r="F570" s="13">
        <v>6710</v>
      </c>
      <c r="G570" s="12" t="s">
        <v>2318</v>
      </c>
      <c r="H570" s="12" t="s">
        <v>1726</v>
      </c>
      <c r="I570" s="12" t="s">
        <v>1166</v>
      </c>
      <c r="J570" s="12" t="s">
        <v>1167</v>
      </c>
    </row>
    <row r="571" spans="1:10" ht="12.75" x14ac:dyDescent="0.2">
      <c r="A571" s="10">
        <v>42242</v>
      </c>
      <c r="B571" s="11" t="s">
        <v>2234</v>
      </c>
      <c r="C571" s="11" t="s">
        <v>1252</v>
      </c>
      <c r="D571" s="11" t="s">
        <v>17</v>
      </c>
      <c r="E571" s="12" t="s">
        <v>150</v>
      </c>
      <c r="F571" s="13">
        <v>0</v>
      </c>
      <c r="G571" s="12" t="s">
        <v>2383</v>
      </c>
      <c r="H571" s="12" t="s">
        <v>1645</v>
      </c>
      <c r="I571" s="12" t="s">
        <v>1166</v>
      </c>
      <c r="J571" s="12" t="s">
        <v>1167</v>
      </c>
    </row>
    <row r="572" spans="1:10" ht="12.75" x14ac:dyDescent="0.2">
      <c r="A572" s="10">
        <v>42241</v>
      </c>
      <c r="B572" s="11" t="s">
        <v>6</v>
      </c>
      <c r="C572" s="11" t="s">
        <v>1252</v>
      </c>
      <c r="D572" s="11" t="s">
        <v>17</v>
      </c>
      <c r="E572" s="12" t="s">
        <v>2309</v>
      </c>
      <c r="F572" s="13"/>
      <c r="G572" s="12" t="s">
        <v>2310</v>
      </c>
      <c r="H572" s="12" t="s">
        <v>2329</v>
      </c>
      <c r="I572" s="12" t="s">
        <v>1166</v>
      </c>
      <c r="J572" s="12" t="s">
        <v>1167</v>
      </c>
    </row>
    <row r="573" spans="1:10" ht="12.75" x14ac:dyDescent="0.2">
      <c r="A573" s="10">
        <v>42241</v>
      </c>
      <c r="B573" s="11" t="s">
        <v>2194</v>
      </c>
      <c r="C573" s="11" t="s">
        <v>1252</v>
      </c>
      <c r="D573" s="11" t="s">
        <v>17</v>
      </c>
      <c r="E573" s="12" t="s">
        <v>380</v>
      </c>
      <c r="F573" s="13">
        <v>0</v>
      </c>
      <c r="G573" s="12" t="s">
        <v>2319</v>
      </c>
      <c r="H573" s="12" t="s">
        <v>1542</v>
      </c>
      <c r="I573" s="12" t="s">
        <v>1166</v>
      </c>
      <c r="J573" s="12" t="s">
        <v>1167</v>
      </c>
    </row>
    <row r="574" spans="1:10" ht="12.75" x14ac:dyDescent="0.2">
      <c r="A574" s="10">
        <v>42240</v>
      </c>
      <c r="B574" s="11" t="s">
        <v>88</v>
      </c>
      <c r="C574" s="11" t="s">
        <v>1252</v>
      </c>
      <c r="D574" s="11" t="s">
        <v>17</v>
      </c>
      <c r="E574" s="12" t="s">
        <v>497</v>
      </c>
      <c r="F574" s="13">
        <v>0</v>
      </c>
      <c r="G574" s="12" t="s">
        <v>2320</v>
      </c>
      <c r="H574" s="12" t="s">
        <v>497</v>
      </c>
      <c r="I574" s="12" t="s">
        <v>1166</v>
      </c>
      <c r="J574" s="12" t="s">
        <v>1167</v>
      </c>
    </row>
    <row r="575" spans="1:10" ht="12.75" x14ac:dyDescent="0.2">
      <c r="A575" s="10">
        <v>42240</v>
      </c>
      <c r="B575" s="11" t="s">
        <v>2201</v>
      </c>
      <c r="C575" s="11" t="s">
        <v>1252</v>
      </c>
      <c r="D575" s="11" t="s">
        <v>1730</v>
      </c>
      <c r="E575" s="12" t="s">
        <v>2321</v>
      </c>
      <c r="F575" s="13">
        <v>7032</v>
      </c>
      <c r="G575" s="12" t="s">
        <v>2322</v>
      </c>
      <c r="H575" s="12" t="s">
        <v>1811</v>
      </c>
      <c r="I575" s="12" t="s">
        <v>1166</v>
      </c>
      <c r="J575" s="12" t="s">
        <v>1167</v>
      </c>
    </row>
    <row r="576" spans="1:10" ht="12.75" x14ac:dyDescent="0.2">
      <c r="A576" s="10">
        <v>42238</v>
      </c>
      <c r="B576" s="11" t="s">
        <v>2234</v>
      </c>
      <c r="C576" s="11" t="s">
        <v>1252</v>
      </c>
      <c r="D576" s="11" t="s">
        <v>17</v>
      </c>
      <c r="E576" s="12" t="s">
        <v>2323</v>
      </c>
      <c r="F576" s="13">
        <v>0</v>
      </c>
      <c r="G576" s="12" t="s">
        <v>2324</v>
      </c>
      <c r="H576" s="12" t="s">
        <v>1165</v>
      </c>
      <c r="I576" s="12" t="s">
        <v>1166</v>
      </c>
      <c r="J576" s="12" t="s">
        <v>1167</v>
      </c>
    </row>
    <row r="577" spans="1:10" ht="12.75" x14ac:dyDescent="0.2">
      <c r="A577" s="10">
        <v>42237</v>
      </c>
      <c r="B577" s="11" t="s">
        <v>2193</v>
      </c>
      <c r="C577" s="11" t="s">
        <v>1252</v>
      </c>
      <c r="D577" s="11" t="s">
        <v>17</v>
      </c>
      <c r="E577" s="12" t="s">
        <v>373</v>
      </c>
      <c r="F577" s="13">
        <v>12109.8</v>
      </c>
      <c r="G577" s="12" t="s">
        <v>2873</v>
      </c>
      <c r="H577" s="12" t="s">
        <v>1170</v>
      </c>
      <c r="I577" s="12" t="s">
        <v>1166</v>
      </c>
      <c r="J577" s="12" t="s">
        <v>1167</v>
      </c>
    </row>
    <row r="578" spans="1:10" ht="12.75" x14ac:dyDescent="0.2">
      <c r="A578" s="10">
        <v>42235</v>
      </c>
      <c r="B578" s="11" t="s">
        <v>2217</v>
      </c>
      <c r="C578" s="11" t="s">
        <v>1252</v>
      </c>
      <c r="D578" s="11" t="s">
        <v>17</v>
      </c>
      <c r="E578" s="12" t="s">
        <v>233</v>
      </c>
      <c r="F578" s="13">
        <v>311.04000000000002</v>
      </c>
      <c r="G578" s="12" t="s">
        <v>2275</v>
      </c>
      <c r="H578" s="12" t="s">
        <v>1554</v>
      </c>
      <c r="I578" s="12" t="s">
        <v>1166</v>
      </c>
      <c r="J578" s="12" t="s">
        <v>1167</v>
      </c>
    </row>
    <row r="579" spans="1:10" ht="12.75" x14ac:dyDescent="0.2">
      <c r="A579" s="10">
        <v>42235</v>
      </c>
      <c r="B579" s="11" t="s">
        <v>2201</v>
      </c>
      <c r="C579" s="11" t="s">
        <v>1252</v>
      </c>
      <c r="D579" s="11" t="s">
        <v>17</v>
      </c>
      <c r="E579" s="12" t="s">
        <v>2276</v>
      </c>
      <c r="F579" s="13">
        <v>23484.84</v>
      </c>
      <c r="G579" s="12" t="s">
        <v>1970</v>
      </c>
      <c r="H579" s="12" t="s">
        <v>2277</v>
      </c>
      <c r="I579" s="12" t="s">
        <v>1166</v>
      </c>
      <c r="J579" s="12" t="s">
        <v>1167</v>
      </c>
    </row>
    <row r="580" spans="1:10" ht="12.75" x14ac:dyDescent="0.2">
      <c r="A580" s="10">
        <v>42234</v>
      </c>
      <c r="B580" s="11" t="s">
        <v>2234</v>
      </c>
      <c r="C580" s="11" t="s">
        <v>1252</v>
      </c>
      <c r="D580" s="11" t="s">
        <v>17</v>
      </c>
      <c r="E580" s="12" t="s">
        <v>66</v>
      </c>
      <c r="F580" s="13">
        <v>0</v>
      </c>
      <c r="G580" s="12" t="s">
        <v>2273</v>
      </c>
      <c r="H580" s="12" t="s">
        <v>1491</v>
      </c>
      <c r="I580" s="12" t="s">
        <v>1166</v>
      </c>
      <c r="J580" s="12" t="s">
        <v>1167</v>
      </c>
    </row>
    <row r="581" spans="1:10" ht="12.75" x14ac:dyDescent="0.2">
      <c r="A581" s="10">
        <v>42234</v>
      </c>
      <c r="B581" s="11" t="s">
        <v>2201</v>
      </c>
      <c r="C581" s="11" t="s">
        <v>1252</v>
      </c>
      <c r="D581" s="11" t="s">
        <v>1730</v>
      </c>
      <c r="E581" s="12" t="s">
        <v>1806</v>
      </c>
      <c r="F581" s="13">
        <v>0</v>
      </c>
      <c r="G581" s="12" t="s">
        <v>2278</v>
      </c>
      <c r="H581" s="12" t="s">
        <v>1807</v>
      </c>
      <c r="I581" s="12" t="s">
        <v>1166</v>
      </c>
      <c r="J581" s="12" t="s">
        <v>1167</v>
      </c>
    </row>
    <row r="582" spans="1:10" ht="12.75" x14ac:dyDescent="0.2">
      <c r="A582" s="10">
        <v>42233</v>
      </c>
      <c r="B582" s="11" t="s">
        <v>2193</v>
      </c>
      <c r="C582" s="11" t="s">
        <v>1252</v>
      </c>
      <c r="D582" s="11" t="s">
        <v>17</v>
      </c>
      <c r="E582" s="12" t="s">
        <v>72</v>
      </c>
      <c r="F582" s="13">
        <v>0</v>
      </c>
      <c r="G582" s="12" t="s">
        <v>2279</v>
      </c>
      <c r="H582" s="12" t="s">
        <v>1182</v>
      </c>
      <c r="I582" s="12" t="s">
        <v>1166</v>
      </c>
      <c r="J582" s="12" t="s">
        <v>1167</v>
      </c>
    </row>
    <row r="583" spans="1:10" ht="12.75" x14ac:dyDescent="0.2">
      <c r="A583" s="10">
        <v>42233</v>
      </c>
      <c r="B583" s="11" t="s">
        <v>2193</v>
      </c>
      <c r="C583" s="11" t="s">
        <v>1252</v>
      </c>
      <c r="D583" s="11" t="s">
        <v>1730</v>
      </c>
      <c r="E583" s="12" t="s">
        <v>373</v>
      </c>
      <c r="F583" s="13">
        <v>0</v>
      </c>
      <c r="G583" s="12" t="s">
        <v>1533</v>
      </c>
      <c r="H583" s="12" t="s">
        <v>1170</v>
      </c>
      <c r="I583" s="12" t="s">
        <v>1166</v>
      </c>
      <c r="J583" s="12" t="s">
        <v>1167</v>
      </c>
    </row>
    <row r="584" spans="1:10" ht="12.75" x14ac:dyDescent="0.2">
      <c r="A584" s="10">
        <v>42230</v>
      </c>
      <c r="B584" s="11" t="s">
        <v>2201</v>
      </c>
      <c r="C584" s="11" t="s">
        <v>1252</v>
      </c>
      <c r="D584" s="11" t="s">
        <v>17</v>
      </c>
      <c r="E584" s="12" t="s">
        <v>74</v>
      </c>
      <c r="F584" s="13">
        <v>22700.95</v>
      </c>
      <c r="G584" s="12" t="s">
        <v>1970</v>
      </c>
      <c r="H584" s="12" t="s">
        <v>1649</v>
      </c>
      <c r="I584" s="12" t="s">
        <v>1166</v>
      </c>
      <c r="J584" s="12" t="s">
        <v>1167</v>
      </c>
    </row>
    <row r="585" spans="1:10" ht="12.75" x14ac:dyDescent="0.2">
      <c r="A585" s="10">
        <v>42229</v>
      </c>
      <c r="B585" s="11" t="s">
        <v>2132</v>
      </c>
      <c r="C585" s="11" t="s">
        <v>2</v>
      </c>
      <c r="D585" s="11" t="s">
        <v>19</v>
      </c>
      <c r="E585" s="12" t="s">
        <v>795</v>
      </c>
      <c r="F585" s="13">
        <v>78217.22</v>
      </c>
      <c r="G585" s="12" t="s">
        <v>2274</v>
      </c>
      <c r="H585" s="12" t="s">
        <v>1218</v>
      </c>
      <c r="I585" s="12" t="s">
        <v>1166</v>
      </c>
      <c r="J585" s="12" t="s">
        <v>1167</v>
      </c>
    </row>
    <row r="586" spans="1:10" ht="12.75" x14ac:dyDescent="0.2">
      <c r="A586" s="10">
        <v>42228</v>
      </c>
      <c r="B586" s="11" t="s">
        <v>1793</v>
      </c>
      <c r="C586" s="11" t="s">
        <v>118</v>
      </c>
      <c r="D586" s="11" t="s">
        <v>19</v>
      </c>
      <c r="E586" s="12" t="s">
        <v>288</v>
      </c>
      <c r="F586" s="13">
        <v>97000</v>
      </c>
      <c r="G586" s="12" t="s">
        <v>2431</v>
      </c>
      <c r="H586" s="12" t="s">
        <v>1979</v>
      </c>
      <c r="I586" s="12" t="s">
        <v>1166</v>
      </c>
      <c r="J586" s="12" t="s">
        <v>1167</v>
      </c>
    </row>
    <row r="587" spans="1:10" ht="12.75" x14ac:dyDescent="0.2">
      <c r="A587" s="10">
        <v>42227</v>
      </c>
      <c r="B587" s="11" t="s">
        <v>2201</v>
      </c>
      <c r="C587" s="11" t="s">
        <v>1252</v>
      </c>
      <c r="D587" s="11" t="s">
        <v>17</v>
      </c>
      <c r="E587" s="12" t="s">
        <v>72</v>
      </c>
      <c r="F587" s="13">
        <v>6206.51</v>
      </c>
      <c r="G587" s="12" t="s">
        <v>1970</v>
      </c>
      <c r="H587" s="12" t="s">
        <v>1182</v>
      </c>
      <c r="I587" s="12" t="s">
        <v>1166</v>
      </c>
      <c r="J587" s="12" t="s">
        <v>1167</v>
      </c>
    </row>
    <row r="588" spans="1:10" ht="12.75" x14ac:dyDescent="0.2">
      <c r="A588" s="10">
        <v>42227</v>
      </c>
      <c r="B588" s="11" t="s">
        <v>2270</v>
      </c>
      <c r="C588" s="11" t="s">
        <v>53</v>
      </c>
      <c r="D588" s="11" t="s">
        <v>19</v>
      </c>
      <c r="E588" s="12" t="s">
        <v>2271</v>
      </c>
      <c r="F588" s="13">
        <v>5722.74</v>
      </c>
      <c r="G588" s="12" t="s">
        <v>2272</v>
      </c>
      <c r="H588" s="12" t="s">
        <v>1922</v>
      </c>
      <c r="I588" s="12" t="s">
        <v>1166</v>
      </c>
      <c r="J588" s="12" t="s">
        <v>1167</v>
      </c>
    </row>
    <row r="589" spans="1:10" ht="12.75" x14ac:dyDescent="0.2">
      <c r="A589" s="10">
        <v>42222</v>
      </c>
      <c r="B589" s="11" t="s">
        <v>2234</v>
      </c>
      <c r="C589" s="11" t="s">
        <v>53</v>
      </c>
      <c r="D589" s="11" t="s">
        <v>19</v>
      </c>
      <c r="E589" s="12" t="s">
        <v>2245</v>
      </c>
      <c r="F589" s="13">
        <v>5343.76</v>
      </c>
      <c r="G589" s="12" t="s">
        <v>2246</v>
      </c>
      <c r="H589" s="12" t="s">
        <v>1699</v>
      </c>
      <c r="I589" s="12" t="s">
        <v>1166</v>
      </c>
      <c r="J589" s="12" t="s">
        <v>1167</v>
      </c>
    </row>
    <row r="590" spans="1:10" ht="12.75" x14ac:dyDescent="0.2">
      <c r="A590" s="10">
        <v>42221</v>
      </c>
      <c r="B590" s="11" t="s">
        <v>2217</v>
      </c>
      <c r="C590" s="11" t="s">
        <v>1252</v>
      </c>
      <c r="D590" s="11" t="s">
        <v>17</v>
      </c>
      <c r="E590" s="12" t="s">
        <v>233</v>
      </c>
      <c r="F590" s="13">
        <v>0</v>
      </c>
      <c r="G590" s="12" t="s">
        <v>2247</v>
      </c>
      <c r="H590" s="12" t="s">
        <v>1554</v>
      </c>
      <c r="I590" s="12" t="s">
        <v>1166</v>
      </c>
      <c r="J590" s="12" t="s">
        <v>1167</v>
      </c>
    </row>
    <row r="591" spans="1:10" ht="12.75" x14ac:dyDescent="0.2">
      <c r="A591" s="10">
        <v>42220</v>
      </c>
      <c r="B591" s="11" t="s">
        <v>2201</v>
      </c>
      <c r="C591" s="11" t="s">
        <v>1252</v>
      </c>
      <c r="D591" s="11" t="s">
        <v>17</v>
      </c>
      <c r="E591" s="12" t="s">
        <v>2248</v>
      </c>
      <c r="F591" s="13">
        <v>26418.04</v>
      </c>
      <c r="G591" s="12" t="s">
        <v>1970</v>
      </c>
      <c r="H591" s="12" t="s">
        <v>2249</v>
      </c>
      <c r="I591" s="12" t="s">
        <v>1166</v>
      </c>
      <c r="J591" s="12" t="s">
        <v>1167</v>
      </c>
    </row>
    <row r="592" spans="1:10" ht="12.75" x14ac:dyDescent="0.2">
      <c r="A592" s="10">
        <v>42220</v>
      </c>
      <c r="B592" s="11" t="s">
        <v>2193</v>
      </c>
      <c r="C592" s="11" t="s">
        <v>1252</v>
      </c>
      <c r="D592" s="11" t="s">
        <v>1730</v>
      </c>
      <c r="E592" s="12" t="s">
        <v>72</v>
      </c>
      <c r="F592" s="13">
        <v>0</v>
      </c>
      <c r="G592" s="12" t="s">
        <v>2344</v>
      </c>
      <c r="H592" s="12" t="s">
        <v>1182</v>
      </c>
      <c r="I592" s="12" t="s">
        <v>1166</v>
      </c>
      <c r="J592" s="12" t="s">
        <v>1167</v>
      </c>
    </row>
    <row r="593" spans="1:10" ht="12.75" x14ac:dyDescent="0.2">
      <c r="A593" s="10">
        <v>42220</v>
      </c>
      <c r="B593" s="11" t="s">
        <v>2193</v>
      </c>
      <c r="C593" s="11" t="s">
        <v>1252</v>
      </c>
      <c r="D593" s="11" t="s">
        <v>1730</v>
      </c>
      <c r="E593" s="12" t="s">
        <v>72</v>
      </c>
      <c r="F593" s="13">
        <v>0</v>
      </c>
      <c r="G593" s="12" t="s">
        <v>2345</v>
      </c>
      <c r="H593" s="12" t="s">
        <v>1182</v>
      </c>
      <c r="I593" s="12" t="s">
        <v>1166</v>
      </c>
      <c r="J593" s="12" t="s">
        <v>1167</v>
      </c>
    </row>
    <row r="594" spans="1:10" ht="12.75" x14ac:dyDescent="0.2">
      <c r="A594" s="10">
        <v>42220</v>
      </c>
      <c r="B594" s="11" t="s">
        <v>2194</v>
      </c>
      <c r="C594" s="11" t="s">
        <v>1252</v>
      </c>
      <c r="D594" s="11" t="s">
        <v>1730</v>
      </c>
      <c r="E594" s="12" t="s">
        <v>1297</v>
      </c>
      <c r="F594" s="13">
        <v>132156.19</v>
      </c>
      <c r="G594" s="12" t="s">
        <v>2342</v>
      </c>
      <c r="H594" s="12" t="s">
        <v>1541</v>
      </c>
      <c r="I594" s="12" t="s">
        <v>1166</v>
      </c>
      <c r="J594" s="12" t="s">
        <v>1167</v>
      </c>
    </row>
    <row r="595" spans="1:10" ht="12.75" x14ac:dyDescent="0.2">
      <c r="A595" s="10">
        <v>42220</v>
      </c>
      <c r="B595" s="11" t="s">
        <v>2194</v>
      </c>
      <c r="C595" s="11" t="s">
        <v>1252</v>
      </c>
      <c r="D595" s="11" t="s">
        <v>1730</v>
      </c>
      <c r="E595" s="12" t="s">
        <v>1297</v>
      </c>
      <c r="F595" s="13">
        <v>185415.51</v>
      </c>
      <c r="G595" s="12" t="s">
        <v>2343</v>
      </c>
      <c r="H595" s="12" t="s">
        <v>1541</v>
      </c>
      <c r="I595" s="12" t="s">
        <v>1166</v>
      </c>
      <c r="J595" s="12" t="s">
        <v>1167</v>
      </c>
    </row>
    <row r="596" spans="1:10" ht="12.75" x14ac:dyDescent="0.2">
      <c r="A596" s="10">
        <v>42219</v>
      </c>
      <c r="B596" s="11" t="s">
        <v>2194</v>
      </c>
      <c r="C596" s="11" t="s">
        <v>1252</v>
      </c>
      <c r="D596" s="11" t="s">
        <v>17</v>
      </c>
      <c r="E596" s="12" t="s">
        <v>774</v>
      </c>
      <c r="F596" s="13">
        <v>22679.45</v>
      </c>
      <c r="G596" s="12" t="s">
        <v>1970</v>
      </c>
      <c r="H596" s="12" t="s">
        <v>1537</v>
      </c>
      <c r="I596" s="12" t="s">
        <v>1166</v>
      </c>
      <c r="J596" s="12" t="s">
        <v>1167</v>
      </c>
    </row>
    <row r="597" spans="1:10" ht="12.75" x14ac:dyDescent="0.2">
      <c r="A597" s="10">
        <v>42218</v>
      </c>
      <c r="B597" s="11" t="s">
        <v>2234</v>
      </c>
      <c r="C597" s="11" t="s">
        <v>761</v>
      </c>
      <c r="D597" s="11" t="s">
        <v>18</v>
      </c>
      <c r="E597" s="12" t="s">
        <v>66</v>
      </c>
      <c r="F597" s="13">
        <v>0</v>
      </c>
      <c r="G597" s="12" t="s">
        <v>2250</v>
      </c>
      <c r="H597" s="12" t="s">
        <v>1491</v>
      </c>
      <c r="I597" s="12" t="s">
        <v>1166</v>
      </c>
      <c r="J597" s="12" t="s">
        <v>1167</v>
      </c>
    </row>
    <row r="598" spans="1:10" ht="12.75" x14ac:dyDescent="0.2">
      <c r="A598" s="10">
        <v>42216</v>
      </c>
      <c r="B598" s="11" t="s">
        <v>2234</v>
      </c>
      <c r="C598" s="11" t="s">
        <v>1252</v>
      </c>
      <c r="D598" s="11" t="s">
        <v>17</v>
      </c>
      <c r="E598" s="12" t="s">
        <v>66</v>
      </c>
      <c r="F598" s="13">
        <v>0</v>
      </c>
      <c r="G598" s="12" t="s">
        <v>2236</v>
      </c>
      <c r="H598" s="12" t="s">
        <v>1491</v>
      </c>
      <c r="I598" s="12" t="s">
        <v>1166</v>
      </c>
      <c r="J598" s="12" t="s">
        <v>1167</v>
      </c>
    </row>
    <row r="599" spans="1:10" ht="12.75" x14ac:dyDescent="0.2">
      <c r="A599" s="10">
        <v>42216</v>
      </c>
      <c r="B599" s="11" t="s">
        <v>1939</v>
      </c>
      <c r="C599" s="11" t="s">
        <v>1252</v>
      </c>
      <c r="D599" s="11" t="s">
        <v>1730</v>
      </c>
      <c r="E599" s="12" t="s">
        <v>66</v>
      </c>
      <c r="F599" s="13">
        <v>146633.19</v>
      </c>
      <c r="G599" s="12" t="s">
        <v>2251</v>
      </c>
      <c r="H599" s="12" t="s">
        <v>1861</v>
      </c>
      <c r="I599" s="12" t="s">
        <v>1166</v>
      </c>
      <c r="J599" s="12" t="s">
        <v>1167</v>
      </c>
    </row>
    <row r="600" spans="1:10" ht="12.75" x14ac:dyDescent="0.2">
      <c r="A600" s="10">
        <v>42216</v>
      </c>
      <c r="B600" s="11" t="s">
        <v>1939</v>
      </c>
      <c r="C600" s="11" t="s">
        <v>1252</v>
      </c>
      <c r="D600" s="11" t="s">
        <v>1730</v>
      </c>
      <c r="E600" s="12" t="s">
        <v>66</v>
      </c>
      <c r="F600" s="13">
        <v>67802.759999999995</v>
      </c>
      <c r="G600" s="12" t="s">
        <v>2420</v>
      </c>
      <c r="H600" s="12" t="s">
        <v>1861</v>
      </c>
      <c r="I600" s="12" t="s">
        <v>1166</v>
      </c>
      <c r="J600" s="12" t="s">
        <v>1167</v>
      </c>
    </row>
    <row r="601" spans="1:10" ht="12.75" x14ac:dyDescent="0.2">
      <c r="A601" s="10">
        <v>42214</v>
      </c>
      <c r="B601" s="11" t="s">
        <v>2194</v>
      </c>
      <c r="C601" s="11" t="s">
        <v>1252</v>
      </c>
      <c r="D601" s="11" t="s">
        <v>17</v>
      </c>
      <c r="E601" s="12" t="s">
        <v>774</v>
      </c>
      <c r="F601" s="13">
        <v>281.74</v>
      </c>
      <c r="G601" s="12" t="s">
        <v>2237</v>
      </c>
      <c r="H601" s="12" t="s">
        <v>1537</v>
      </c>
      <c r="I601" s="12" t="s">
        <v>1166</v>
      </c>
      <c r="J601" s="12" t="s">
        <v>1167</v>
      </c>
    </row>
    <row r="602" spans="1:10" ht="12.75" x14ac:dyDescent="0.2">
      <c r="A602" s="10">
        <v>42214</v>
      </c>
      <c r="B602" s="11" t="s">
        <v>2194</v>
      </c>
      <c r="C602" s="11" t="s">
        <v>1252</v>
      </c>
      <c r="D602" s="11" t="s">
        <v>1730</v>
      </c>
      <c r="E602" s="12" t="s">
        <v>774</v>
      </c>
      <c r="F602" s="13">
        <v>0</v>
      </c>
      <c r="G602" s="12" t="s">
        <v>2238</v>
      </c>
      <c r="H602" s="12" t="s">
        <v>1537</v>
      </c>
      <c r="I602" s="12" t="s">
        <v>1166</v>
      </c>
      <c r="J602" s="12" t="s">
        <v>1167</v>
      </c>
    </row>
    <row r="603" spans="1:10" ht="12.75" x14ac:dyDescent="0.2">
      <c r="A603" s="10">
        <v>42214</v>
      </c>
      <c r="B603" s="11" t="s">
        <v>2194</v>
      </c>
      <c r="C603" s="11" t="s">
        <v>1252</v>
      </c>
      <c r="D603" s="11" t="s">
        <v>1730</v>
      </c>
      <c r="E603" s="12" t="s">
        <v>774</v>
      </c>
      <c r="F603" s="13">
        <v>0</v>
      </c>
      <c r="G603" s="12" t="s">
        <v>2239</v>
      </c>
      <c r="H603" s="12" t="s">
        <v>1537</v>
      </c>
      <c r="I603" s="12" t="s">
        <v>1166</v>
      </c>
      <c r="J603" s="12" t="s">
        <v>1167</v>
      </c>
    </row>
    <row r="604" spans="1:10" ht="12.75" x14ac:dyDescent="0.2">
      <c r="A604" s="10">
        <v>42214</v>
      </c>
      <c r="B604" s="11" t="s">
        <v>1939</v>
      </c>
      <c r="C604" s="11" t="s">
        <v>1252</v>
      </c>
      <c r="D604" s="11" t="s">
        <v>1730</v>
      </c>
      <c r="E604" s="12" t="s">
        <v>66</v>
      </c>
      <c r="F604" s="13">
        <v>0</v>
      </c>
      <c r="G604" s="12" t="s">
        <v>2252</v>
      </c>
      <c r="H604" s="12" t="s">
        <v>1861</v>
      </c>
      <c r="I604" s="12" t="s">
        <v>1166</v>
      </c>
      <c r="J604" s="12" t="s">
        <v>1167</v>
      </c>
    </row>
    <row r="605" spans="1:10" ht="12.75" x14ac:dyDescent="0.2">
      <c r="A605" s="10">
        <v>42212</v>
      </c>
      <c r="B605" s="11" t="s">
        <v>88</v>
      </c>
      <c r="C605" s="11" t="s">
        <v>1252</v>
      </c>
      <c r="D605" s="11" t="s">
        <v>17</v>
      </c>
      <c r="E605" s="12" t="s">
        <v>104</v>
      </c>
      <c r="F605" s="13">
        <v>0</v>
      </c>
      <c r="G605" s="12" t="s">
        <v>2214</v>
      </c>
      <c r="H605" s="12"/>
      <c r="I605" s="12" t="s">
        <v>1166</v>
      </c>
      <c r="J605" s="12" t="s">
        <v>1167</v>
      </c>
    </row>
    <row r="606" spans="1:10" ht="12.75" x14ac:dyDescent="0.2">
      <c r="A606" s="10">
        <v>42212</v>
      </c>
      <c r="B606" s="11" t="s">
        <v>2201</v>
      </c>
      <c r="C606" s="11" t="s">
        <v>761</v>
      </c>
      <c r="D606" s="11" t="s">
        <v>1730</v>
      </c>
      <c r="E606" s="12" t="s">
        <v>2232</v>
      </c>
      <c r="F606" s="13">
        <v>4200.1099999999997</v>
      </c>
      <c r="G606" s="12" t="s">
        <v>2215</v>
      </c>
      <c r="H606" s="12" t="s">
        <v>1182</v>
      </c>
      <c r="I606" s="12" t="s">
        <v>1166</v>
      </c>
      <c r="J606" s="12" t="s">
        <v>1167</v>
      </c>
    </row>
    <row r="607" spans="1:10" ht="12.75" x14ac:dyDescent="0.2">
      <c r="A607" s="10">
        <v>42208</v>
      </c>
      <c r="B607" s="11" t="s">
        <v>2201</v>
      </c>
      <c r="C607" s="11" t="s">
        <v>118</v>
      </c>
      <c r="D607" s="11" t="s">
        <v>19</v>
      </c>
      <c r="E607" s="12" t="s">
        <v>2240</v>
      </c>
      <c r="F607" s="13">
        <v>25055</v>
      </c>
      <c r="G607" s="12" t="s">
        <v>2435</v>
      </c>
      <c r="H607" s="12" t="s">
        <v>2216</v>
      </c>
      <c r="I607" s="12" t="s">
        <v>1166</v>
      </c>
      <c r="J607" s="12" t="s">
        <v>1167</v>
      </c>
    </row>
    <row r="608" spans="1:10" ht="12.75" x14ac:dyDescent="0.2">
      <c r="A608" s="10">
        <v>42207</v>
      </c>
      <c r="B608" s="11" t="s">
        <v>2217</v>
      </c>
      <c r="C608" s="11" t="s">
        <v>1252</v>
      </c>
      <c r="D608" s="11" t="s">
        <v>1730</v>
      </c>
      <c r="E608" s="12" t="s">
        <v>1821</v>
      </c>
      <c r="F608" s="13">
        <v>0</v>
      </c>
      <c r="G608" s="12" t="s">
        <v>2233</v>
      </c>
      <c r="H608" s="12" t="s">
        <v>2422</v>
      </c>
      <c r="I608" s="12" t="s">
        <v>1166</v>
      </c>
      <c r="J608" s="12" t="s">
        <v>1167</v>
      </c>
    </row>
    <row r="609" spans="1:10" ht="12.75" x14ac:dyDescent="0.2">
      <c r="A609" s="10">
        <v>42207</v>
      </c>
      <c r="B609" s="11" t="s">
        <v>2194</v>
      </c>
      <c r="C609" s="11" t="s">
        <v>761</v>
      </c>
      <c r="D609" s="11" t="s">
        <v>1730</v>
      </c>
      <c r="E609" s="12" t="s">
        <v>1916</v>
      </c>
      <c r="F609" s="13">
        <v>232.99</v>
      </c>
      <c r="G609" s="12" t="s">
        <v>2243</v>
      </c>
      <c r="H609" s="12" t="s">
        <v>2242</v>
      </c>
      <c r="I609" s="12" t="s">
        <v>1166</v>
      </c>
      <c r="J609" s="12" t="s">
        <v>1167</v>
      </c>
    </row>
    <row r="610" spans="1:10" ht="12.75" x14ac:dyDescent="0.2">
      <c r="A610" s="10">
        <v>42205</v>
      </c>
      <c r="B610" s="11" t="s">
        <v>2201</v>
      </c>
      <c r="C610" s="11" t="s">
        <v>53</v>
      </c>
      <c r="D610" s="11" t="s">
        <v>1730</v>
      </c>
      <c r="E610" s="12" t="s">
        <v>1214</v>
      </c>
      <c r="F610" s="13">
        <v>17590.78</v>
      </c>
      <c r="G610" s="12" t="s">
        <v>2218</v>
      </c>
      <c r="H610" s="12" t="s">
        <v>2149</v>
      </c>
      <c r="I610" s="12" t="s">
        <v>1166</v>
      </c>
      <c r="J610" s="12" t="s">
        <v>1167</v>
      </c>
    </row>
    <row r="611" spans="1:10" ht="12.75" x14ac:dyDescent="0.2">
      <c r="A611" s="10">
        <v>42204</v>
      </c>
      <c r="B611" s="11" t="s">
        <v>88</v>
      </c>
      <c r="C611" s="11" t="s">
        <v>1252</v>
      </c>
      <c r="D611" s="11" t="s">
        <v>17</v>
      </c>
      <c r="E611" s="12" t="s">
        <v>1008</v>
      </c>
      <c r="F611" s="13">
        <v>12950</v>
      </c>
      <c r="G611" s="12" t="s">
        <v>2219</v>
      </c>
      <c r="H611" s="12"/>
      <c r="I611" s="12" t="s">
        <v>1166</v>
      </c>
      <c r="J611" s="12" t="s">
        <v>1167</v>
      </c>
    </row>
    <row r="612" spans="1:10" ht="12.75" x14ac:dyDescent="0.2">
      <c r="A612" s="10">
        <v>42201</v>
      </c>
      <c r="B612" s="11" t="s">
        <v>2194</v>
      </c>
      <c r="C612" s="11" t="s">
        <v>1252</v>
      </c>
      <c r="D612" s="11" t="s">
        <v>18</v>
      </c>
      <c r="E612" s="12" t="s">
        <v>380</v>
      </c>
      <c r="F612" s="13">
        <v>6165.83</v>
      </c>
      <c r="G612" s="12" t="s">
        <v>1970</v>
      </c>
      <c r="H612" s="12" t="s">
        <v>1542</v>
      </c>
      <c r="I612" s="12" t="s">
        <v>1166</v>
      </c>
      <c r="J612" s="12" t="s">
        <v>1167</v>
      </c>
    </row>
    <row r="613" spans="1:10" ht="12.75" x14ac:dyDescent="0.2">
      <c r="A613" s="10">
        <v>42200</v>
      </c>
      <c r="B613" s="11" t="s">
        <v>88</v>
      </c>
      <c r="C613" s="11" t="s">
        <v>1252</v>
      </c>
      <c r="D613" s="11" t="s">
        <v>17</v>
      </c>
      <c r="E613" s="12" t="s">
        <v>104</v>
      </c>
      <c r="F613" s="13"/>
      <c r="G613" s="12" t="s">
        <v>2220</v>
      </c>
      <c r="H613" s="12"/>
      <c r="I613" s="12" t="s">
        <v>1166</v>
      </c>
      <c r="J613" s="12" t="s">
        <v>1167</v>
      </c>
    </row>
    <row r="614" spans="1:10" ht="12.75" x14ac:dyDescent="0.2">
      <c r="A614" s="10">
        <v>42200</v>
      </c>
      <c r="B614" s="11" t="s">
        <v>2201</v>
      </c>
      <c r="C614" s="11" t="s">
        <v>1252</v>
      </c>
      <c r="D614" s="11" t="s">
        <v>17</v>
      </c>
      <c r="E614" s="12" t="s">
        <v>1328</v>
      </c>
      <c r="F614" s="13">
        <v>24231.75</v>
      </c>
      <c r="G614" s="12" t="s">
        <v>1970</v>
      </c>
      <c r="H614" s="12" t="s">
        <v>1728</v>
      </c>
      <c r="I614" s="12" t="s">
        <v>1166</v>
      </c>
      <c r="J614" s="12" t="s">
        <v>1167</v>
      </c>
    </row>
    <row r="615" spans="1:10" ht="12.75" x14ac:dyDescent="0.2">
      <c r="A615" s="10">
        <v>42199</v>
      </c>
      <c r="B615" s="11" t="s">
        <v>2193</v>
      </c>
      <c r="C615" s="11" t="s">
        <v>1252</v>
      </c>
      <c r="D615" s="11" t="s">
        <v>17</v>
      </c>
      <c r="E615" s="12" t="s">
        <v>774</v>
      </c>
      <c r="F615" s="13">
        <v>46447.87</v>
      </c>
      <c r="G615" s="12" t="s">
        <v>2221</v>
      </c>
      <c r="H615" s="12" t="s">
        <v>1537</v>
      </c>
      <c r="I615" s="12" t="s">
        <v>1166</v>
      </c>
      <c r="J615" s="12" t="s">
        <v>1167</v>
      </c>
    </row>
    <row r="616" spans="1:10" ht="12.75" x14ac:dyDescent="0.2">
      <c r="A616" s="10">
        <v>42199</v>
      </c>
      <c r="B616" s="11" t="s">
        <v>2201</v>
      </c>
      <c r="C616" s="11" t="s">
        <v>1252</v>
      </c>
      <c r="D616" s="11" t="s">
        <v>17</v>
      </c>
      <c r="E616" s="12" t="s">
        <v>2222</v>
      </c>
      <c r="F616" s="13">
        <v>13494.75</v>
      </c>
      <c r="G616" s="12" t="s">
        <v>1970</v>
      </c>
      <c r="H616" s="12" t="s">
        <v>1811</v>
      </c>
      <c r="I616" s="12" t="s">
        <v>1166</v>
      </c>
      <c r="J616" s="12" t="s">
        <v>1167</v>
      </c>
    </row>
    <row r="617" spans="1:10" ht="12.75" x14ac:dyDescent="0.2">
      <c r="A617" s="10">
        <v>42199</v>
      </c>
      <c r="B617" s="11" t="s">
        <v>2201</v>
      </c>
      <c r="C617" s="11" t="s">
        <v>1252</v>
      </c>
      <c r="D617" s="11" t="s">
        <v>17</v>
      </c>
      <c r="E617" s="12" t="s">
        <v>382</v>
      </c>
      <c r="F617" s="13">
        <v>13317.35</v>
      </c>
      <c r="G617" s="12" t="s">
        <v>1970</v>
      </c>
      <c r="H617" s="12" t="s">
        <v>1996</v>
      </c>
      <c r="I617" s="12" t="s">
        <v>1166</v>
      </c>
      <c r="J617" s="12" t="s">
        <v>1167</v>
      </c>
    </row>
    <row r="618" spans="1:10" ht="12.75" x14ac:dyDescent="0.2">
      <c r="A618" s="10">
        <v>42198</v>
      </c>
      <c r="B618" s="11" t="s">
        <v>88</v>
      </c>
      <c r="C618" s="11" t="s">
        <v>1252</v>
      </c>
      <c r="D618" s="11" t="s">
        <v>17</v>
      </c>
      <c r="E618" s="12" t="s">
        <v>104</v>
      </c>
      <c r="F618" s="13">
        <v>225</v>
      </c>
      <c r="G618" s="12" t="s">
        <v>2223</v>
      </c>
      <c r="H618" s="12"/>
      <c r="I618" s="12" t="s">
        <v>1166</v>
      </c>
      <c r="J618" s="12" t="s">
        <v>1167</v>
      </c>
    </row>
    <row r="619" spans="1:10" ht="12.75" x14ac:dyDescent="0.2">
      <c r="A619" s="10">
        <v>42198</v>
      </c>
      <c r="B619" s="11" t="s">
        <v>2201</v>
      </c>
      <c r="C619" s="11" t="s">
        <v>53</v>
      </c>
      <c r="D619" s="11" t="s">
        <v>19</v>
      </c>
      <c r="E619" s="12" t="s">
        <v>2224</v>
      </c>
      <c r="F619" s="13">
        <v>20988.34</v>
      </c>
      <c r="G619" s="12" t="s">
        <v>2226</v>
      </c>
      <c r="H619" s="12" t="s">
        <v>2225</v>
      </c>
      <c r="I619" s="12" t="s">
        <v>1166</v>
      </c>
      <c r="J619" s="12" t="s">
        <v>1167</v>
      </c>
    </row>
    <row r="620" spans="1:10" ht="12.75" x14ac:dyDescent="0.2">
      <c r="A620" s="10">
        <v>42198</v>
      </c>
      <c r="B620" s="11" t="s">
        <v>2194</v>
      </c>
      <c r="C620" s="11" t="s">
        <v>1252</v>
      </c>
      <c r="D620" s="11" t="s">
        <v>1730</v>
      </c>
      <c r="E620" s="12" t="s">
        <v>380</v>
      </c>
      <c r="F620" s="13">
        <v>0</v>
      </c>
      <c r="G620" s="12" t="s">
        <v>2311</v>
      </c>
      <c r="H620" s="12" t="s">
        <v>1542</v>
      </c>
      <c r="I620" s="12" t="s">
        <v>1166</v>
      </c>
      <c r="J620" s="12" t="s">
        <v>1167</v>
      </c>
    </row>
    <row r="621" spans="1:10" ht="12.75" x14ac:dyDescent="0.2">
      <c r="A621" s="10">
        <v>42198</v>
      </c>
      <c r="B621" s="11" t="s">
        <v>2201</v>
      </c>
      <c r="C621" s="11" t="s">
        <v>1252</v>
      </c>
      <c r="D621" s="11" t="s">
        <v>17</v>
      </c>
      <c r="E621" s="12" t="s">
        <v>948</v>
      </c>
      <c r="F621" s="13">
        <v>25435.75</v>
      </c>
      <c r="G621" s="12" t="s">
        <v>2013</v>
      </c>
      <c r="H621" s="12" t="s">
        <v>1884</v>
      </c>
      <c r="I621" s="12" t="s">
        <v>1166</v>
      </c>
      <c r="J621" s="12" t="s">
        <v>1167</v>
      </c>
    </row>
    <row r="622" spans="1:10" ht="12.75" x14ac:dyDescent="0.2">
      <c r="A622" s="10">
        <v>42195</v>
      </c>
      <c r="B622" s="11" t="s">
        <v>2234</v>
      </c>
      <c r="C622" s="11" t="s">
        <v>1252</v>
      </c>
      <c r="D622" s="11" t="s">
        <v>17</v>
      </c>
      <c r="E622" s="12" t="s">
        <v>2207</v>
      </c>
      <c r="F622" s="13">
        <v>0</v>
      </c>
      <c r="G622" s="12" t="s">
        <v>2208</v>
      </c>
      <c r="H622" s="12" t="s">
        <v>1699</v>
      </c>
      <c r="I622" s="12" t="s">
        <v>1166</v>
      </c>
      <c r="J622" s="12" t="s">
        <v>1167</v>
      </c>
    </row>
    <row r="623" spans="1:10" ht="12.75" x14ac:dyDescent="0.2">
      <c r="A623" s="10">
        <v>42195</v>
      </c>
      <c r="B623" s="11" t="s">
        <v>1939</v>
      </c>
      <c r="C623" s="11" t="s">
        <v>761</v>
      </c>
      <c r="D623" s="11" t="s">
        <v>19</v>
      </c>
      <c r="E623" s="12" t="s">
        <v>2228</v>
      </c>
      <c r="F623" s="13">
        <v>8652.26</v>
      </c>
      <c r="G623" s="12" t="s">
        <v>2229</v>
      </c>
      <c r="H623" s="12" t="s">
        <v>1699</v>
      </c>
      <c r="I623" s="12" t="s">
        <v>1166</v>
      </c>
      <c r="J623" s="12" t="s">
        <v>1167</v>
      </c>
    </row>
    <row r="624" spans="1:10" ht="12.75" x14ac:dyDescent="0.2">
      <c r="A624" s="10">
        <v>42193</v>
      </c>
      <c r="B624" s="11" t="s">
        <v>1793</v>
      </c>
      <c r="C624" s="11" t="s">
        <v>1252</v>
      </c>
      <c r="D624" s="11" t="s">
        <v>19</v>
      </c>
      <c r="E624" s="12" t="s">
        <v>1861</v>
      </c>
      <c r="F624" s="13">
        <v>116917.92</v>
      </c>
      <c r="G624" s="12" t="s">
        <v>2210</v>
      </c>
      <c r="H624" s="12" t="s">
        <v>2209</v>
      </c>
      <c r="I624" s="12" t="s">
        <v>1166</v>
      </c>
      <c r="J624" s="12" t="s">
        <v>1167</v>
      </c>
    </row>
    <row r="625" spans="1:10" ht="12.75" x14ac:dyDescent="0.2">
      <c r="A625" s="10">
        <v>42192</v>
      </c>
      <c r="B625" s="11" t="s">
        <v>2194</v>
      </c>
      <c r="C625" s="11" t="s">
        <v>1252</v>
      </c>
      <c r="D625" s="11" t="s">
        <v>1730</v>
      </c>
      <c r="E625" s="12" t="s">
        <v>774</v>
      </c>
      <c r="F625" s="13">
        <v>102557.62</v>
      </c>
      <c r="G625" s="12" t="s">
        <v>2312</v>
      </c>
      <c r="H625" s="12" t="s">
        <v>1537</v>
      </c>
      <c r="I625" s="12" t="s">
        <v>1166</v>
      </c>
      <c r="J625" s="12" t="s">
        <v>1167</v>
      </c>
    </row>
    <row r="626" spans="1:10" ht="12.75" x14ac:dyDescent="0.2">
      <c r="A626" s="10">
        <v>42191</v>
      </c>
      <c r="B626" s="11" t="s">
        <v>2201</v>
      </c>
      <c r="C626" s="11" t="s">
        <v>1252</v>
      </c>
      <c r="D626" s="11" t="s">
        <v>17</v>
      </c>
      <c r="E626" s="12" t="s">
        <v>377</v>
      </c>
      <c r="F626" s="13">
        <v>6944.45</v>
      </c>
      <c r="G626" s="12" t="s">
        <v>2104</v>
      </c>
      <c r="H626" s="12" t="s">
        <v>2211</v>
      </c>
      <c r="I626" s="12" t="s">
        <v>1166</v>
      </c>
      <c r="J626" s="12" t="s">
        <v>1167</v>
      </c>
    </row>
    <row r="627" spans="1:10" ht="12.75" x14ac:dyDescent="0.2">
      <c r="A627" s="10">
        <v>42190</v>
      </c>
      <c r="B627" s="11" t="s">
        <v>1939</v>
      </c>
      <c r="C627" s="11" t="s">
        <v>1252</v>
      </c>
      <c r="D627" s="11" t="s">
        <v>17</v>
      </c>
      <c r="E627" s="12" t="s">
        <v>66</v>
      </c>
      <c r="F627" s="13">
        <v>0</v>
      </c>
      <c r="G627" s="12" t="s">
        <v>2199</v>
      </c>
      <c r="H627" s="12" t="s">
        <v>1177</v>
      </c>
      <c r="I627" s="12" t="s">
        <v>1166</v>
      </c>
      <c r="J627" s="12" t="s">
        <v>1167</v>
      </c>
    </row>
    <row r="628" spans="1:10" ht="12.75" x14ac:dyDescent="0.2">
      <c r="A628" s="10">
        <v>42187</v>
      </c>
      <c r="B628" s="11" t="s">
        <v>2201</v>
      </c>
      <c r="C628" s="11" t="s">
        <v>761</v>
      </c>
      <c r="D628" s="11" t="s">
        <v>19</v>
      </c>
      <c r="E628" s="12" t="s">
        <v>2202</v>
      </c>
      <c r="F628" s="13">
        <v>0</v>
      </c>
      <c r="G628" s="12" t="s">
        <v>2203</v>
      </c>
      <c r="H628" s="12" t="s">
        <v>1182</v>
      </c>
      <c r="I628" s="12" t="s">
        <v>1166</v>
      </c>
      <c r="J628" s="12" t="s">
        <v>1167</v>
      </c>
    </row>
    <row r="629" spans="1:10" ht="12.75" x14ac:dyDescent="0.2">
      <c r="A629" s="10">
        <v>42187</v>
      </c>
      <c r="B629" s="11" t="s">
        <v>2201</v>
      </c>
      <c r="C629" s="11" t="s">
        <v>761</v>
      </c>
      <c r="D629" s="11" t="s">
        <v>19</v>
      </c>
      <c r="E629" s="12" t="s">
        <v>1806</v>
      </c>
      <c r="F629" s="13">
        <v>922.16</v>
      </c>
      <c r="G629" s="12" t="s">
        <v>2204</v>
      </c>
      <c r="H629" s="12" t="s">
        <v>1807</v>
      </c>
      <c r="I629" s="12" t="s">
        <v>1166</v>
      </c>
      <c r="J629" s="12" t="s">
        <v>1167</v>
      </c>
    </row>
    <row r="630" spans="1:10" ht="12.75" x14ac:dyDescent="0.2">
      <c r="A630" s="10">
        <v>42187</v>
      </c>
      <c r="B630" s="11" t="s">
        <v>2201</v>
      </c>
      <c r="C630" s="11" t="s">
        <v>1252</v>
      </c>
      <c r="D630" s="11" t="s">
        <v>17</v>
      </c>
      <c r="E630" s="12" t="s">
        <v>72</v>
      </c>
      <c r="F630" s="13">
        <v>7181.48</v>
      </c>
      <c r="G630" s="12" t="s">
        <v>2230</v>
      </c>
      <c r="H630" s="12" t="s">
        <v>1182</v>
      </c>
      <c r="I630" s="12" t="s">
        <v>1166</v>
      </c>
      <c r="J630" s="12" t="s">
        <v>1167</v>
      </c>
    </row>
    <row r="631" spans="1:10" ht="12.75" x14ac:dyDescent="0.2">
      <c r="A631" s="10">
        <v>42186</v>
      </c>
      <c r="B631" s="11" t="s">
        <v>2201</v>
      </c>
      <c r="C631" s="11" t="s">
        <v>1252</v>
      </c>
      <c r="D631" s="11" t="s">
        <v>17</v>
      </c>
      <c r="E631" s="12" t="s">
        <v>2212</v>
      </c>
      <c r="F631" s="13">
        <v>17480.7</v>
      </c>
      <c r="G631" s="12" t="s">
        <v>2104</v>
      </c>
      <c r="H631" s="12" t="s">
        <v>1824</v>
      </c>
      <c r="I631" s="12" t="s">
        <v>1166</v>
      </c>
      <c r="J631" s="12" t="s">
        <v>1167</v>
      </c>
    </row>
    <row r="632" spans="1:10" ht="12.75" x14ac:dyDescent="0.2">
      <c r="A632" s="10">
        <v>42181</v>
      </c>
      <c r="B632" s="11" t="s">
        <v>1939</v>
      </c>
      <c r="C632" s="11" t="s">
        <v>1252</v>
      </c>
      <c r="D632" s="11" t="s">
        <v>17</v>
      </c>
      <c r="E632" s="12" t="s">
        <v>66</v>
      </c>
      <c r="F632" s="13">
        <v>0</v>
      </c>
      <c r="G632" s="12" t="s">
        <v>2192</v>
      </c>
      <c r="H632" s="12" t="s">
        <v>1177</v>
      </c>
      <c r="I632" s="12" t="s">
        <v>1166</v>
      </c>
      <c r="J632" s="12" t="s">
        <v>1167</v>
      </c>
    </row>
    <row r="633" spans="1:10" ht="12.75" x14ac:dyDescent="0.2">
      <c r="A633" s="10">
        <v>42179</v>
      </c>
      <c r="B633" s="11" t="s">
        <v>2193</v>
      </c>
      <c r="C633" s="11" t="s">
        <v>1252</v>
      </c>
      <c r="D633" s="11" t="s">
        <v>1730</v>
      </c>
      <c r="E633" s="12" t="s">
        <v>373</v>
      </c>
      <c r="F633" s="13">
        <v>44658.73</v>
      </c>
      <c r="G633" s="12" t="s">
        <v>2384</v>
      </c>
      <c r="H633" s="12" t="s">
        <v>1170</v>
      </c>
      <c r="I633" s="12" t="s">
        <v>1166</v>
      </c>
      <c r="J633" s="12" t="s">
        <v>1167</v>
      </c>
    </row>
    <row r="634" spans="1:10" ht="12.75" x14ac:dyDescent="0.2">
      <c r="A634" s="10">
        <v>42179</v>
      </c>
      <c r="B634" s="11" t="s">
        <v>2193</v>
      </c>
      <c r="C634" s="11" t="s">
        <v>1252</v>
      </c>
      <c r="D634" s="11" t="s">
        <v>1730</v>
      </c>
      <c r="E634" s="12" t="s">
        <v>373</v>
      </c>
      <c r="F634" s="13">
        <v>52075.22</v>
      </c>
      <c r="G634" s="12" t="s">
        <v>2385</v>
      </c>
      <c r="H634" s="12" t="s">
        <v>1170</v>
      </c>
      <c r="I634" s="12" t="s">
        <v>1166</v>
      </c>
      <c r="J634" s="12" t="s">
        <v>1167</v>
      </c>
    </row>
    <row r="635" spans="1:10" ht="12.75" x14ac:dyDescent="0.2">
      <c r="A635" s="10">
        <v>42178</v>
      </c>
      <c r="B635" s="11" t="s">
        <v>2201</v>
      </c>
      <c r="C635" s="11" t="s">
        <v>118</v>
      </c>
      <c r="D635" s="11" t="s">
        <v>19</v>
      </c>
      <c r="E635" s="12" t="s">
        <v>1020</v>
      </c>
      <c r="F635" s="13">
        <v>65371.4</v>
      </c>
      <c r="G635" s="12" t="s">
        <v>2180</v>
      </c>
      <c r="H635" s="12" t="s">
        <v>1909</v>
      </c>
      <c r="I635" s="12" t="s">
        <v>1166</v>
      </c>
      <c r="J635" s="12" t="s">
        <v>1167</v>
      </c>
    </row>
    <row r="636" spans="1:10" ht="12.75" x14ac:dyDescent="0.2">
      <c r="A636" s="10">
        <v>42178</v>
      </c>
      <c r="B636" s="11" t="s">
        <v>2194</v>
      </c>
      <c r="C636" s="11" t="s">
        <v>118</v>
      </c>
      <c r="D636" s="11" t="s">
        <v>19</v>
      </c>
      <c r="E636" s="12" t="s">
        <v>1297</v>
      </c>
      <c r="F636" s="13">
        <v>138225.81</v>
      </c>
      <c r="G636" s="12" t="s">
        <v>2429</v>
      </c>
      <c r="H636" s="12" t="s">
        <v>1541</v>
      </c>
      <c r="I636" s="12" t="s">
        <v>1166</v>
      </c>
      <c r="J636" s="12" t="s">
        <v>1167</v>
      </c>
    </row>
    <row r="637" spans="1:10" ht="12.75" x14ac:dyDescent="0.2">
      <c r="A637" s="10">
        <v>42178</v>
      </c>
      <c r="B637" s="11" t="s">
        <v>2194</v>
      </c>
      <c r="C637" s="11" t="s">
        <v>118</v>
      </c>
      <c r="D637" s="11" t="s">
        <v>19</v>
      </c>
      <c r="E637" s="12" t="s">
        <v>1297</v>
      </c>
      <c r="F637" s="13">
        <v>194124.79</v>
      </c>
      <c r="G637" s="12" t="s">
        <v>2430</v>
      </c>
      <c r="H637" s="12" t="s">
        <v>1541</v>
      </c>
      <c r="I637" s="12" t="s">
        <v>1166</v>
      </c>
      <c r="J637" s="12" t="s">
        <v>1167</v>
      </c>
    </row>
    <row r="638" spans="1:10" ht="12.75" x14ac:dyDescent="0.2">
      <c r="A638" s="10">
        <v>42177</v>
      </c>
      <c r="B638" s="11" t="s">
        <v>5</v>
      </c>
      <c r="C638" s="11" t="s">
        <v>1252</v>
      </c>
      <c r="D638" s="11" t="s">
        <v>18</v>
      </c>
      <c r="E638" s="12" t="s">
        <v>72</v>
      </c>
      <c r="F638" s="13"/>
      <c r="G638" s="12" t="s">
        <v>2181</v>
      </c>
      <c r="H638" s="12" t="s">
        <v>1182</v>
      </c>
      <c r="I638" s="12" t="s">
        <v>1166</v>
      </c>
      <c r="J638" s="12" t="s">
        <v>1167</v>
      </c>
    </row>
    <row r="639" spans="1:10" ht="12.75" x14ac:dyDescent="0.2">
      <c r="A639" s="10">
        <v>42177</v>
      </c>
      <c r="B639" s="11" t="s">
        <v>5</v>
      </c>
      <c r="C639" s="11" t="s">
        <v>1252</v>
      </c>
      <c r="D639" s="11" t="s">
        <v>17</v>
      </c>
      <c r="E639" s="12" t="s">
        <v>72</v>
      </c>
      <c r="F639" s="13"/>
      <c r="G639" s="12" t="s">
        <v>2182</v>
      </c>
      <c r="H639" s="12" t="s">
        <v>1182</v>
      </c>
      <c r="I639" s="12" t="s">
        <v>1166</v>
      </c>
      <c r="J639" s="12" t="s">
        <v>1167</v>
      </c>
    </row>
    <row r="640" spans="1:10" ht="12.75" x14ac:dyDescent="0.2">
      <c r="A640" s="10">
        <v>42172</v>
      </c>
      <c r="B640" s="11" t="s">
        <v>2234</v>
      </c>
      <c r="C640" s="11" t="s">
        <v>53</v>
      </c>
      <c r="D640" s="11" t="s">
        <v>19</v>
      </c>
      <c r="E640" s="12" t="s">
        <v>221</v>
      </c>
      <c r="F640" s="13">
        <v>15000</v>
      </c>
      <c r="G640" s="12" t="s">
        <v>2183</v>
      </c>
      <c r="H640" s="12" t="s">
        <v>1699</v>
      </c>
      <c r="I640" s="12" t="s">
        <v>1166</v>
      </c>
      <c r="J640" s="12" t="s">
        <v>1167</v>
      </c>
    </row>
    <row r="641" spans="1:10" ht="12.75" x14ac:dyDescent="0.2">
      <c r="A641" s="10">
        <v>42171</v>
      </c>
      <c r="B641" s="11" t="s">
        <v>2201</v>
      </c>
      <c r="C641" s="11" t="s">
        <v>1252</v>
      </c>
      <c r="D641" s="11" t="s">
        <v>17</v>
      </c>
      <c r="E641" s="12" t="s">
        <v>717</v>
      </c>
      <c r="F641" s="13">
        <v>2671.32</v>
      </c>
      <c r="G641" s="12" t="s">
        <v>2184</v>
      </c>
      <c r="H641" s="12" t="s">
        <v>1640</v>
      </c>
      <c r="I641" s="12" t="s">
        <v>1166</v>
      </c>
      <c r="J641" s="12" t="s">
        <v>1167</v>
      </c>
    </row>
    <row r="642" spans="1:10" ht="12.75" x14ac:dyDescent="0.2">
      <c r="A642" s="10">
        <v>42166</v>
      </c>
      <c r="B642" s="11" t="s">
        <v>5</v>
      </c>
      <c r="C642" s="11" t="s">
        <v>37</v>
      </c>
      <c r="D642" s="11" t="s">
        <v>1730</v>
      </c>
      <c r="E642" s="12" t="s">
        <v>1821</v>
      </c>
      <c r="F642" s="13">
        <v>0</v>
      </c>
      <c r="G642" s="12" t="s">
        <v>2186</v>
      </c>
      <c r="H642" s="12" t="s">
        <v>2185</v>
      </c>
      <c r="I642" s="12" t="s">
        <v>1166</v>
      </c>
      <c r="J642" s="12" t="s">
        <v>1167</v>
      </c>
    </row>
    <row r="643" spans="1:10" ht="12.75" x14ac:dyDescent="0.2">
      <c r="A643" s="10">
        <v>42163</v>
      </c>
      <c r="B643" s="11" t="s">
        <v>2201</v>
      </c>
      <c r="C643" s="11" t="s">
        <v>1252</v>
      </c>
      <c r="D643" s="11" t="s">
        <v>17</v>
      </c>
      <c r="E643" s="12" t="s">
        <v>278</v>
      </c>
      <c r="F643" s="13">
        <v>20578.3</v>
      </c>
      <c r="G643" s="12" t="s">
        <v>2104</v>
      </c>
      <c r="H643" s="12" t="s">
        <v>1489</v>
      </c>
      <c r="I643" s="12" t="s">
        <v>1166</v>
      </c>
      <c r="J643" s="12" t="s">
        <v>1167</v>
      </c>
    </row>
    <row r="644" spans="1:10" ht="12.75" x14ac:dyDescent="0.2">
      <c r="A644" s="10">
        <v>42163</v>
      </c>
      <c r="B644" s="11" t="s">
        <v>5</v>
      </c>
      <c r="C644" s="11" t="s">
        <v>1252</v>
      </c>
      <c r="D644" s="11" t="s">
        <v>17</v>
      </c>
      <c r="E644" s="12" t="s">
        <v>233</v>
      </c>
      <c r="F644" s="13">
        <v>56008.800000000003</v>
      </c>
      <c r="G644" s="12" t="s">
        <v>2177</v>
      </c>
      <c r="H644" s="12" t="s">
        <v>1554</v>
      </c>
      <c r="I644" s="12" t="s">
        <v>1166</v>
      </c>
      <c r="J644" s="12" t="s">
        <v>1167</v>
      </c>
    </row>
    <row r="645" spans="1:10" ht="12.75" x14ac:dyDescent="0.2">
      <c r="A645" s="10">
        <v>42161</v>
      </c>
      <c r="B645" s="11" t="s">
        <v>2234</v>
      </c>
      <c r="C645" s="11" t="s">
        <v>2</v>
      </c>
      <c r="D645" s="11" t="s">
        <v>1730</v>
      </c>
      <c r="E645" s="12" t="s">
        <v>66</v>
      </c>
      <c r="F645" s="13">
        <v>156000</v>
      </c>
      <c r="G645" s="12" t="s">
        <v>2168</v>
      </c>
      <c r="H645" s="12" t="s">
        <v>1491</v>
      </c>
      <c r="I645" s="12" t="s">
        <v>1166</v>
      </c>
      <c r="J645" s="12" t="s">
        <v>1167</v>
      </c>
    </row>
    <row r="646" spans="1:10" ht="12.75" x14ac:dyDescent="0.2">
      <c r="A646" s="10">
        <v>42161</v>
      </c>
      <c r="B646" s="11" t="s">
        <v>88</v>
      </c>
      <c r="C646" s="11" t="s">
        <v>53</v>
      </c>
      <c r="D646" s="11" t="s">
        <v>19</v>
      </c>
      <c r="E646" s="12" t="s">
        <v>2169</v>
      </c>
      <c r="F646" s="13">
        <v>10625</v>
      </c>
      <c r="G646" s="12" t="s">
        <v>2170</v>
      </c>
      <c r="H646" s="12"/>
      <c r="I646" s="12" t="s">
        <v>1166</v>
      </c>
      <c r="J646" s="12" t="s">
        <v>1167</v>
      </c>
    </row>
    <row r="647" spans="1:10" ht="12.75" x14ac:dyDescent="0.2">
      <c r="A647" s="10">
        <v>42160</v>
      </c>
      <c r="B647" s="11" t="s">
        <v>2194</v>
      </c>
      <c r="C647" s="11" t="s">
        <v>118</v>
      </c>
      <c r="D647" s="11" t="s">
        <v>19</v>
      </c>
      <c r="E647" s="12" t="s">
        <v>774</v>
      </c>
      <c r="F647" s="13"/>
      <c r="G647" s="12" t="s">
        <v>2171</v>
      </c>
      <c r="H647" s="12" t="s">
        <v>1537</v>
      </c>
      <c r="I647" s="12" t="s">
        <v>1166</v>
      </c>
      <c r="J647" s="12" t="s">
        <v>1167</v>
      </c>
    </row>
    <row r="648" spans="1:10" ht="12.75" x14ac:dyDescent="0.2">
      <c r="A648" s="10">
        <v>42160</v>
      </c>
      <c r="B648" s="11" t="s">
        <v>2201</v>
      </c>
      <c r="C648" s="11" t="s">
        <v>1252</v>
      </c>
      <c r="D648" s="11" t="s">
        <v>17</v>
      </c>
      <c r="E648" s="12" t="s">
        <v>85</v>
      </c>
      <c r="F648" s="13">
        <v>7031.48</v>
      </c>
      <c r="G648" s="12" t="s">
        <v>2172</v>
      </c>
      <c r="H648" s="12" t="s">
        <v>1182</v>
      </c>
      <c r="I648" s="12" t="s">
        <v>1166</v>
      </c>
      <c r="J648" s="12" t="s">
        <v>1167</v>
      </c>
    </row>
    <row r="649" spans="1:10" ht="12.75" x14ac:dyDescent="0.2">
      <c r="A649" s="10">
        <v>42160</v>
      </c>
      <c r="B649" s="11" t="s">
        <v>2201</v>
      </c>
      <c r="C649" s="11" t="s">
        <v>1252</v>
      </c>
      <c r="D649" s="11" t="s">
        <v>17</v>
      </c>
      <c r="E649" s="12" t="s">
        <v>34</v>
      </c>
      <c r="F649" s="13">
        <v>50194</v>
      </c>
      <c r="G649" s="12" t="s">
        <v>2178</v>
      </c>
      <c r="H649" s="12" t="s">
        <v>1824</v>
      </c>
      <c r="I649" s="12" t="s">
        <v>1166</v>
      </c>
      <c r="J649" s="12" t="s">
        <v>1167</v>
      </c>
    </row>
    <row r="650" spans="1:10" ht="12.75" x14ac:dyDescent="0.2">
      <c r="A650" s="10">
        <v>42158</v>
      </c>
      <c r="B650" s="11" t="s">
        <v>2201</v>
      </c>
      <c r="C650" s="11" t="s">
        <v>1252</v>
      </c>
      <c r="D650" s="11" t="s">
        <v>17</v>
      </c>
      <c r="E650" s="12" t="s">
        <v>2173</v>
      </c>
      <c r="F650" s="13"/>
      <c r="G650" s="12" t="s">
        <v>2174</v>
      </c>
      <c r="H650" s="12" t="s">
        <v>1182</v>
      </c>
      <c r="I650" s="12" t="s">
        <v>1166</v>
      </c>
      <c r="J650" s="12" t="s">
        <v>1167</v>
      </c>
    </row>
    <row r="651" spans="1:10" ht="12.75" x14ac:dyDescent="0.2">
      <c r="A651" s="10">
        <v>42157</v>
      </c>
      <c r="B651" s="11" t="s">
        <v>36</v>
      </c>
      <c r="C651" s="11" t="s">
        <v>761</v>
      </c>
      <c r="D651" s="11" t="s">
        <v>19</v>
      </c>
      <c r="E651" s="12" t="s">
        <v>380</v>
      </c>
      <c r="F651" s="13">
        <v>0</v>
      </c>
      <c r="G651" s="12" t="s">
        <v>2195</v>
      </c>
      <c r="H651" s="12" t="s">
        <v>1542</v>
      </c>
      <c r="I651" s="12" t="s">
        <v>1166</v>
      </c>
      <c r="J651" s="12" t="s">
        <v>1167</v>
      </c>
    </row>
    <row r="652" spans="1:10" ht="12.75" x14ac:dyDescent="0.2">
      <c r="A652" s="10">
        <v>42156</v>
      </c>
      <c r="B652" s="11" t="s">
        <v>36</v>
      </c>
      <c r="C652" s="11" t="s">
        <v>53</v>
      </c>
      <c r="D652" s="11" t="s">
        <v>1730</v>
      </c>
      <c r="E652" s="12" t="s">
        <v>2175</v>
      </c>
      <c r="F652" s="13">
        <v>17942.28</v>
      </c>
      <c r="G652" s="12" t="s">
        <v>2176</v>
      </c>
      <c r="H652" s="12" t="s">
        <v>2007</v>
      </c>
      <c r="I652" s="12" t="s">
        <v>1166</v>
      </c>
      <c r="J652" s="12" t="s">
        <v>1167</v>
      </c>
    </row>
    <row r="653" spans="1:10" ht="12.75" x14ac:dyDescent="0.2">
      <c r="A653" s="10">
        <v>42151</v>
      </c>
      <c r="B653" s="11" t="s">
        <v>6</v>
      </c>
      <c r="C653" s="11" t="s">
        <v>761</v>
      </c>
      <c r="D653" s="11" t="s">
        <v>19</v>
      </c>
      <c r="E653" s="12" t="s">
        <v>2158</v>
      </c>
      <c r="F653" s="13">
        <v>575</v>
      </c>
      <c r="G653" s="12" t="s">
        <v>2160</v>
      </c>
      <c r="H653" s="12" t="s">
        <v>2159</v>
      </c>
      <c r="I653" s="12" t="s">
        <v>1166</v>
      </c>
      <c r="J653" s="12" t="s">
        <v>1167</v>
      </c>
    </row>
    <row r="654" spans="1:10" ht="12.75" x14ac:dyDescent="0.2">
      <c r="A654" s="10">
        <v>42150</v>
      </c>
      <c r="B654" s="11" t="s">
        <v>36</v>
      </c>
      <c r="C654" s="11" t="s">
        <v>1252</v>
      </c>
      <c r="D654" s="11" t="s">
        <v>17</v>
      </c>
      <c r="E654" s="12" t="s">
        <v>152</v>
      </c>
      <c r="F654" s="13">
        <v>21770.1</v>
      </c>
      <c r="G654" s="12" t="s">
        <v>2104</v>
      </c>
      <c r="H654" s="12" t="s">
        <v>1630</v>
      </c>
      <c r="I654" s="12" t="s">
        <v>1166</v>
      </c>
      <c r="J654" s="12" t="s">
        <v>1167</v>
      </c>
    </row>
    <row r="655" spans="1:10" ht="12.75" x14ac:dyDescent="0.2">
      <c r="A655" s="10">
        <v>42150</v>
      </c>
      <c r="B655" s="11" t="s">
        <v>5</v>
      </c>
      <c r="C655" s="11" t="s">
        <v>761</v>
      </c>
      <c r="D655" s="11" t="s">
        <v>17</v>
      </c>
      <c r="E655" s="12" t="s">
        <v>2162</v>
      </c>
      <c r="F655" s="13"/>
      <c r="G655" s="12" t="s">
        <v>2163</v>
      </c>
      <c r="H655" s="12" t="s">
        <v>1170</v>
      </c>
      <c r="I655" s="12" t="s">
        <v>1166</v>
      </c>
      <c r="J655" s="12" t="s">
        <v>1167</v>
      </c>
    </row>
    <row r="656" spans="1:10" ht="12.75" x14ac:dyDescent="0.2">
      <c r="A656" s="10">
        <v>42150</v>
      </c>
      <c r="B656" s="11" t="s">
        <v>2234</v>
      </c>
      <c r="C656" s="11" t="s">
        <v>1252</v>
      </c>
      <c r="D656" s="11" t="s">
        <v>17</v>
      </c>
      <c r="E656" s="12" t="s">
        <v>1163</v>
      </c>
      <c r="F656" s="13"/>
      <c r="G656" s="12" t="s">
        <v>2164</v>
      </c>
      <c r="H656" s="12" t="s">
        <v>1165</v>
      </c>
      <c r="I656" s="12" t="s">
        <v>1166</v>
      </c>
      <c r="J656" s="12" t="s">
        <v>1167</v>
      </c>
    </row>
    <row r="657" spans="1:10" ht="12.75" x14ac:dyDescent="0.2">
      <c r="A657" s="10">
        <v>42150</v>
      </c>
      <c r="B657" s="11" t="s">
        <v>2132</v>
      </c>
      <c r="C657" s="11" t="s">
        <v>2</v>
      </c>
      <c r="D657" s="11" t="s">
        <v>19</v>
      </c>
      <c r="E657" s="12" t="s">
        <v>795</v>
      </c>
      <c r="F657" s="13">
        <v>228212.62</v>
      </c>
      <c r="G657" s="12" t="s">
        <v>2166</v>
      </c>
      <c r="H657" s="12" t="s">
        <v>1218</v>
      </c>
      <c r="I657" s="12" t="s">
        <v>1166</v>
      </c>
      <c r="J657" s="12" t="s">
        <v>1167</v>
      </c>
    </row>
    <row r="658" spans="1:10" ht="12.75" x14ac:dyDescent="0.2">
      <c r="A658" s="10">
        <v>42145</v>
      </c>
      <c r="B658" s="11" t="s">
        <v>2194</v>
      </c>
      <c r="C658" s="11" t="s">
        <v>1252</v>
      </c>
      <c r="D658" s="11" t="s">
        <v>1730</v>
      </c>
      <c r="E658" s="12" t="s">
        <v>380</v>
      </c>
      <c r="F658" s="13">
        <v>94867.33</v>
      </c>
      <c r="G658" s="12" t="s">
        <v>2253</v>
      </c>
      <c r="H658" s="12" t="s">
        <v>1542</v>
      </c>
      <c r="I658" s="12" t="s">
        <v>1166</v>
      </c>
      <c r="J658" s="12" t="s">
        <v>1167</v>
      </c>
    </row>
    <row r="659" spans="1:10" ht="12.75" x14ac:dyDescent="0.2">
      <c r="A659" s="10">
        <v>42143</v>
      </c>
      <c r="B659" s="11" t="s">
        <v>5</v>
      </c>
      <c r="C659" s="11" t="s">
        <v>1252</v>
      </c>
      <c r="D659" s="11" t="s">
        <v>17</v>
      </c>
      <c r="E659" s="12" t="s">
        <v>764</v>
      </c>
      <c r="F659" s="13">
        <v>18612.3</v>
      </c>
      <c r="G659" s="12" t="s">
        <v>2179</v>
      </c>
      <c r="H659" s="12" t="s">
        <v>1587</v>
      </c>
      <c r="I659" s="12" t="s">
        <v>1166</v>
      </c>
      <c r="J659" s="12" t="s">
        <v>1167</v>
      </c>
    </row>
    <row r="660" spans="1:10" ht="12.75" x14ac:dyDescent="0.2">
      <c r="A660" s="10">
        <v>42142</v>
      </c>
      <c r="B660" s="11" t="s">
        <v>2193</v>
      </c>
      <c r="C660" s="11" t="s">
        <v>1252</v>
      </c>
      <c r="D660" s="11" t="s">
        <v>17</v>
      </c>
      <c r="E660" s="12" t="s">
        <v>2144</v>
      </c>
      <c r="F660" s="13"/>
      <c r="G660" s="12" t="s">
        <v>2145</v>
      </c>
      <c r="H660" s="12" t="s">
        <v>1182</v>
      </c>
      <c r="I660" s="12" t="s">
        <v>1166</v>
      </c>
      <c r="J660" s="12" t="s">
        <v>1167</v>
      </c>
    </row>
    <row r="661" spans="1:10" ht="12.75" x14ac:dyDescent="0.2">
      <c r="A661" s="10">
        <v>42138</v>
      </c>
      <c r="B661" s="11" t="s">
        <v>36</v>
      </c>
      <c r="C661" s="11" t="s">
        <v>1252</v>
      </c>
      <c r="D661" s="11" t="s">
        <v>17</v>
      </c>
      <c r="E661" s="12" t="s">
        <v>2146</v>
      </c>
      <c r="F661" s="13">
        <v>0</v>
      </c>
      <c r="G661" s="12" t="s">
        <v>2147</v>
      </c>
      <c r="H661" s="12" t="s">
        <v>1922</v>
      </c>
      <c r="I661" s="12" t="s">
        <v>1166</v>
      </c>
      <c r="J661" s="12" t="s">
        <v>1167</v>
      </c>
    </row>
    <row r="662" spans="1:10" ht="12.75" x14ac:dyDescent="0.2">
      <c r="A662" s="10">
        <v>42137</v>
      </c>
      <c r="B662" s="11" t="s">
        <v>2194</v>
      </c>
      <c r="C662" s="11" t="s">
        <v>37</v>
      </c>
      <c r="D662" s="11" t="s">
        <v>19</v>
      </c>
      <c r="E662" s="12" t="s">
        <v>800</v>
      </c>
      <c r="F662" s="13">
        <v>21000</v>
      </c>
      <c r="G662" s="12" t="s">
        <v>2148</v>
      </c>
      <c r="H662" s="12" t="s">
        <v>1579</v>
      </c>
      <c r="I662" s="12" t="s">
        <v>1166</v>
      </c>
      <c r="J662" s="12" t="s">
        <v>1167</v>
      </c>
    </row>
    <row r="663" spans="1:10" ht="12.75" x14ac:dyDescent="0.2">
      <c r="A663" s="10">
        <v>42131</v>
      </c>
      <c r="B663" s="11" t="s">
        <v>2201</v>
      </c>
      <c r="C663" s="11" t="s">
        <v>1252</v>
      </c>
      <c r="D663" s="11" t="s">
        <v>17</v>
      </c>
      <c r="E663" s="12" t="s">
        <v>1214</v>
      </c>
      <c r="F663" s="13">
        <v>39376</v>
      </c>
      <c r="G663" s="12" t="s">
        <v>2104</v>
      </c>
      <c r="H663" s="12" t="s">
        <v>2149</v>
      </c>
      <c r="I663" s="12" t="s">
        <v>1166</v>
      </c>
      <c r="J663" s="12" t="s">
        <v>1167</v>
      </c>
    </row>
    <row r="664" spans="1:10" ht="12.75" x14ac:dyDescent="0.2">
      <c r="A664" s="10">
        <v>42130</v>
      </c>
      <c r="B664" s="11" t="s">
        <v>2201</v>
      </c>
      <c r="C664" s="11" t="s">
        <v>1252</v>
      </c>
      <c r="D664" s="11" t="s">
        <v>18</v>
      </c>
      <c r="E664" s="12" t="s">
        <v>2150</v>
      </c>
      <c r="F664" s="13">
        <v>0</v>
      </c>
      <c r="G664" s="12" t="s">
        <v>2151</v>
      </c>
      <c r="H664" s="12" t="s">
        <v>1798</v>
      </c>
      <c r="I664" s="12" t="s">
        <v>1166</v>
      </c>
      <c r="J664" s="12" t="s">
        <v>1167</v>
      </c>
    </row>
    <row r="665" spans="1:10" ht="12.75" x14ac:dyDescent="0.2">
      <c r="A665" s="10">
        <v>42128</v>
      </c>
      <c r="B665" s="11" t="s">
        <v>36</v>
      </c>
      <c r="C665" s="11" t="s">
        <v>1252</v>
      </c>
      <c r="D665" s="11" t="s">
        <v>17</v>
      </c>
      <c r="E665" s="12" t="s">
        <v>1802</v>
      </c>
      <c r="F665" s="13">
        <v>33540</v>
      </c>
      <c r="G665" s="12" t="s">
        <v>2152</v>
      </c>
      <c r="H665" s="12" t="s">
        <v>1803</v>
      </c>
      <c r="I665" s="12" t="s">
        <v>1166</v>
      </c>
      <c r="J665" s="12" t="s">
        <v>1167</v>
      </c>
    </row>
    <row r="666" spans="1:10" ht="12.75" x14ac:dyDescent="0.2">
      <c r="A666" s="10">
        <v>42125</v>
      </c>
      <c r="B666" s="11" t="s">
        <v>1793</v>
      </c>
      <c r="C666" s="11" t="s">
        <v>1252</v>
      </c>
      <c r="D666" s="11" t="s">
        <v>17</v>
      </c>
      <c r="E666" s="12" t="s">
        <v>66</v>
      </c>
      <c r="F666" s="13">
        <v>38387.660000000003</v>
      </c>
      <c r="G666" s="12" t="s">
        <v>2153</v>
      </c>
      <c r="H666" s="12" t="s">
        <v>1861</v>
      </c>
      <c r="I666" s="12" t="s">
        <v>1166</v>
      </c>
      <c r="J666" s="12" t="s">
        <v>1167</v>
      </c>
    </row>
    <row r="667" spans="1:10" ht="12.75" x14ac:dyDescent="0.2">
      <c r="A667" s="10">
        <v>42123</v>
      </c>
      <c r="B667" s="11" t="s">
        <v>88</v>
      </c>
      <c r="C667" s="11" t="s">
        <v>1252</v>
      </c>
      <c r="D667" s="11" t="s">
        <v>17</v>
      </c>
      <c r="E667" s="12" t="s">
        <v>104</v>
      </c>
      <c r="F667" s="13">
        <v>0</v>
      </c>
      <c r="G667" s="12" t="s">
        <v>2135</v>
      </c>
      <c r="H667" s="12" t="s">
        <v>2134</v>
      </c>
      <c r="I667" s="12" t="s">
        <v>1166</v>
      </c>
      <c r="J667" s="12" t="s">
        <v>1167</v>
      </c>
    </row>
    <row r="668" spans="1:10" ht="12.75" x14ac:dyDescent="0.2">
      <c r="A668" s="10">
        <v>42121</v>
      </c>
      <c r="B668" s="11" t="s">
        <v>36</v>
      </c>
      <c r="C668" s="11" t="s">
        <v>1252</v>
      </c>
      <c r="D668" s="11" t="s">
        <v>17</v>
      </c>
      <c r="E668" s="12" t="s">
        <v>2136</v>
      </c>
      <c r="F668" s="13"/>
      <c r="G668" s="12" t="s">
        <v>2137</v>
      </c>
      <c r="H668" s="12" t="s">
        <v>1807</v>
      </c>
      <c r="I668" s="12" t="s">
        <v>1166</v>
      </c>
      <c r="J668" s="12" t="s">
        <v>1167</v>
      </c>
    </row>
    <row r="669" spans="1:10" ht="12.75" x14ac:dyDescent="0.2">
      <c r="A669" s="10">
        <v>42120</v>
      </c>
      <c r="B669" s="11" t="s">
        <v>2234</v>
      </c>
      <c r="C669" s="11" t="s">
        <v>37</v>
      </c>
      <c r="D669" s="11" t="s">
        <v>18</v>
      </c>
      <c r="E669" s="12" t="s">
        <v>2138</v>
      </c>
      <c r="F669" s="13">
        <v>2790.35</v>
      </c>
      <c r="G669" s="12" t="s">
        <v>2139</v>
      </c>
      <c r="H669" s="12" t="s">
        <v>1494</v>
      </c>
      <c r="I669" s="12" t="s">
        <v>1166</v>
      </c>
      <c r="J669" s="12" t="s">
        <v>1167</v>
      </c>
    </row>
    <row r="670" spans="1:10" ht="12.75" x14ac:dyDescent="0.2">
      <c r="A670" s="10">
        <v>42115</v>
      </c>
      <c r="B670" s="11" t="s">
        <v>6</v>
      </c>
      <c r="C670" s="11" t="s">
        <v>53</v>
      </c>
      <c r="D670" s="11" t="s">
        <v>18</v>
      </c>
      <c r="E670" s="12" t="s">
        <v>2119</v>
      </c>
      <c r="F670" s="13">
        <v>1070.31</v>
      </c>
      <c r="G670" s="12" t="s">
        <v>2130</v>
      </c>
      <c r="H670" s="12" t="s">
        <v>2120</v>
      </c>
      <c r="I670" s="12" t="s">
        <v>1166</v>
      </c>
      <c r="J670" s="12" t="s">
        <v>1167</v>
      </c>
    </row>
    <row r="671" spans="1:10" ht="12.75" x14ac:dyDescent="0.2">
      <c r="A671" s="10">
        <v>42115</v>
      </c>
      <c r="B671" s="11" t="s">
        <v>36</v>
      </c>
      <c r="C671" s="11" t="s">
        <v>1252</v>
      </c>
      <c r="D671" s="11" t="s">
        <v>17</v>
      </c>
      <c r="E671" s="12" t="s">
        <v>208</v>
      </c>
      <c r="F671" s="13">
        <v>13854.25</v>
      </c>
      <c r="G671" s="12" t="s">
        <v>2131</v>
      </c>
      <c r="H671" s="12" t="s">
        <v>1640</v>
      </c>
      <c r="I671" s="12" t="s">
        <v>1166</v>
      </c>
      <c r="J671" s="12" t="s">
        <v>1167</v>
      </c>
    </row>
    <row r="672" spans="1:10" ht="12.75" x14ac:dyDescent="0.2">
      <c r="A672" s="10">
        <v>42115</v>
      </c>
      <c r="B672" s="11" t="s">
        <v>36</v>
      </c>
      <c r="C672" s="11" t="s">
        <v>37</v>
      </c>
      <c r="D672" s="11" t="s">
        <v>18</v>
      </c>
      <c r="E672" s="12" t="s">
        <v>2140</v>
      </c>
      <c r="F672" s="13">
        <v>0</v>
      </c>
      <c r="G672" s="12" t="s">
        <v>2141</v>
      </c>
      <c r="H672" s="12" t="s">
        <v>1493</v>
      </c>
      <c r="I672" s="12" t="s">
        <v>1166</v>
      </c>
      <c r="J672" s="12" t="s">
        <v>1167</v>
      </c>
    </row>
    <row r="673" spans="1:10" ht="12.75" x14ac:dyDescent="0.2">
      <c r="A673" s="10">
        <v>42113</v>
      </c>
      <c r="B673" s="11" t="s">
        <v>1939</v>
      </c>
      <c r="C673" s="11" t="s">
        <v>761</v>
      </c>
      <c r="D673" s="11" t="s">
        <v>19</v>
      </c>
      <c r="E673" s="12" t="s">
        <v>66</v>
      </c>
      <c r="F673" s="13">
        <v>0</v>
      </c>
      <c r="G673" s="12" t="s">
        <v>2155</v>
      </c>
      <c r="H673" s="12" t="s">
        <v>1925</v>
      </c>
      <c r="I673" s="12" t="s">
        <v>1166</v>
      </c>
      <c r="J673" s="12" t="s">
        <v>1167</v>
      </c>
    </row>
    <row r="674" spans="1:10" ht="12.75" x14ac:dyDescent="0.2">
      <c r="A674" s="10">
        <v>42110</v>
      </c>
      <c r="B674" s="11" t="s">
        <v>36</v>
      </c>
      <c r="C674" s="11" t="s">
        <v>1252</v>
      </c>
      <c r="D674" s="11" t="s">
        <v>17</v>
      </c>
      <c r="E674" s="12" t="s">
        <v>2156</v>
      </c>
      <c r="F674" s="13">
        <v>739.77</v>
      </c>
      <c r="G674" s="12" t="s">
        <v>2187</v>
      </c>
      <c r="H674" s="12" t="s">
        <v>1811</v>
      </c>
      <c r="I674" s="12" t="s">
        <v>1166</v>
      </c>
      <c r="J674" s="12" t="s">
        <v>1167</v>
      </c>
    </row>
    <row r="675" spans="1:10" ht="12.75" x14ac:dyDescent="0.2">
      <c r="A675" s="10">
        <v>42107</v>
      </c>
      <c r="B675" s="11" t="s">
        <v>36</v>
      </c>
      <c r="C675" s="11" t="s">
        <v>1252</v>
      </c>
      <c r="D675" s="11" t="s">
        <v>17</v>
      </c>
      <c r="E675" s="12" t="s">
        <v>32</v>
      </c>
      <c r="F675" s="13"/>
      <c r="G675" s="12" t="s">
        <v>2122</v>
      </c>
      <c r="H675" s="12" t="s">
        <v>1493</v>
      </c>
      <c r="I675" s="12" t="s">
        <v>1166</v>
      </c>
      <c r="J675" s="12" t="s">
        <v>1167</v>
      </c>
    </row>
    <row r="676" spans="1:10" ht="12.75" x14ac:dyDescent="0.2">
      <c r="A676" s="10">
        <v>42104</v>
      </c>
      <c r="B676" s="11" t="s">
        <v>2193</v>
      </c>
      <c r="C676" s="11" t="s">
        <v>1252</v>
      </c>
      <c r="D676" s="11" t="s">
        <v>1730</v>
      </c>
      <c r="E676" s="12" t="s">
        <v>873</v>
      </c>
      <c r="F676" s="13">
        <v>0</v>
      </c>
      <c r="G676" s="12" t="s">
        <v>2346</v>
      </c>
      <c r="H676" s="12" t="s">
        <v>1656</v>
      </c>
      <c r="I676" s="12" t="s">
        <v>1166</v>
      </c>
      <c r="J676" s="12" t="s">
        <v>1167</v>
      </c>
    </row>
    <row r="677" spans="1:10" ht="12.75" x14ac:dyDescent="0.2">
      <c r="A677" s="10">
        <v>42104</v>
      </c>
      <c r="B677" s="11" t="s">
        <v>2193</v>
      </c>
      <c r="C677" s="11" t="s">
        <v>1252</v>
      </c>
      <c r="D677" s="11" t="s">
        <v>1730</v>
      </c>
      <c r="E677" s="12" t="s">
        <v>873</v>
      </c>
      <c r="F677" s="13">
        <v>0</v>
      </c>
      <c r="G677" s="12" t="s">
        <v>2347</v>
      </c>
      <c r="H677" s="12" t="s">
        <v>1656</v>
      </c>
      <c r="I677" s="12" t="s">
        <v>1166</v>
      </c>
      <c r="J677" s="12" t="s">
        <v>1167</v>
      </c>
    </row>
    <row r="678" spans="1:10" ht="12.75" x14ac:dyDescent="0.2">
      <c r="A678" s="10">
        <v>42104</v>
      </c>
      <c r="B678" s="11" t="s">
        <v>2194</v>
      </c>
      <c r="C678" s="11" t="s">
        <v>1252</v>
      </c>
      <c r="D678" s="11" t="s">
        <v>1730</v>
      </c>
      <c r="E678" s="12" t="s">
        <v>225</v>
      </c>
      <c r="F678" s="13">
        <v>0</v>
      </c>
      <c r="G678" s="12" t="s">
        <v>2123</v>
      </c>
      <c r="H678" s="12" t="s">
        <v>1738</v>
      </c>
      <c r="I678" s="12" t="s">
        <v>1166</v>
      </c>
      <c r="J678" s="12" t="s">
        <v>1167</v>
      </c>
    </row>
    <row r="679" spans="1:10" ht="12.75" x14ac:dyDescent="0.2">
      <c r="A679" s="10">
        <v>42104</v>
      </c>
      <c r="B679" s="11" t="s">
        <v>2194</v>
      </c>
      <c r="C679" s="11" t="s">
        <v>1252</v>
      </c>
      <c r="D679" s="11" t="s">
        <v>1730</v>
      </c>
      <c r="E679" s="12" t="s">
        <v>225</v>
      </c>
      <c r="F679" s="13">
        <v>0</v>
      </c>
      <c r="G679" s="12" t="s">
        <v>2124</v>
      </c>
      <c r="H679" s="12" t="s">
        <v>1738</v>
      </c>
      <c r="I679" s="12" t="s">
        <v>1166</v>
      </c>
      <c r="J679" s="12" t="s">
        <v>1167</v>
      </c>
    </row>
    <row r="680" spans="1:10" ht="12.75" x14ac:dyDescent="0.2">
      <c r="A680" s="10">
        <v>42103</v>
      </c>
      <c r="B680" s="11" t="s">
        <v>2193</v>
      </c>
      <c r="C680" s="11" t="s">
        <v>1252</v>
      </c>
      <c r="D680" s="11" t="s">
        <v>17</v>
      </c>
      <c r="E680" s="12" t="s">
        <v>72</v>
      </c>
      <c r="F680" s="13">
        <v>3027.17</v>
      </c>
      <c r="G680" s="12" t="s">
        <v>2231</v>
      </c>
      <c r="H680" s="12" t="s">
        <v>1182</v>
      </c>
      <c r="I680" s="12" t="s">
        <v>1166</v>
      </c>
      <c r="J680" s="12" t="s">
        <v>1167</v>
      </c>
    </row>
    <row r="681" spans="1:10" ht="12.75" x14ac:dyDescent="0.2">
      <c r="A681" s="10">
        <v>42101</v>
      </c>
      <c r="B681" s="11" t="s">
        <v>1793</v>
      </c>
      <c r="C681" s="11" t="s">
        <v>37</v>
      </c>
      <c r="D681" s="11" t="s">
        <v>18</v>
      </c>
      <c r="E681" s="12" t="s">
        <v>1861</v>
      </c>
      <c r="F681" s="13">
        <v>0</v>
      </c>
      <c r="G681" s="12" t="s">
        <v>2125</v>
      </c>
      <c r="H681" s="12"/>
      <c r="I681" s="12" t="s">
        <v>1166</v>
      </c>
      <c r="J681" s="12" t="s">
        <v>1167</v>
      </c>
    </row>
    <row r="682" spans="1:10" ht="12.75" x14ac:dyDescent="0.2">
      <c r="A682" s="10">
        <v>42100</v>
      </c>
      <c r="B682" s="11" t="s">
        <v>2234</v>
      </c>
      <c r="C682" s="11" t="s">
        <v>1252</v>
      </c>
      <c r="D682" s="11" t="s">
        <v>17</v>
      </c>
      <c r="E682" s="12" t="s">
        <v>66</v>
      </c>
      <c r="F682" s="13">
        <v>66307.42</v>
      </c>
      <c r="G682" s="12" t="s">
        <v>2126</v>
      </c>
      <c r="H682" s="12" t="s">
        <v>1491</v>
      </c>
      <c r="I682" s="12" t="s">
        <v>1166</v>
      </c>
      <c r="J682" s="12" t="s">
        <v>1167</v>
      </c>
    </row>
    <row r="683" spans="1:10" ht="12.75" x14ac:dyDescent="0.2">
      <c r="A683" s="10">
        <v>42097</v>
      </c>
      <c r="B683" s="11" t="s">
        <v>5</v>
      </c>
      <c r="C683" s="11" t="s">
        <v>1252</v>
      </c>
      <c r="D683" s="11" t="s">
        <v>1730</v>
      </c>
      <c r="E683" s="12" t="s">
        <v>2142</v>
      </c>
      <c r="F683" s="13">
        <v>14795</v>
      </c>
      <c r="G683" s="12" t="s">
        <v>2143</v>
      </c>
      <c r="H683" s="12" t="s">
        <v>1170</v>
      </c>
      <c r="I683" s="12" t="s">
        <v>1166</v>
      </c>
      <c r="J683" s="12" t="s">
        <v>1167</v>
      </c>
    </row>
    <row r="684" spans="1:10" ht="12.75" x14ac:dyDescent="0.2">
      <c r="A684" s="10">
        <v>42093</v>
      </c>
      <c r="B684" s="11" t="s">
        <v>2201</v>
      </c>
      <c r="C684" s="11" t="s">
        <v>1252</v>
      </c>
      <c r="D684" s="11" t="s">
        <v>17</v>
      </c>
      <c r="E684" s="12" t="s">
        <v>72</v>
      </c>
      <c r="F684" s="13">
        <v>11134.14</v>
      </c>
      <c r="G684" s="12" t="s">
        <v>2111</v>
      </c>
      <c r="H684" s="12" t="s">
        <v>1182</v>
      </c>
      <c r="I684" s="12" t="s">
        <v>1166</v>
      </c>
      <c r="J684" s="12" t="s">
        <v>1167</v>
      </c>
    </row>
    <row r="685" spans="1:10" ht="12.75" x14ac:dyDescent="0.2">
      <c r="A685" s="10">
        <v>42090</v>
      </c>
      <c r="B685" s="11" t="s">
        <v>5</v>
      </c>
      <c r="C685" s="11" t="s">
        <v>53</v>
      </c>
      <c r="D685" s="11" t="s">
        <v>19</v>
      </c>
      <c r="E685" s="12" t="s">
        <v>2112</v>
      </c>
      <c r="F685" s="13">
        <v>8922.48</v>
      </c>
      <c r="G685" s="12" t="s">
        <v>1969</v>
      </c>
      <c r="H685" s="12" t="s">
        <v>1182</v>
      </c>
      <c r="I685" s="12" t="s">
        <v>1166</v>
      </c>
      <c r="J685" s="12" t="s">
        <v>1167</v>
      </c>
    </row>
    <row r="686" spans="1:10" ht="12.75" x14ac:dyDescent="0.2">
      <c r="A686" s="10">
        <v>42089</v>
      </c>
      <c r="B686" s="11" t="s">
        <v>36</v>
      </c>
      <c r="C686" s="11" t="s">
        <v>1252</v>
      </c>
      <c r="D686" s="11" t="s">
        <v>17</v>
      </c>
      <c r="E686" s="12" t="s">
        <v>1020</v>
      </c>
      <c r="F686" s="13">
        <v>0</v>
      </c>
      <c r="G686" s="12" t="s">
        <v>2113</v>
      </c>
      <c r="H686" s="12" t="s">
        <v>1909</v>
      </c>
      <c r="I686" s="12" t="s">
        <v>1166</v>
      </c>
      <c r="J686" s="12" t="s">
        <v>1167</v>
      </c>
    </row>
    <row r="687" spans="1:10" ht="12.75" x14ac:dyDescent="0.2">
      <c r="A687" s="10">
        <v>42089</v>
      </c>
      <c r="B687" s="11" t="s">
        <v>36</v>
      </c>
      <c r="C687" s="11" t="s">
        <v>37</v>
      </c>
      <c r="D687" s="11" t="s">
        <v>18</v>
      </c>
      <c r="E687" s="12" t="s">
        <v>2127</v>
      </c>
      <c r="F687" s="13">
        <v>0</v>
      </c>
      <c r="G687" s="12" t="s">
        <v>2128</v>
      </c>
      <c r="H687" s="12"/>
      <c r="I687" s="12" t="s">
        <v>1166</v>
      </c>
      <c r="J687" s="12" t="s">
        <v>1167</v>
      </c>
    </row>
    <row r="688" spans="1:10" ht="12.75" x14ac:dyDescent="0.2">
      <c r="A688" s="10">
        <v>42087</v>
      </c>
      <c r="B688" s="11" t="s">
        <v>36</v>
      </c>
      <c r="C688" s="11" t="s">
        <v>1252</v>
      </c>
      <c r="D688" s="11" t="s">
        <v>17</v>
      </c>
      <c r="E688" s="12" t="s">
        <v>208</v>
      </c>
      <c r="F688" s="13">
        <v>20630.39</v>
      </c>
      <c r="G688" s="12" t="s">
        <v>2114</v>
      </c>
      <c r="H688" s="12" t="s">
        <v>1640</v>
      </c>
      <c r="I688" s="12" t="s">
        <v>1166</v>
      </c>
      <c r="J688" s="12" t="s">
        <v>1167</v>
      </c>
    </row>
    <row r="689" spans="1:10" ht="12.75" x14ac:dyDescent="0.2">
      <c r="A689" s="10">
        <v>42087</v>
      </c>
      <c r="B689" s="11" t="s">
        <v>36</v>
      </c>
      <c r="C689" s="11" t="s">
        <v>1252</v>
      </c>
      <c r="D689" s="11" t="s">
        <v>17</v>
      </c>
      <c r="E689" s="12" t="s">
        <v>2115</v>
      </c>
      <c r="F689" s="13">
        <v>20740.7</v>
      </c>
      <c r="G689" s="12" t="s">
        <v>2117</v>
      </c>
      <c r="H689" s="12" t="s">
        <v>2116</v>
      </c>
      <c r="I689" s="12" t="s">
        <v>1166</v>
      </c>
      <c r="J689" s="12" t="s">
        <v>1167</v>
      </c>
    </row>
    <row r="690" spans="1:10" ht="12.75" x14ac:dyDescent="0.2">
      <c r="A690" s="10">
        <v>42087</v>
      </c>
      <c r="B690" s="11" t="s">
        <v>2193</v>
      </c>
      <c r="C690" s="11" t="s">
        <v>1252</v>
      </c>
      <c r="D690" s="11" t="s">
        <v>17</v>
      </c>
      <c r="E690" s="12" t="s">
        <v>373</v>
      </c>
      <c r="F690" s="13">
        <v>0</v>
      </c>
      <c r="G690" s="12" t="s">
        <v>2118</v>
      </c>
      <c r="H690" s="12" t="s">
        <v>1170</v>
      </c>
      <c r="I690" s="12" t="s">
        <v>1166</v>
      </c>
      <c r="J690" s="12" t="s">
        <v>1167</v>
      </c>
    </row>
    <row r="691" spans="1:10" ht="12.75" x14ac:dyDescent="0.2">
      <c r="A691" s="10">
        <v>42087</v>
      </c>
      <c r="B691" s="11" t="s">
        <v>5</v>
      </c>
      <c r="C691" s="11" t="s">
        <v>1252</v>
      </c>
      <c r="D691" s="11" t="s">
        <v>1730</v>
      </c>
      <c r="E691" s="12" t="s">
        <v>373</v>
      </c>
      <c r="F691" s="13">
        <v>0</v>
      </c>
      <c r="G691" s="12" t="s">
        <v>1533</v>
      </c>
      <c r="H691" s="12" t="s">
        <v>1170</v>
      </c>
      <c r="I691" s="12" t="s">
        <v>1166</v>
      </c>
      <c r="J691" s="12" t="s">
        <v>1167</v>
      </c>
    </row>
    <row r="692" spans="1:10" ht="12.75" x14ac:dyDescent="0.2">
      <c r="A692" s="10">
        <v>42086</v>
      </c>
      <c r="B692" s="11" t="s">
        <v>2194</v>
      </c>
      <c r="C692" s="11" t="s">
        <v>1252</v>
      </c>
      <c r="D692" s="11" t="s">
        <v>1730</v>
      </c>
      <c r="E692" s="12" t="s">
        <v>225</v>
      </c>
      <c r="F692" s="13">
        <v>0</v>
      </c>
      <c r="G692" s="12" t="s">
        <v>2105</v>
      </c>
      <c r="H692" s="12" t="s">
        <v>1738</v>
      </c>
      <c r="I692" s="12" t="s">
        <v>1166</v>
      </c>
      <c r="J692" s="12" t="s">
        <v>1167</v>
      </c>
    </row>
    <row r="693" spans="1:10" ht="12.75" x14ac:dyDescent="0.2">
      <c r="A693" s="10">
        <v>42086</v>
      </c>
      <c r="B693" s="11" t="s">
        <v>2194</v>
      </c>
      <c r="C693" s="11" t="s">
        <v>1252</v>
      </c>
      <c r="D693" s="11" t="s">
        <v>1730</v>
      </c>
      <c r="E693" s="12" t="s">
        <v>225</v>
      </c>
      <c r="F693" s="13">
        <v>0</v>
      </c>
      <c r="G693" s="12" t="s">
        <v>2106</v>
      </c>
      <c r="H693" s="12" t="s">
        <v>1738</v>
      </c>
      <c r="I693" s="12" t="s">
        <v>1166</v>
      </c>
      <c r="J693" s="12" t="s">
        <v>1167</v>
      </c>
    </row>
    <row r="694" spans="1:10" ht="12.75" x14ac:dyDescent="0.2">
      <c r="A694" s="10">
        <v>42086</v>
      </c>
      <c r="B694" s="11" t="s">
        <v>36</v>
      </c>
      <c r="C694" s="11" t="s">
        <v>1252</v>
      </c>
      <c r="D694" s="11" t="s">
        <v>17</v>
      </c>
      <c r="E694" s="12" t="s">
        <v>677</v>
      </c>
      <c r="F694" s="13">
        <v>20908.18</v>
      </c>
      <c r="G694" s="12" t="s">
        <v>2104</v>
      </c>
      <c r="H694" s="12" t="s">
        <v>1948</v>
      </c>
      <c r="I694" s="12" t="s">
        <v>1166</v>
      </c>
      <c r="J694" s="12" t="s">
        <v>1167</v>
      </c>
    </row>
    <row r="695" spans="1:10" ht="12.75" x14ac:dyDescent="0.2">
      <c r="A695" s="10">
        <v>42086</v>
      </c>
      <c r="B695" s="11" t="s">
        <v>36</v>
      </c>
      <c r="C695" s="11" t="s">
        <v>1252</v>
      </c>
      <c r="D695" s="11" t="s">
        <v>17</v>
      </c>
      <c r="E695" s="12" t="s">
        <v>32</v>
      </c>
      <c r="F695" s="13">
        <v>0</v>
      </c>
      <c r="G695" s="12" t="s">
        <v>2108</v>
      </c>
      <c r="H695" s="12" t="s">
        <v>2107</v>
      </c>
      <c r="I695" s="12" t="s">
        <v>1166</v>
      </c>
      <c r="J695" s="12" t="s">
        <v>1167</v>
      </c>
    </row>
    <row r="696" spans="1:10" ht="12.75" x14ac:dyDescent="0.2">
      <c r="A696" s="10">
        <v>42083</v>
      </c>
      <c r="B696" s="11" t="s">
        <v>2234</v>
      </c>
      <c r="C696" s="11" t="s">
        <v>1252</v>
      </c>
      <c r="D696" s="11" t="s">
        <v>18</v>
      </c>
      <c r="E696" s="12" t="s">
        <v>1163</v>
      </c>
      <c r="F696" s="13">
        <v>28119</v>
      </c>
      <c r="G696" s="12" t="s">
        <v>2109</v>
      </c>
      <c r="H696" s="12" t="s">
        <v>1165</v>
      </c>
      <c r="I696" s="12" t="s">
        <v>1166</v>
      </c>
      <c r="J696" s="12" t="s">
        <v>1167</v>
      </c>
    </row>
    <row r="697" spans="1:10" ht="12.75" x14ac:dyDescent="0.2">
      <c r="A697" s="10">
        <v>42080</v>
      </c>
      <c r="B697" s="11" t="s">
        <v>5</v>
      </c>
      <c r="C697" s="11" t="s">
        <v>1252</v>
      </c>
      <c r="D697" s="11" t="s">
        <v>17</v>
      </c>
      <c r="E697" s="12" t="s">
        <v>373</v>
      </c>
      <c r="F697" s="13">
        <v>29847.4</v>
      </c>
      <c r="G697" s="12" t="s">
        <v>2097</v>
      </c>
      <c r="H697" s="12" t="s">
        <v>1170</v>
      </c>
      <c r="I697" s="12" t="s">
        <v>1166</v>
      </c>
      <c r="J697" s="12" t="s">
        <v>1167</v>
      </c>
    </row>
    <row r="698" spans="1:10" ht="12.75" x14ac:dyDescent="0.2">
      <c r="A698" s="10">
        <v>42076</v>
      </c>
      <c r="B698" s="11" t="s">
        <v>2201</v>
      </c>
      <c r="C698" s="11" t="s">
        <v>1252</v>
      </c>
      <c r="D698" s="11" t="s">
        <v>17</v>
      </c>
      <c r="E698" s="12" t="s">
        <v>762</v>
      </c>
      <c r="F698" s="13">
        <v>5600</v>
      </c>
      <c r="G698" s="12" t="s">
        <v>2098</v>
      </c>
      <c r="H698" s="12" t="s">
        <v>1182</v>
      </c>
      <c r="I698" s="12" t="s">
        <v>1166</v>
      </c>
      <c r="J698" s="12" t="s">
        <v>1167</v>
      </c>
    </row>
    <row r="699" spans="1:10" ht="12.75" x14ac:dyDescent="0.2">
      <c r="A699" s="10">
        <v>42073</v>
      </c>
      <c r="B699" s="11" t="s">
        <v>36</v>
      </c>
      <c r="C699" s="11" t="s">
        <v>1252</v>
      </c>
      <c r="D699" s="11" t="s">
        <v>17</v>
      </c>
      <c r="E699" s="12" t="s">
        <v>2099</v>
      </c>
      <c r="F699" s="13">
        <v>0</v>
      </c>
      <c r="G699" s="12" t="s">
        <v>2100</v>
      </c>
      <c r="H699" s="12" t="s">
        <v>1824</v>
      </c>
      <c r="I699" s="12" t="s">
        <v>1166</v>
      </c>
      <c r="J699" s="12" t="s">
        <v>1167</v>
      </c>
    </row>
    <row r="700" spans="1:10" ht="12.75" x14ac:dyDescent="0.2">
      <c r="A700" s="10">
        <v>42072</v>
      </c>
      <c r="B700" s="11" t="s">
        <v>2193</v>
      </c>
      <c r="C700" s="11" t="s">
        <v>1252</v>
      </c>
      <c r="D700" s="11" t="s">
        <v>17</v>
      </c>
      <c r="E700" s="12" t="s">
        <v>72</v>
      </c>
      <c r="F700" s="13">
        <v>0</v>
      </c>
      <c r="G700" s="12" t="s">
        <v>2090</v>
      </c>
      <c r="H700" s="12" t="s">
        <v>1182</v>
      </c>
      <c r="I700" s="12" t="s">
        <v>1166</v>
      </c>
      <c r="J700" s="12" t="s">
        <v>1167</v>
      </c>
    </row>
    <row r="701" spans="1:10" ht="12.75" x14ac:dyDescent="0.2">
      <c r="A701" s="10">
        <v>42072</v>
      </c>
      <c r="B701" s="11" t="s">
        <v>2201</v>
      </c>
      <c r="C701" s="11" t="s">
        <v>1252</v>
      </c>
      <c r="D701" s="11" t="s">
        <v>17</v>
      </c>
      <c r="E701" s="12" t="s">
        <v>278</v>
      </c>
      <c r="F701" s="13">
        <v>8536.7999999999993</v>
      </c>
      <c r="G701" s="12" t="s">
        <v>2091</v>
      </c>
      <c r="H701" s="12" t="s">
        <v>1489</v>
      </c>
      <c r="I701" s="12" t="s">
        <v>1166</v>
      </c>
      <c r="J701" s="12" t="s">
        <v>1167</v>
      </c>
    </row>
    <row r="702" spans="1:10" ht="12.75" x14ac:dyDescent="0.2">
      <c r="A702" s="10">
        <v>42072</v>
      </c>
      <c r="B702" s="11" t="s">
        <v>36</v>
      </c>
      <c r="C702" s="11" t="s">
        <v>1252</v>
      </c>
      <c r="D702" s="11" t="s">
        <v>17</v>
      </c>
      <c r="E702" s="12" t="s">
        <v>1328</v>
      </c>
      <c r="F702" s="13">
        <v>0</v>
      </c>
      <c r="G702" s="12" t="s">
        <v>2110</v>
      </c>
      <c r="H702" s="12" t="s">
        <v>1728</v>
      </c>
      <c r="I702" s="12" t="s">
        <v>1166</v>
      </c>
      <c r="J702" s="12" t="s">
        <v>1167</v>
      </c>
    </row>
    <row r="703" spans="1:10" ht="12.75" x14ac:dyDescent="0.2">
      <c r="A703" s="10">
        <v>42071</v>
      </c>
      <c r="B703" s="11" t="s">
        <v>2201</v>
      </c>
      <c r="C703" s="11" t="s">
        <v>1252</v>
      </c>
      <c r="D703" s="11" t="s">
        <v>17</v>
      </c>
      <c r="E703" s="12" t="s">
        <v>1555</v>
      </c>
      <c r="F703" s="13">
        <v>20654.38</v>
      </c>
      <c r="G703" s="12" t="s">
        <v>2092</v>
      </c>
      <c r="H703" s="12" t="s">
        <v>1182</v>
      </c>
      <c r="I703" s="12" t="s">
        <v>1166</v>
      </c>
      <c r="J703" s="12" t="s">
        <v>1167</v>
      </c>
    </row>
    <row r="704" spans="1:10" ht="12.75" x14ac:dyDescent="0.2">
      <c r="A704" s="10">
        <v>42071</v>
      </c>
      <c r="B704" s="11" t="s">
        <v>2194</v>
      </c>
      <c r="C704" s="11" t="s">
        <v>1252</v>
      </c>
      <c r="D704" s="11" t="s">
        <v>1730</v>
      </c>
      <c r="E704" s="12" t="s">
        <v>225</v>
      </c>
      <c r="F704" s="13">
        <v>0</v>
      </c>
      <c r="G704" s="12" t="s">
        <v>2101</v>
      </c>
      <c r="H704" s="12" t="s">
        <v>1738</v>
      </c>
      <c r="I704" s="12" t="s">
        <v>1166</v>
      </c>
      <c r="J704" s="12" t="s">
        <v>1167</v>
      </c>
    </row>
    <row r="705" spans="1:10" ht="12.75" x14ac:dyDescent="0.2">
      <c r="A705" s="10">
        <v>42069</v>
      </c>
      <c r="B705" s="11" t="s">
        <v>2194</v>
      </c>
      <c r="C705" s="11" t="s">
        <v>53</v>
      </c>
      <c r="D705" s="11" t="s">
        <v>1730</v>
      </c>
      <c r="E705" s="12" t="s">
        <v>380</v>
      </c>
      <c r="F705" s="13">
        <v>6974.96</v>
      </c>
      <c r="G705" s="12" t="s">
        <v>2253</v>
      </c>
      <c r="H705" s="12" t="s">
        <v>1542</v>
      </c>
      <c r="I705" s="12" t="s">
        <v>1166</v>
      </c>
      <c r="J705" s="12" t="s">
        <v>1167</v>
      </c>
    </row>
    <row r="706" spans="1:10" ht="12.75" x14ac:dyDescent="0.2">
      <c r="A706" s="10">
        <v>42069</v>
      </c>
      <c r="B706" s="11" t="s">
        <v>2234</v>
      </c>
      <c r="C706" s="11" t="s">
        <v>1252</v>
      </c>
      <c r="D706" s="11" t="s">
        <v>17</v>
      </c>
      <c r="E706" s="12" t="s">
        <v>72</v>
      </c>
      <c r="F706" s="13">
        <v>0</v>
      </c>
      <c r="G706" s="12" t="s">
        <v>2157</v>
      </c>
      <c r="H706" s="12" t="s">
        <v>1494</v>
      </c>
      <c r="I706" s="12" t="s">
        <v>1166</v>
      </c>
      <c r="J706" s="12" t="s">
        <v>1167</v>
      </c>
    </row>
    <row r="707" spans="1:10" ht="12.75" x14ac:dyDescent="0.2">
      <c r="A707" s="10">
        <v>42067</v>
      </c>
      <c r="B707" s="11" t="s">
        <v>2194</v>
      </c>
      <c r="C707" s="11" t="s">
        <v>1252</v>
      </c>
      <c r="D707" s="11" t="s">
        <v>1730</v>
      </c>
      <c r="E707" s="12" t="s">
        <v>774</v>
      </c>
      <c r="F707" s="13">
        <v>150959.07999999999</v>
      </c>
      <c r="G707" s="12" t="s">
        <v>2254</v>
      </c>
      <c r="H707" s="12" t="s">
        <v>1537</v>
      </c>
      <c r="I707" s="12" t="s">
        <v>1166</v>
      </c>
      <c r="J707" s="12" t="s">
        <v>1167</v>
      </c>
    </row>
    <row r="708" spans="1:10" ht="12.75" x14ac:dyDescent="0.2">
      <c r="A708" s="10">
        <v>42067</v>
      </c>
      <c r="B708" s="11" t="s">
        <v>2194</v>
      </c>
      <c r="C708" s="11" t="s">
        <v>1252</v>
      </c>
      <c r="D708" s="11" t="s">
        <v>1730</v>
      </c>
      <c r="E708" s="12" t="s">
        <v>774</v>
      </c>
      <c r="F708" s="13">
        <v>95055</v>
      </c>
      <c r="G708" s="12" t="s">
        <v>2253</v>
      </c>
      <c r="H708" s="12" t="s">
        <v>1537</v>
      </c>
      <c r="I708" s="12" t="s">
        <v>1166</v>
      </c>
      <c r="J708" s="12" t="s">
        <v>1167</v>
      </c>
    </row>
    <row r="709" spans="1:10" ht="12.75" x14ac:dyDescent="0.2">
      <c r="A709" s="10">
        <v>42065</v>
      </c>
      <c r="B709" s="11" t="s">
        <v>2234</v>
      </c>
      <c r="C709" s="11" t="s">
        <v>1252</v>
      </c>
      <c r="D709" s="11" t="s">
        <v>17</v>
      </c>
      <c r="E709" s="12" t="s">
        <v>150</v>
      </c>
      <c r="F709" s="13">
        <v>22029.17</v>
      </c>
      <c r="G709" s="12" t="s">
        <v>2093</v>
      </c>
      <c r="H709" s="12" t="s">
        <v>1645</v>
      </c>
      <c r="I709" s="12" t="s">
        <v>1166</v>
      </c>
      <c r="J709" s="12" t="s">
        <v>1167</v>
      </c>
    </row>
    <row r="710" spans="1:10" ht="12.75" x14ac:dyDescent="0.2">
      <c r="A710" s="10">
        <v>42065</v>
      </c>
      <c r="B710" s="11" t="s">
        <v>36</v>
      </c>
      <c r="C710" s="11" t="s">
        <v>1252</v>
      </c>
      <c r="D710" s="11" t="s">
        <v>17</v>
      </c>
      <c r="E710" s="12" t="s">
        <v>72</v>
      </c>
      <c r="F710" s="13">
        <v>19312</v>
      </c>
      <c r="G710" s="12" t="s">
        <v>2094</v>
      </c>
      <c r="H710" s="12" t="s">
        <v>1182</v>
      </c>
      <c r="I710" s="12" t="s">
        <v>1166</v>
      </c>
      <c r="J710" s="12" t="s">
        <v>1167</v>
      </c>
    </row>
    <row r="711" spans="1:10" ht="12.75" x14ac:dyDescent="0.2">
      <c r="A711" s="10">
        <v>42065</v>
      </c>
      <c r="B711" s="11" t="s">
        <v>2234</v>
      </c>
      <c r="C711" s="11" t="s">
        <v>1252</v>
      </c>
      <c r="D711" s="11" t="s">
        <v>17</v>
      </c>
      <c r="E711" s="12" t="s">
        <v>150</v>
      </c>
      <c r="F711" s="13">
        <v>0</v>
      </c>
      <c r="G711" s="12" t="s">
        <v>2102</v>
      </c>
      <c r="H711" s="12" t="s">
        <v>1645</v>
      </c>
      <c r="I711" s="12" t="s">
        <v>1166</v>
      </c>
      <c r="J711" s="12" t="s">
        <v>1167</v>
      </c>
    </row>
    <row r="712" spans="1:10" ht="12.75" x14ac:dyDescent="0.2">
      <c r="A712" s="10">
        <v>42062</v>
      </c>
      <c r="B712" s="11" t="s">
        <v>6</v>
      </c>
      <c r="C712" s="11" t="s">
        <v>1252</v>
      </c>
      <c r="D712" s="11" t="s">
        <v>17</v>
      </c>
      <c r="E712" s="12" t="s">
        <v>2088</v>
      </c>
      <c r="F712" s="13">
        <v>0</v>
      </c>
      <c r="G712" s="12" t="s">
        <v>2089</v>
      </c>
      <c r="H712" s="12" t="s">
        <v>2095</v>
      </c>
      <c r="I712" s="12" t="s">
        <v>1166</v>
      </c>
      <c r="J712" s="12" t="s">
        <v>1167</v>
      </c>
    </row>
    <row r="713" spans="1:10" ht="12.75" x14ac:dyDescent="0.2">
      <c r="A713" s="10">
        <v>42062</v>
      </c>
      <c r="B713" s="11" t="s">
        <v>2201</v>
      </c>
      <c r="C713" s="11" t="s">
        <v>37</v>
      </c>
      <c r="D713" s="11" t="s">
        <v>1730</v>
      </c>
      <c r="E713" s="12" t="s">
        <v>1563</v>
      </c>
      <c r="F713" s="13">
        <v>10348.120000000001</v>
      </c>
      <c r="G713" s="12" t="s">
        <v>2096</v>
      </c>
      <c r="H713" s="12" t="s">
        <v>1927</v>
      </c>
      <c r="I713" s="12" t="s">
        <v>1166</v>
      </c>
      <c r="J713" s="12" t="s">
        <v>1167</v>
      </c>
    </row>
    <row r="714" spans="1:10" ht="12.75" x14ac:dyDescent="0.2">
      <c r="A714" s="10">
        <v>42059</v>
      </c>
      <c r="B714" s="11" t="s">
        <v>182</v>
      </c>
      <c r="C714" s="11" t="s">
        <v>37</v>
      </c>
      <c r="D714" s="11" t="s">
        <v>18</v>
      </c>
      <c r="E714" s="12" t="s">
        <v>2085</v>
      </c>
      <c r="F714" s="13">
        <v>0</v>
      </c>
      <c r="G714" s="12" t="s">
        <v>2086</v>
      </c>
      <c r="H714" s="12"/>
      <c r="I714" s="12" t="s">
        <v>1166</v>
      </c>
      <c r="J714" s="12" t="s">
        <v>1167</v>
      </c>
    </row>
    <row r="715" spans="1:10" ht="12.75" x14ac:dyDescent="0.2">
      <c r="A715" s="10">
        <v>42058</v>
      </c>
      <c r="B715" s="11" t="s">
        <v>88</v>
      </c>
      <c r="C715" s="11" t="s">
        <v>37</v>
      </c>
      <c r="D715" s="11" t="s">
        <v>1730</v>
      </c>
      <c r="E715" s="12" t="s">
        <v>672</v>
      </c>
      <c r="F715" s="13">
        <v>200</v>
      </c>
      <c r="G715" s="12" t="s">
        <v>2087</v>
      </c>
      <c r="H715" s="12" t="s">
        <v>1072</v>
      </c>
      <c r="I715" s="12" t="s">
        <v>1166</v>
      </c>
      <c r="J715" s="12" t="s">
        <v>1167</v>
      </c>
    </row>
    <row r="716" spans="1:10" ht="12.75" x14ac:dyDescent="0.2">
      <c r="A716" s="10">
        <v>42057</v>
      </c>
      <c r="B716" s="11" t="s">
        <v>88</v>
      </c>
      <c r="C716" s="11" t="s">
        <v>1252</v>
      </c>
      <c r="D716" s="11" t="s">
        <v>17</v>
      </c>
      <c r="E716" s="12" t="s">
        <v>104</v>
      </c>
      <c r="F716" s="13">
        <v>0</v>
      </c>
      <c r="G716" s="12" t="s">
        <v>2071</v>
      </c>
      <c r="H716" s="12"/>
      <c r="I716" s="12" t="s">
        <v>1166</v>
      </c>
      <c r="J716" s="12" t="s">
        <v>1167</v>
      </c>
    </row>
    <row r="717" spans="1:10" ht="12.75" x14ac:dyDescent="0.2">
      <c r="A717" s="10">
        <v>42054</v>
      </c>
      <c r="B717" s="11" t="s">
        <v>2234</v>
      </c>
      <c r="C717" s="11" t="s">
        <v>1252</v>
      </c>
      <c r="D717" s="11" t="s">
        <v>17</v>
      </c>
      <c r="E717" s="12" t="s">
        <v>85</v>
      </c>
      <c r="F717" s="13">
        <v>141033.68</v>
      </c>
      <c r="G717" s="12" t="s">
        <v>2200</v>
      </c>
      <c r="H717" s="12" t="s">
        <v>1494</v>
      </c>
      <c r="I717" s="12" t="s">
        <v>1166</v>
      </c>
      <c r="J717" s="12" t="s">
        <v>1167</v>
      </c>
    </row>
    <row r="718" spans="1:10" ht="12.75" x14ac:dyDescent="0.2">
      <c r="A718" s="10">
        <v>42054</v>
      </c>
      <c r="B718" s="11" t="s">
        <v>36</v>
      </c>
      <c r="C718" s="11" t="s">
        <v>1252</v>
      </c>
      <c r="D718" s="11" t="s">
        <v>17</v>
      </c>
      <c r="E718" s="12" t="s">
        <v>28</v>
      </c>
      <c r="F718" s="13">
        <v>19795.419999999998</v>
      </c>
      <c r="G718" s="12" t="s">
        <v>2072</v>
      </c>
      <c r="H718" s="12" t="s">
        <v>1180</v>
      </c>
      <c r="I718" s="12" t="s">
        <v>1166</v>
      </c>
      <c r="J718" s="12" t="s">
        <v>1167</v>
      </c>
    </row>
    <row r="719" spans="1:10" ht="12.75" x14ac:dyDescent="0.2">
      <c r="A719" s="10">
        <v>42054</v>
      </c>
      <c r="B719" s="11" t="s">
        <v>36</v>
      </c>
      <c r="C719" s="11" t="s">
        <v>1252</v>
      </c>
      <c r="D719" s="11" t="s">
        <v>17</v>
      </c>
      <c r="E719" s="12" t="s">
        <v>355</v>
      </c>
      <c r="F719" s="13">
        <v>4471.74</v>
      </c>
      <c r="G719" s="12" t="s">
        <v>2103</v>
      </c>
      <c r="H719" s="12" t="s">
        <v>2002</v>
      </c>
      <c r="I719" s="12" t="s">
        <v>1166</v>
      </c>
      <c r="J719" s="12" t="s">
        <v>1167</v>
      </c>
    </row>
    <row r="720" spans="1:10" ht="12.75" x14ac:dyDescent="0.2">
      <c r="A720" s="10">
        <v>42047</v>
      </c>
      <c r="B720" s="11" t="s">
        <v>2234</v>
      </c>
      <c r="C720" s="11" t="s">
        <v>1252</v>
      </c>
      <c r="D720" s="11" t="s">
        <v>17</v>
      </c>
      <c r="E720" s="12" t="s">
        <v>72</v>
      </c>
      <c r="F720" s="13">
        <v>61441.19</v>
      </c>
      <c r="G720" s="12" t="s">
        <v>2073</v>
      </c>
      <c r="H720" s="12" t="s">
        <v>1494</v>
      </c>
      <c r="I720" s="12" t="s">
        <v>1166</v>
      </c>
      <c r="J720" s="12" t="s">
        <v>1167</v>
      </c>
    </row>
    <row r="721" spans="1:10" ht="12.75" x14ac:dyDescent="0.2">
      <c r="A721" s="10">
        <v>42046</v>
      </c>
      <c r="B721" s="11" t="s">
        <v>2193</v>
      </c>
      <c r="C721" s="11" t="s">
        <v>1252</v>
      </c>
      <c r="D721" s="11" t="s">
        <v>17</v>
      </c>
      <c r="E721" s="12" t="s">
        <v>66</v>
      </c>
      <c r="F721" s="13">
        <v>0</v>
      </c>
      <c r="G721" s="12" t="s">
        <v>2074</v>
      </c>
      <c r="H721" s="12" t="s">
        <v>1177</v>
      </c>
      <c r="I721" s="12" t="s">
        <v>1166</v>
      </c>
      <c r="J721" s="12" t="s">
        <v>1167</v>
      </c>
    </row>
    <row r="722" spans="1:10" ht="12.75" x14ac:dyDescent="0.2">
      <c r="A722" s="10">
        <v>42045</v>
      </c>
      <c r="B722" s="11" t="s">
        <v>1793</v>
      </c>
      <c r="C722" s="11" t="s">
        <v>1252</v>
      </c>
      <c r="D722" s="11" t="s">
        <v>17</v>
      </c>
      <c r="E722" s="12" t="s">
        <v>288</v>
      </c>
      <c r="F722" s="13">
        <v>125000</v>
      </c>
      <c r="G722" s="12" t="s">
        <v>2075</v>
      </c>
      <c r="H722" s="12" t="s">
        <v>1601</v>
      </c>
      <c r="I722" s="12" t="s">
        <v>1166</v>
      </c>
      <c r="J722" s="12" t="s">
        <v>1167</v>
      </c>
    </row>
    <row r="723" spans="1:10" ht="12.75" x14ac:dyDescent="0.2">
      <c r="A723" s="10">
        <v>42044</v>
      </c>
      <c r="B723" s="11" t="s">
        <v>36</v>
      </c>
      <c r="C723" s="11" t="s">
        <v>1252</v>
      </c>
      <c r="D723" s="11" t="s">
        <v>17</v>
      </c>
      <c r="E723" s="12" t="s">
        <v>278</v>
      </c>
      <c r="F723" s="13">
        <v>21617</v>
      </c>
      <c r="G723" s="12" t="s">
        <v>2076</v>
      </c>
      <c r="H723" s="12" t="s">
        <v>1489</v>
      </c>
      <c r="I723" s="12" t="s">
        <v>1166</v>
      </c>
      <c r="J723" s="12" t="s">
        <v>1167</v>
      </c>
    </row>
    <row r="724" spans="1:10" ht="12.75" x14ac:dyDescent="0.2">
      <c r="A724" s="10">
        <v>42043</v>
      </c>
      <c r="B724" s="11" t="s">
        <v>1793</v>
      </c>
      <c r="C724" s="11" t="s">
        <v>1252</v>
      </c>
      <c r="D724" s="11" t="s">
        <v>17</v>
      </c>
      <c r="E724" s="12" t="s">
        <v>288</v>
      </c>
      <c r="F724" s="13">
        <v>14554.94</v>
      </c>
      <c r="G724" s="12" t="s">
        <v>2077</v>
      </c>
      <c r="H724" s="12" t="s">
        <v>1979</v>
      </c>
      <c r="I724" s="12" t="s">
        <v>1166</v>
      </c>
      <c r="J724" s="12" t="s">
        <v>1167</v>
      </c>
    </row>
    <row r="725" spans="1:10" ht="12.75" x14ac:dyDescent="0.2">
      <c r="A725" s="10">
        <v>42042</v>
      </c>
      <c r="B725" s="11" t="s">
        <v>36</v>
      </c>
      <c r="C725" s="11" t="s">
        <v>1252</v>
      </c>
      <c r="D725" s="11" t="s">
        <v>17</v>
      </c>
      <c r="E725" s="12" t="s">
        <v>2078</v>
      </c>
      <c r="F725" s="13">
        <v>5827.54</v>
      </c>
      <c r="G725" s="12" t="s">
        <v>2080</v>
      </c>
      <c r="H725" s="12" t="s">
        <v>2079</v>
      </c>
      <c r="I725" s="12" t="s">
        <v>1166</v>
      </c>
      <c r="J725" s="12" t="s">
        <v>1167</v>
      </c>
    </row>
    <row r="726" spans="1:10" ht="12.75" x14ac:dyDescent="0.2">
      <c r="A726" s="10">
        <v>42041</v>
      </c>
      <c r="B726" s="11" t="s">
        <v>5</v>
      </c>
      <c r="C726" s="11" t="s">
        <v>37</v>
      </c>
      <c r="D726" s="11" t="s">
        <v>1730</v>
      </c>
      <c r="E726" s="12" t="s">
        <v>233</v>
      </c>
      <c r="F726" s="13">
        <v>447700</v>
      </c>
      <c r="G726" s="12" t="s">
        <v>2081</v>
      </c>
      <c r="H726" s="12" t="s">
        <v>1554</v>
      </c>
      <c r="I726" s="12" t="s">
        <v>1166</v>
      </c>
      <c r="J726" s="12" t="s">
        <v>1167</v>
      </c>
    </row>
    <row r="727" spans="1:10" ht="12.75" x14ac:dyDescent="0.2">
      <c r="A727" s="10">
        <v>42040</v>
      </c>
      <c r="B727" s="11" t="s">
        <v>2193</v>
      </c>
      <c r="C727" s="11" t="s">
        <v>1252</v>
      </c>
      <c r="D727" s="11" t="s">
        <v>19</v>
      </c>
      <c r="E727" s="12" t="s">
        <v>85</v>
      </c>
      <c r="F727" s="13">
        <v>0</v>
      </c>
      <c r="G727" s="12" t="s">
        <v>2860</v>
      </c>
      <c r="H727" s="12" t="s">
        <v>1182</v>
      </c>
      <c r="I727" s="12" t="s">
        <v>1166</v>
      </c>
      <c r="J727" s="12" t="s">
        <v>1167</v>
      </c>
    </row>
    <row r="728" spans="1:10" ht="12.75" x14ac:dyDescent="0.2">
      <c r="A728" s="10">
        <v>42040</v>
      </c>
      <c r="B728" s="11" t="s">
        <v>2193</v>
      </c>
      <c r="C728" s="11" t="s">
        <v>1252</v>
      </c>
      <c r="D728" s="11" t="s">
        <v>19</v>
      </c>
      <c r="E728" s="12" t="s">
        <v>85</v>
      </c>
      <c r="F728" s="13">
        <v>4200</v>
      </c>
      <c r="G728" s="12" t="s">
        <v>2861</v>
      </c>
      <c r="H728" s="12" t="s">
        <v>1182</v>
      </c>
      <c r="I728" s="12" t="s">
        <v>1166</v>
      </c>
      <c r="J728" s="12" t="s">
        <v>1167</v>
      </c>
    </row>
    <row r="729" spans="1:10" ht="12.75" x14ac:dyDescent="0.2">
      <c r="A729" s="10">
        <v>42039</v>
      </c>
      <c r="B729" s="11" t="s">
        <v>36</v>
      </c>
      <c r="C729" s="11" t="s">
        <v>1252</v>
      </c>
      <c r="D729" s="11" t="s">
        <v>17</v>
      </c>
      <c r="E729" s="12" t="s">
        <v>72</v>
      </c>
      <c r="F729" s="13">
        <v>7663.97</v>
      </c>
      <c r="G729" s="12" t="s">
        <v>2063</v>
      </c>
      <c r="H729" s="12" t="s">
        <v>1182</v>
      </c>
      <c r="I729" s="12" t="s">
        <v>1166</v>
      </c>
      <c r="J729" s="12" t="s">
        <v>1167</v>
      </c>
    </row>
    <row r="730" spans="1:10" ht="12.75" x14ac:dyDescent="0.2">
      <c r="A730" s="10">
        <v>42039</v>
      </c>
      <c r="B730" s="11" t="s">
        <v>36</v>
      </c>
      <c r="C730" s="11" t="s">
        <v>1252</v>
      </c>
      <c r="D730" s="11" t="s">
        <v>17</v>
      </c>
      <c r="E730" s="12" t="s">
        <v>380</v>
      </c>
      <c r="F730" s="13">
        <v>23255.24</v>
      </c>
      <c r="G730" s="12" t="s">
        <v>2040</v>
      </c>
      <c r="H730" s="12" t="s">
        <v>2064</v>
      </c>
      <c r="I730" s="12" t="s">
        <v>1166</v>
      </c>
      <c r="J730" s="12" t="s">
        <v>1167</v>
      </c>
    </row>
    <row r="731" spans="1:10" ht="12.75" x14ac:dyDescent="0.2">
      <c r="A731" s="10">
        <v>42038</v>
      </c>
      <c r="B731" s="11" t="s">
        <v>1793</v>
      </c>
      <c r="C731" s="11" t="s">
        <v>1252</v>
      </c>
      <c r="D731" s="11" t="s">
        <v>17</v>
      </c>
      <c r="E731" s="12" t="s">
        <v>28</v>
      </c>
      <c r="F731" s="13">
        <v>0</v>
      </c>
      <c r="G731" s="12" t="s">
        <v>2065</v>
      </c>
      <c r="H731" s="12" t="s">
        <v>1180</v>
      </c>
      <c r="I731" s="12" t="s">
        <v>1166</v>
      </c>
      <c r="J731" s="12" t="s">
        <v>1167</v>
      </c>
    </row>
    <row r="732" spans="1:10" ht="12.75" x14ac:dyDescent="0.2">
      <c r="A732" s="10">
        <v>42035</v>
      </c>
      <c r="B732" s="11" t="s">
        <v>88</v>
      </c>
      <c r="C732" s="11" t="s">
        <v>761</v>
      </c>
      <c r="D732" s="11" t="s">
        <v>19</v>
      </c>
      <c r="E732" s="12" t="s">
        <v>104</v>
      </c>
      <c r="F732" s="13">
        <v>0</v>
      </c>
      <c r="G732" s="12" t="s">
        <v>2053</v>
      </c>
      <c r="H732" s="12" t="s">
        <v>104</v>
      </c>
      <c r="I732" s="12" t="s">
        <v>1166</v>
      </c>
      <c r="J732" s="12" t="s">
        <v>1167</v>
      </c>
    </row>
    <row r="733" spans="1:10" ht="12.75" x14ac:dyDescent="0.2">
      <c r="A733" s="10">
        <v>42035</v>
      </c>
      <c r="B733" s="11" t="s">
        <v>2194</v>
      </c>
      <c r="C733" s="11" t="s">
        <v>1252</v>
      </c>
      <c r="D733" s="11" t="s">
        <v>1730</v>
      </c>
      <c r="E733" s="12" t="s">
        <v>225</v>
      </c>
      <c r="F733" s="13">
        <v>0</v>
      </c>
      <c r="G733" s="12" t="s">
        <v>2083</v>
      </c>
      <c r="H733" s="12" t="s">
        <v>1738</v>
      </c>
      <c r="I733" s="12" t="s">
        <v>1166</v>
      </c>
      <c r="J733" s="12" t="s">
        <v>1167</v>
      </c>
    </row>
    <row r="734" spans="1:10" ht="12.75" x14ac:dyDescent="0.2">
      <c r="A734" s="10">
        <v>42034</v>
      </c>
      <c r="B734" s="11" t="s">
        <v>36</v>
      </c>
      <c r="C734" s="11" t="s">
        <v>1252</v>
      </c>
      <c r="D734" s="11" t="s">
        <v>17</v>
      </c>
      <c r="E734" s="12" t="s">
        <v>2056</v>
      </c>
      <c r="F734" s="13">
        <v>0</v>
      </c>
      <c r="G734" s="12" t="s">
        <v>2066</v>
      </c>
      <c r="H734" s="12" t="s">
        <v>1865</v>
      </c>
      <c r="I734" s="12" t="s">
        <v>1166</v>
      </c>
      <c r="J734" s="12" t="s">
        <v>1167</v>
      </c>
    </row>
    <row r="735" spans="1:10" ht="12.75" x14ac:dyDescent="0.2">
      <c r="A735" s="10">
        <v>42033</v>
      </c>
      <c r="B735" s="11" t="s">
        <v>2194</v>
      </c>
      <c r="C735" s="11" t="s">
        <v>37</v>
      </c>
      <c r="D735" s="11" t="s">
        <v>1730</v>
      </c>
      <c r="E735" s="12" t="s">
        <v>1297</v>
      </c>
      <c r="F735" s="13">
        <v>0</v>
      </c>
      <c r="G735" s="12" t="s">
        <v>2054</v>
      </c>
      <c r="H735" s="12" t="s">
        <v>1541</v>
      </c>
      <c r="I735" s="12" t="s">
        <v>1166</v>
      </c>
      <c r="J735" s="12" t="s">
        <v>1167</v>
      </c>
    </row>
    <row r="736" spans="1:10" ht="12.75" x14ac:dyDescent="0.2">
      <c r="A736" s="10">
        <v>42032</v>
      </c>
      <c r="B736" s="11" t="s">
        <v>2194</v>
      </c>
      <c r="C736" s="11" t="s">
        <v>1252</v>
      </c>
      <c r="D736" s="11" t="s">
        <v>1730</v>
      </c>
      <c r="E736" s="12" t="s">
        <v>225</v>
      </c>
      <c r="F736" s="13">
        <v>0</v>
      </c>
      <c r="G736" s="12" t="s">
        <v>2067</v>
      </c>
      <c r="H736" s="12" t="s">
        <v>1738</v>
      </c>
      <c r="I736" s="12" t="s">
        <v>1166</v>
      </c>
      <c r="J736" s="12" t="s">
        <v>1167</v>
      </c>
    </row>
    <row r="737" spans="1:10" ht="12.75" x14ac:dyDescent="0.2">
      <c r="A737" s="10">
        <v>42032</v>
      </c>
      <c r="B737" s="11" t="s">
        <v>2194</v>
      </c>
      <c r="C737" s="11" t="s">
        <v>1252</v>
      </c>
      <c r="D737" s="11" t="s">
        <v>1730</v>
      </c>
      <c r="E737" s="12" t="s">
        <v>225</v>
      </c>
      <c r="F737" s="13">
        <v>0</v>
      </c>
      <c r="G737" s="12" t="s">
        <v>2068</v>
      </c>
      <c r="H737" s="12" t="s">
        <v>1738</v>
      </c>
      <c r="I737" s="12" t="s">
        <v>1166</v>
      </c>
      <c r="J737" s="12" t="s">
        <v>1167</v>
      </c>
    </row>
    <row r="738" spans="1:10" ht="12.75" x14ac:dyDescent="0.2">
      <c r="A738" s="10">
        <v>42031</v>
      </c>
      <c r="B738" s="11" t="s">
        <v>2193</v>
      </c>
      <c r="C738" s="11" t="s">
        <v>1252</v>
      </c>
      <c r="D738" s="11" t="s">
        <v>17</v>
      </c>
      <c r="E738" s="12" t="s">
        <v>72</v>
      </c>
      <c r="F738" s="13">
        <v>0</v>
      </c>
      <c r="G738" s="12" t="s">
        <v>2862</v>
      </c>
      <c r="H738" s="12" t="s">
        <v>1182</v>
      </c>
      <c r="I738" s="12" t="s">
        <v>1166</v>
      </c>
      <c r="J738" s="12" t="s">
        <v>1167</v>
      </c>
    </row>
    <row r="739" spans="1:10" ht="12.75" x14ac:dyDescent="0.2">
      <c r="A739" s="10">
        <v>42030</v>
      </c>
      <c r="B739" s="11" t="s">
        <v>36</v>
      </c>
      <c r="C739" s="11" t="s">
        <v>1252</v>
      </c>
      <c r="D739" s="11" t="s">
        <v>17</v>
      </c>
      <c r="E739" s="12" t="s">
        <v>2056</v>
      </c>
      <c r="F739" s="13">
        <v>0</v>
      </c>
      <c r="G739" s="12" t="s">
        <v>2057</v>
      </c>
      <c r="H739" s="12" t="s">
        <v>1865</v>
      </c>
      <c r="I739" s="12" t="s">
        <v>1166</v>
      </c>
      <c r="J739" s="12" t="s">
        <v>1167</v>
      </c>
    </row>
    <row r="740" spans="1:10" ht="12.75" x14ac:dyDescent="0.2">
      <c r="A740" s="10">
        <v>42030</v>
      </c>
      <c r="B740" s="11" t="s">
        <v>2194</v>
      </c>
      <c r="C740" s="11" t="s">
        <v>1252</v>
      </c>
      <c r="D740" s="11" t="s">
        <v>1730</v>
      </c>
      <c r="E740" s="12" t="s">
        <v>225</v>
      </c>
      <c r="F740" s="13">
        <v>0</v>
      </c>
      <c r="G740" s="12" t="s">
        <v>2291</v>
      </c>
      <c r="H740" s="12" t="s">
        <v>1738</v>
      </c>
      <c r="I740" s="12" t="s">
        <v>1166</v>
      </c>
      <c r="J740" s="12" t="s">
        <v>1167</v>
      </c>
    </row>
    <row r="741" spans="1:10" ht="12.75" x14ac:dyDescent="0.2">
      <c r="A741" s="10">
        <v>42028</v>
      </c>
      <c r="B741" s="11" t="s">
        <v>36</v>
      </c>
      <c r="C741" s="11" t="s">
        <v>1252</v>
      </c>
      <c r="D741" s="11" t="s">
        <v>17</v>
      </c>
      <c r="E741" s="12" t="s">
        <v>2058</v>
      </c>
      <c r="F741" s="13">
        <v>0</v>
      </c>
      <c r="G741" s="12" t="s">
        <v>2059</v>
      </c>
      <c r="H741" s="12" t="s">
        <v>1487</v>
      </c>
      <c r="I741" s="12" t="s">
        <v>1166</v>
      </c>
      <c r="J741" s="12" t="s">
        <v>1167</v>
      </c>
    </row>
    <row r="742" spans="1:10" ht="12.75" x14ac:dyDescent="0.2">
      <c r="A742" s="10">
        <v>42026</v>
      </c>
      <c r="B742" s="11" t="s">
        <v>2201</v>
      </c>
      <c r="C742" s="11" t="s">
        <v>1252</v>
      </c>
      <c r="D742" s="11" t="s">
        <v>17</v>
      </c>
      <c r="E742" s="12" t="s">
        <v>72</v>
      </c>
      <c r="F742" s="13">
        <v>0</v>
      </c>
      <c r="G742" s="12" t="s">
        <v>2060</v>
      </c>
      <c r="H742" s="12" t="s">
        <v>1182</v>
      </c>
      <c r="I742" s="12" t="s">
        <v>1166</v>
      </c>
      <c r="J742" s="12" t="s">
        <v>1167</v>
      </c>
    </row>
    <row r="743" spans="1:10" ht="12.75" x14ac:dyDescent="0.2">
      <c r="A743" s="10">
        <v>42025</v>
      </c>
      <c r="B743" s="11" t="s">
        <v>5</v>
      </c>
      <c r="C743" s="11" t="s">
        <v>1252</v>
      </c>
      <c r="D743" s="11" t="s">
        <v>17</v>
      </c>
      <c r="E743" s="12" t="s">
        <v>2061</v>
      </c>
      <c r="F743" s="13">
        <v>0</v>
      </c>
      <c r="G743" s="12" t="s">
        <v>2062</v>
      </c>
      <c r="H743" s="12" t="s">
        <v>1182</v>
      </c>
      <c r="I743" s="12" t="s">
        <v>1166</v>
      </c>
      <c r="J743" s="12" t="s">
        <v>1167</v>
      </c>
    </row>
    <row r="744" spans="1:10" ht="12.75" x14ac:dyDescent="0.2">
      <c r="A744" s="10">
        <v>42024</v>
      </c>
      <c r="B744" s="11" t="s">
        <v>2201</v>
      </c>
      <c r="C744" s="11" t="s">
        <v>118</v>
      </c>
      <c r="D744" s="11" t="s">
        <v>19</v>
      </c>
      <c r="E744" s="12" t="s">
        <v>56</v>
      </c>
      <c r="F744" s="13">
        <v>75194</v>
      </c>
      <c r="G744" s="12" t="s">
        <v>2046</v>
      </c>
      <c r="H744" s="12" t="s">
        <v>1487</v>
      </c>
      <c r="I744" s="12" t="s">
        <v>1166</v>
      </c>
      <c r="J744" s="12" t="s">
        <v>1167</v>
      </c>
    </row>
    <row r="745" spans="1:10" ht="12.75" x14ac:dyDescent="0.2">
      <c r="A745" s="10">
        <v>42024</v>
      </c>
      <c r="B745" s="11" t="s">
        <v>2234</v>
      </c>
      <c r="C745" s="11" t="s">
        <v>1252</v>
      </c>
      <c r="D745" s="11" t="s">
        <v>1730</v>
      </c>
      <c r="E745" s="12" t="s">
        <v>66</v>
      </c>
      <c r="F745" s="13">
        <v>0</v>
      </c>
      <c r="G745" s="12" t="s">
        <v>2047</v>
      </c>
      <c r="H745" s="12" t="s">
        <v>1491</v>
      </c>
      <c r="I745" s="12" t="s">
        <v>1166</v>
      </c>
      <c r="J745" s="12" t="s">
        <v>1167</v>
      </c>
    </row>
    <row r="746" spans="1:10" ht="12.75" x14ac:dyDescent="0.2">
      <c r="A746" s="10">
        <v>42024</v>
      </c>
      <c r="B746" s="11" t="s">
        <v>2234</v>
      </c>
      <c r="C746" s="11" t="s">
        <v>1252</v>
      </c>
      <c r="D746" s="11" t="s">
        <v>1730</v>
      </c>
      <c r="E746" s="12" t="s">
        <v>66</v>
      </c>
      <c r="F746" s="13">
        <v>0</v>
      </c>
      <c r="G746" s="12" t="s">
        <v>2048</v>
      </c>
      <c r="H746" s="12" t="s">
        <v>1491</v>
      </c>
      <c r="I746" s="12" t="s">
        <v>1166</v>
      </c>
      <c r="J746" s="12" t="s">
        <v>1167</v>
      </c>
    </row>
    <row r="747" spans="1:10" ht="12.75" x14ac:dyDescent="0.2">
      <c r="A747" s="10">
        <v>42024</v>
      </c>
      <c r="B747" s="11" t="s">
        <v>5</v>
      </c>
      <c r="C747" s="11" t="s">
        <v>1252</v>
      </c>
      <c r="D747" s="11" t="s">
        <v>17</v>
      </c>
      <c r="E747" s="12" t="s">
        <v>373</v>
      </c>
      <c r="F747" s="13">
        <v>271379.78000000003</v>
      </c>
      <c r="G747" s="12" t="s">
        <v>2049</v>
      </c>
      <c r="H747" s="12" t="s">
        <v>1170</v>
      </c>
      <c r="I747" s="12" t="s">
        <v>1166</v>
      </c>
      <c r="J747" s="12" t="s">
        <v>1167</v>
      </c>
    </row>
    <row r="748" spans="1:10" ht="12.75" x14ac:dyDescent="0.2">
      <c r="A748" s="10">
        <v>42019</v>
      </c>
      <c r="B748" s="11" t="s">
        <v>5</v>
      </c>
      <c r="C748" s="11" t="s">
        <v>1252</v>
      </c>
      <c r="D748" s="11" t="s">
        <v>17</v>
      </c>
      <c r="E748" s="12" t="s">
        <v>2050</v>
      </c>
      <c r="F748" s="13">
        <v>0</v>
      </c>
      <c r="G748" s="12" t="s">
        <v>2051</v>
      </c>
      <c r="H748" s="12" t="s">
        <v>1640</v>
      </c>
      <c r="I748" s="12" t="s">
        <v>1166</v>
      </c>
      <c r="J748" s="12" t="s">
        <v>1167</v>
      </c>
    </row>
    <row r="749" spans="1:10" ht="12.75" x14ac:dyDescent="0.2">
      <c r="A749" s="10">
        <v>42018</v>
      </c>
      <c r="B749" s="11" t="s">
        <v>36</v>
      </c>
      <c r="C749" s="11" t="s">
        <v>1252</v>
      </c>
      <c r="D749" s="11" t="s">
        <v>17</v>
      </c>
      <c r="E749" s="12" t="s">
        <v>152</v>
      </c>
      <c r="F749" s="13">
        <v>4575</v>
      </c>
      <c r="G749" s="12" t="s">
        <v>2052</v>
      </c>
      <c r="H749" s="12" t="s">
        <v>1630</v>
      </c>
      <c r="I749" s="12" t="s">
        <v>1166</v>
      </c>
      <c r="J749" s="12" t="s">
        <v>1167</v>
      </c>
    </row>
    <row r="750" spans="1:10" ht="12.75" x14ac:dyDescent="0.2">
      <c r="A750" s="10">
        <v>42018</v>
      </c>
      <c r="B750" s="11" t="s">
        <v>2194</v>
      </c>
      <c r="C750" s="11" t="s">
        <v>1252</v>
      </c>
      <c r="D750" s="11" t="s">
        <v>1730</v>
      </c>
      <c r="E750" s="12" t="s">
        <v>225</v>
      </c>
      <c r="F750" s="13">
        <v>0</v>
      </c>
      <c r="G750" s="12" t="s">
        <v>1903</v>
      </c>
      <c r="H750" s="12" t="s">
        <v>1738</v>
      </c>
      <c r="I750" s="12" t="s">
        <v>1166</v>
      </c>
      <c r="J750" s="12" t="s">
        <v>1167</v>
      </c>
    </row>
    <row r="751" spans="1:10" ht="12.75" x14ac:dyDescent="0.2">
      <c r="A751" s="10">
        <v>42017</v>
      </c>
      <c r="B751" s="11" t="s">
        <v>1770</v>
      </c>
      <c r="C751" s="11" t="s">
        <v>53</v>
      </c>
      <c r="D751" s="11" t="s">
        <v>17</v>
      </c>
      <c r="E751" s="12" t="s">
        <v>2024</v>
      </c>
      <c r="F751" s="13">
        <v>422684.81</v>
      </c>
      <c r="G751" s="12" t="s">
        <v>2025</v>
      </c>
      <c r="H751" s="12" t="s">
        <v>1649</v>
      </c>
      <c r="I751" s="12" t="s">
        <v>1166</v>
      </c>
      <c r="J751" s="12" t="s">
        <v>1167</v>
      </c>
    </row>
    <row r="752" spans="1:10" ht="12.75" x14ac:dyDescent="0.2">
      <c r="A752" s="10">
        <v>42017</v>
      </c>
      <c r="B752" s="11" t="s">
        <v>5</v>
      </c>
      <c r="C752" s="11" t="s">
        <v>1252</v>
      </c>
      <c r="D752" s="11" t="s">
        <v>17</v>
      </c>
      <c r="E752" s="12" t="s">
        <v>2026</v>
      </c>
      <c r="F752" s="13">
        <v>0</v>
      </c>
      <c r="G752" s="12" t="s">
        <v>2027</v>
      </c>
      <c r="H752" s="12" t="s">
        <v>1554</v>
      </c>
      <c r="I752" s="12" t="s">
        <v>1166</v>
      </c>
      <c r="J752" s="12" t="s">
        <v>1167</v>
      </c>
    </row>
    <row r="753" spans="1:10" ht="12.75" x14ac:dyDescent="0.2">
      <c r="A753" s="10">
        <v>42017</v>
      </c>
      <c r="B753" s="11" t="s">
        <v>36</v>
      </c>
      <c r="C753" s="11" t="s">
        <v>1252</v>
      </c>
      <c r="D753" s="11" t="s">
        <v>17</v>
      </c>
      <c r="E753" s="12" t="s">
        <v>72</v>
      </c>
      <c r="F753" s="13">
        <v>0</v>
      </c>
      <c r="G753" s="12" t="s">
        <v>2028</v>
      </c>
      <c r="H753" s="12" t="s">
        <v>1182</v>
      </c>
      <c r="I753" s="12" t="s">
        <v>1166</v>
      </c>
      <c r="J753" s="12" t="s">
        <v>1167</v>
      </c>
    </row>
    <row r="754" spans="1:10" ht="12.75" x14ac:dyDescent="0.2">
      <c r="A754" s="10">
        <v>42016</v>
      </c>
      <c r="B754" s="11" t="s">
        <v>88</v>
      </c>
      <c r="C754" s="11" t="s">
        <v>1252</v>
      </c>
      <c r="D754" s="11" t="s">
        <v>17</v>
      </c>
      <c r="E754" s="12" t="s">
        <v>2943</v>
      </c>
      <c r="F754" s="13">
        <v>0</v>
      </c>
      <c r="G754" s="12" t="s">
        <v>2030</v>
      </c>
      <c r="H754" s="12"/>
      <c r="I754" s="12" t="s">
        <v>1166</v>
      </c>
      <c r="J754" s="12" t="s">
        <v>1167</v>
      </c>
    </row>
    <row r="755" spans="1:10" ht="12.75" x14ac:dyDescent="0.2">
      <c r="A755" s="10">
        <v>42016</v>
      </c>
      <c r="B755" s="11" t="s">
        <v>5</v>
      </c>
      <c r="C755" s="11" t="s">
        <v>1252</v>
      </c>
      <c r="D755" s="11" t="s">
        <v>17</v>
      </c>
      <c r="E755" s="12" t="s">
        <v>2031</v>
      </c>
      <c r="F755" s="13">
        <v>0</v>
      </c>
      <c r="G755" s="12" t="s">
        <v>2032</v>
      </c>
      <c r="H755" s="12" t="s">
        <v>1182</v>
      </c>
      <c r="I755" s="12" t="s">
        <v>1166</v>
      </c>
      <c r="J755" s="12" t="s">
        <v>1167</v>
      </c>
    </row>
    <row r="756" spans="1:10" ht="12.75" x14ac:dyDescent="0.2">
      <c r="A756" s="10">
        <v>42013</v>
      </c>
      <c r="B756" s="11" t="s">
        <v>36</v>
      </c>
      <c r="C756" s="11" t="s">
        <v>37</v>
      </c>
      <c r="D756" s="11" t="s">
        <v>18</v>
      </c>
      <c r="E756" s="12" t="s">
        <v>2033</v>
      </c>
      <c r="F756" s="13">
        <v>51366.6</v>
      </c>
      <c r="G756" s="12" t="s">
        <v>2034</v>
      </c>
      <c r="H756" s="12" t="s">
        <v>1728</v>
      </c>
      <c r="I756" s="12" t="s">
        <v>1166</v>
      </c>
      <c r="J756" s="12" t="s">
        <v>1167</v>
      </c>
    </row>
    <row r="757" spans="1:10" ht="12.75" x14ac:dyDescent="0.2">
      <c r="A757" s="10">
        <v>42013</v>
      </c>
      <c r="B757" s="11" t="s">
        <v>2193</v>
      </c>
      <c r="C757" s="11" t="s">
        <v>53</v>
      </c>
      <c r="D757" s="11" t="s">
        <v>1730</v>
      </c>
      <c r="E757" s="12" t="s">
        <v>717</v>
      </c>
      <c r="F757" s="13">
        <v>21200</v>
      </c>
      <c r="G757" s="12" t="s">
        <v>2348</v>
      </c>
      <c r="H757" s="12" t="s">
        <v>1640</v>
      </c>
      <c r="I757" s="12" t="s">
        <v>1166</v>
      </c>
      <c r="J757" s="12" t="s">
        <v>1167</v>
      </c>
    </row>
    <row r="758" spans="1:10" ht="12.75" x14ac:dyDescent="0.2">
      <c r="A758" s="10">
        <v>42013</v>
      </c>
      <c r="B758" s="11" t="s">
        <v>2193</v>
      </c>
      <c r="C758" s="11" t="s">
        <v>1252</v>
      </c>
      <c r="D758" s="11" t="s">
        <v>1730</v>
      </c>
      <c r="E758" s="12" t="s">
        <v>717</v>
      </c>
      <c r="F758" s="13">
        <v>92545.54</v>
      </c>
      <c r="G758" s="12" t="s">
        <v>2349</v>
      </c>
      <c r="H758" s="12" t="s">
        <v>1640</v>
      </c>
      <c r="I758" s="12" t="s">
        <v>1166</v>
      </c>
      <c r="J758" s="12" t="s">
        <v>1167</v>
      </c>
    </row>
    <row r="759" spans="1:10" ht="12.75" x14ac:dyDescent="0.2">
      <c r="A759" s="10">
        <v>42012</v>
      </c>
      <c r="B759" s="11" t="s">
        <v>36</v>
      </c>
      <c r="C759" s="11" t="s">
        <v>1252</v>
      </c>
      <c r="D759" s="11" t="s">
        <v>18</v>
      </c>
      <c r="E759" s="12" t="s">
        <v>2035</v>
      </c>
      <c r="F759" s="13">
        <v>5149.57</v>
      </c>
      <c r="G759" s="12" t="s">
        <v>2037</v>
      </c>
      <c r="H759" s="12" t="s">
        <v>2036</v>
      </c>
      <c r="I759" s="12" t="s">
        <v>1166</v>
      </c>
      <c r="J759" s="12" t="s">
        <v>1167</v>
      </c>
    </row>
    <row r="760" spans="1:10" ht="12.75" x14ac:dyDescent="0.2">
      <c r="A760" s="10">
        <v>42011</v>
      </c>
      <c r="B760" s="11" t="s">
        <v>2193</v>
      </c>
      <c r="C760" s="11" t="s">
        <v>1252</v>
      </c>
      <c r="D760" s="11" t="s">
        <v>17</v>
      </c>
      <c r="E760" s="12" t="s">
        <v>85</v>
      </c>
      <c r="F760" s="13">
        <v>0</v>
      </c>
      <c r="G760" s="12" t="s">
        <v>2038</v>
      </c>
      <c r="H760" s="12" t="s">
        <v>1182</v>
      </c>
      <c r="I760" s="12" t="s">
        <v>1166</v>
      </c>
      <c r="J760" s="12" t="s">
        <v>1167</v>
      </c>
    </row>
    <row r="761" spans="1:10" ht="12.75" x14ac:dyDescent="0.2">
      <c r="A761" s="10">
        <v>42011</v>
      </c>
      <c r="B761" s="11" t="s">
        <v>2194</v>
      </c>
      <c r="C761" s="11" t="s">
        <v>1252</v>
      </c>
      <c r="D761" s="11" t="s">
        <v>1730</v>
      </c>
      <c r="E761" s="12" t="s">
        <v>1352</v>
      </c>
      <c r="F761" s="13">
        <v>0</v>
      </c>
      <c r="G761" s="12" t="s">
        <v>2039</v>
      </c>
      <c r="H761" s="12" t="s">
        <v>2002</v>
      </c>
      <c r="I761" s="12" t="s">
        <v>1166</v>
      </c>
      <c r="J761" s="12" t="s">
        <v>1167</v>
      </c>
    </row>
    <row r="762" spans="1:10" ht="12.75" x14ac:dyDescent="0.2">
      <c r="A762" s="10">
        <v>42009</v>
      </c>
      <c r="B762" s="11" t="s">
        <v>36</v>
      </c>
      <c r="C762" s="11" t="s">
        <v>1252</v>
      </c>
      <c r="D762" s="11" t="s">
        <v>17</v>
      </c>
      <c r="E762" s="12" t="s">
        <v>72</v>
      </c>
      <c r="F762" s="13">
        <v>0</v>
      </c>
      <c r="G762" s="12" t="s">
        <v>2028</v>
      </c>
      <c r="H762" s="12" t="s">
        <v>1182</v>
      </c>
      <c r="I762" s="12" t="s">
        <v>1166</v>
      </c>
      <c r="J762" s="12" t="s">
        <v>1167</v>
      </c>
    </row>
    <row r="763" spans="1:10" ht="12.75" x14ac:dyDescent="0.2">
      <c r="A763" s="10">
        <v>42004</v>
      </c>
      <c r="B763" s="11" t="s">
        <v>2194</v>
      </c>
      <c r="C763" s="11" t="s">
        <v>1252</v>
      </c>
      <c r="D763" s="11" t="s">
        <v>17</v>
      </c>
      <c r="E763" s="12" t="s">
        <v>1297</v>
      </c>
      <c r="F763" s="13">
        <v>20715.37</v>
      </c>
      <c r="G763" s="12" t="s">
        <v>2040</v>
      </c>
      <c r="H763" s="12" t="s">
        <v>1541</v>
      </c>
      <c r="I763" s="12" t="s">
        <v>1166</v>
      </c>
      <c r="J763" s="12" t="s">
        <v>1167</v>
      </c>
    </row>
    <row r="764" spans="1:10" ht="12.75" x14ac:dyDescent="0.2">
      <c r="A764" s="10">
        <v>42004</v>
      </c>
      <c r="B764" s="11" t="s">
        <v>2194</v>
      </c>
      <c r="C764" s="11" t="s">
        <v>1252</v>
      </c>
      <c r="D764" s="11" t="s">
        <v>1730</v>
      </c>
      <c r="E764" s="12" t="s">
        <v>800</v>
      </c>
      <c r="F764" s="13">
        <v>87500</v>
      </c>
      <c r="G764" s="12" t="s">
        <v>2042</v>
      </c>
      <c r="H764" s="12" t="s">
        <v>2041</v>
      </c>
      <c r="I764" s="12" t="s">
        <v>1166</v>
      </c>
      <c r="J764" s="12" t="s">
        <v>1167</v>
      </c>
    </row>
    <row r="765" spans="1:10" ht="12.75" x14ac:dyDescent="0.2">
      <c r="A765" s="10">
        <v>42002</v>
      </c>
      <c r="B765" s="11" t="s">
        <v>2234</v>
      </c>
      <c r="C765" s="11" t="s">
        <v>1252</v>
      </c>
      <c r="D765" s="11" t="s">
        <v>17</v>
      </c>
      <c r="E765" s="12" t="s">
        <v>150</v>
      </c>
      <c r="F765" s="13">
        <v>0</v>
      </c>
      <c r="G765" s="12" t="s">
        <v>2022</v>
      </c>
      <c r="H765" s="12" t="s">
        <v>1645</v>
      </c>
      <c r="I765" s="12" t="s">
        <v>1166</v>
      </c>
      <c r="J765" s="12" t="s">
        <v>1167</v>
      </c>
    </row>
    <row r="766" spans="1:10" ht="12.75" x14ac:dyDescent="0.2">
      <c r="A766" s="10">
        <v>41998</v>
      </c>
      <c r="B766" s="11" t="s">
        <v>1793</v>
      </c>
      <c r="C766" s="11" t="s">
        <v>118</v>
      </c>
      <c r="D766" s="11" t="s">
        <v>19</v>
      </c>
      <c r="E766" s="12" t="s">
        <v>288</v>
      </c>
      <c r="F766" s="13">
        <v>88610.68</v>
      </c>
      <c r="G766" s="12" t="s">
        <v>2205</v>
      </c>
      <c r="H766" s="12" t="s">
        <v>1979</v>
      </c>
      <c r="I766" s="12" t="s">
        <v>1166</v>
      </c>
      <c r="J766" s="12" t="s">
        <v>1167</v>
      </c>
    </row>
    <row r="767" spans="1:10" ht="12.75" x14ac:dyDescent="0.2">
      <c r="A767" s="10">
        <v>41997</v>
      </c>
      <c r="B767" s="11" t="s">
        <v>5</v>
      </c>
      <c r="C767" s="11" t="s">
        <v>761</v>
      </c>
      <c r="D767" s="11" t="s">
        <v>1730</v>
      </c>
      <c r="E767" s="12" t="s">
        <v>2017</v>
      </c>
      <c r="F767" s="13">
        <v>0</v>
      </c>
      <c r="G767" s="12" t="s">
        <v>2018</v>
      </c>
      <c r="H767" s="12" t="s">
        <v>1182</v>
      </c>
      <c r="I767" s="12" t="s">
        <v>1166</v>
      </c>
      <c r="J767" s="12" t="s">
        <v>1167</v>
      </c>
    </row>
    <row r="768" spans="1:10" ht="12.75" x14ac:dyDescent="0.2">
      <c r="A768" s="10">
        <v>41997</v>
      </c>
      <c r="B768" s="11" t="s">
        <v>2234</v>
      </c>
      <c r="C768" s="11" t="s">
        <v>1252</v>
      </c>
      <c r="D768" s="11" t="s">
        <v>17</v>
      </c>
      <c r="E768" s="12" t="s">
        <v>66</v>
      </c>
      <c r="F768" s="13">
        <v>0</v>
      </c>
      <c r="G768" s="12" t="s">
        <v>2023</v>
      </c>
      <c r="H768" s="12" t="s">
        <v>1491</v>
      </c>
      <c r="I768" s="12" t="s">
        <v>1166</v>
      </c>
      <c r="J768" s="12" t="s">
        <v>1167</v>
      </c>
    </row>
    <row r="769" spans="1:10" ht="12.75" x14ac:dyDescent="0.2">
      <c r="A769" s="10">
        <v>41996</v>
      </c>
      <c r="B769" s="11" t="s">
        <v>36</v>
      </c>
      <c r="C769" s="11" t="s">
        <v>53</v>
      </c>
      <c r="D769" s="11" t="s">
        <v>19</v>
      </c>
      <c r="E769" s="12" t="s">
        <v>2043</v>
      </c>
      <c r="F769" s="13">
        <v>19137.59</v>
      </c>
      <c r="G769" s="12" t="s">
        <v>2044</v>
      </c>
      <c r="H769" s="12" t="s">
        <v>1590</v>
      </c>
      <c r="I769" s="12" t="s">
        <v>1166</v>
      </c>
      <c r="J769" s="12" t="s">
        <v>1167</v>
      </c>
    </row>
    <row r="770" spans="1:10" ht="12.75" x14ac:dyDescent="0.2">
      <c r="A770" s="10">
        <v>41995</v>
      </c>
      <c r="B770" s="11" t="s">
        <v>2194</v>
      </c>
      <c r="C770" s="11" t="s">
        <v>761</v>
      </c>
      <c r="D770" s="11" t="s">
        <v>1730</v>
      </c>
      <c r="E770" s="12" t="s">
        <v>2020</v>
      </c>
      <c r="F770" s="13">
        <v>236.67</v>
      </c>
      <c r="G770" s="12" t="s">
        <v>1903</v>
      </c>
      <c r="H770" s="12" t="s">
        <v>1541</v>
      </c>
      <c r="I770" s="12" t="s">
        <v>1166</v>
      </c>
      <c r="J770" s="12" t="s">
        <v>1167</v>
      </c>
    </row>
    <row r="771" spans="1:10" ht="12.75" x14ac:dyDescent="0.2">
      <c r="A771" s="10">
        <v>41990</v>
      </c>
      <c r="B771" s="11" t="s">
        <v>5</v>
      </c>
      <c r="C771" s="11" t="s">
        <v>1252</v>
      </c>
      <c r="D771" s="11" t="s">
        <v>1730</v>
      </c>
      <c r="E771" s="12" t="s">
        <v>72</v>
      </c>
      <c r="F771" s="13">
        <v>0</v>
      </c>
      <c r="G771" s="12" t="s">
        <v>2021</v>
      </c>
      <c r="H771" s="12" t="s">
        <v>1182</v>
      </c>
      <c r="I771" s="12" t="s">
        <v>1166</v>
      </c>
      <c r="J771" s="12" t="s">
        <v>1167</v>
      </c>
    </row>
    <row r="772" spans="1:10" ht="12.75" x14ac:dyDescent="0.2">
      <c r="A772" s="10">
        <v>41989</v>
      </c>
      <c r="B772" s="11" t="s">
        <v>36</v>
      </c>
      <c r="C772" s="11" t="s">
        <v>1252</v>
      </c>
      <c r="D772" s="11" t="s">
        <v>17</v>
      </c>
      <c r="E772" s="12" t="s">
        <v>1802</v>
      </c>
      <c r="F772" s="13">
        <v>80468.19</v>
      </c>
      <c r="G772" s="12" t="s">
        <v>2015</v>
      </c>
      <c r="H772" s="12" t="s">
        <v>1803</v>
      </c>
      <c r="I772" s="12" t="s">
        <v>1166</v>
      </c>
      <c r="J772" s="12" t="s">
        <v>1167</v>
      </c>
    </row>
    <row r="773" spans="1:10" ht="12.75" x14ac:dyDescent="0.2">
      <c r="A773" s="10">
        <v>41987</v>
      </c>
      <c r="B773" s="11" t="s">
        <v>6</v>
      </c>
      <c r="C773" s="11" t="s">
        <v>37</v>
      </c>
      <c r="D773" s="11" t="s">
        <v>1730</v>
      </c>
      <c r="E773" s="12" t="s">
        <v>1986</v>
      </c>
      <c r="F773" s="13">
        <v>1700</v>
      </c>
      <c r="G773" s="12" t="s">
        <v>1987</v>
      </c>
      <c r="H773" s="12"/>
      <c r="I773" s="12" t="s">
        <v>1166</v>
      </c>
      <c r="J773" s="12" t="s">
        <v>1167</v>
      </c>
    </row>
    <row r="774" spans="1:10" ht="12.75" x14ac:dyDescent="0.2">
      <c r="A774" s="10">
        <v>41986</v>
      </c>
      <c r="B774" s="11" t="s">
        <v>2193</v>
      </c>
      <c r="C774" s="11" t="s">
        <v>1252</v>
      </c>
      <c r="D774" s="11" t="s">
        <v>17</v>
      </c>
      <c r="E774" s="12" t="s">
        <v>172</v>
      </c>
      <c r="F774" s="13">
        <v>0</v>
      </c>
      <c r="G774" s="12" t="s">
        <v>2005</v>
      </c>
      <c r="H774" s="12" t="s">
        <v>1182</v>
      </c>
      <c r="I774" s="12" t="s">
        <v>1166</v>
      </c>
      <c r="J774" s="12" t="s">
        <v>1167</v>
      </c>
    </row>
    <row r="775" spans="1:10" ht="12.75" x14ac:dyDescent="0.2">
      <c r="A775" s="10">
        <v>41985</v>
      </c>
      <c r="B775" s="11" t="s">
        <v>2234</v>
      </c>
      <c r="C775" s="11" t="s">
        <v>2</v>
      </c>
      <c r="D775" s="11" t="s">
        <v>19</v>
      </c>
      <c r="E775" s="12" t="s">
        <v>2006</v>
      </c>
      <c r="F775" s="13">
        <v>97265.22</v>
      </c>
      <c r="G775" s="12" t="s">
        <v>2008</v>
      </c>
      <c r="H775" s="12" t="s">
        <v>2007</v>
      </c>
      <c r="I775" s="12" t="s">
        <v>1166</v>
      </c>
      <c r="J775" s="12" t="s">
        <v>1167</v>
      </c>
    </row>
    <row r="776" spans="1:10" ht="12.75" x14ac:dyDescent="0.2">
      <c r="A776" s="10">
        <v>41984</v>
      </c>
      <c r="B776" s="11" t="s">
        <v>36</v>
      </c>
      <c r="C776" s="11" t="s">
        <v>1252</v>
      </c>
      <c r="D776" s="11" t="s">
        <v>17</v>
      </c>
      <c r="E776" s="12" t="s">
        <v>2009</v>
      </c>
      <c r="F776" s="13">
        <v>20285.349999999999</v>
      </c>
      <c r="G776" s="12" t="s">
        <v>2010</v>
      </c>
      <c r="H776" s="12" t="s">
        <v>2002</v>
      </c>
      <c r="I776" s="12" t="s">
        <v>1166</v>
      </c>
      <c r="J776" s="12" t="s">
        <v>1167</v>
      </c>
    </row>
    <row r="777" spans="1:10" ht="12.75" x14ac:dyDescent="0.2">
      <c r="A777" s="10">
        <v>41983</v>
      </c>
      <c r="B777" s="11" t="s">
        <v>1793</v>
      </c>
      <c r="C777" s="11" t="s">
        <v>1252</v>
      </c>
      <c r="D777" s="11" t="s">
        <v>17</v>
      </c>
      <c r="E777" s="12" t="s">
        <v>83</v>
      </c>
      <c r="F777" s="13">
        <v>0</v>
      </c>
      <c r="G777" s="12" t="s">
        <v>1988</v>
      </c>
      <c r="H777" s="12" t="s">
        <v>1861</v>
      </c>
      <c r="I777" s="12" t="s">
        <v>1166</v>
      </c>
      <c r="J777" s="12" t="s">
        <v>1167</v>
      </c>
    </row>
    <row r="778" spans="1:10" ht="12.75" x14ac:dyDescent="0.2">
      <c r="A778" s="10">
        <v>41983</v>
      </c>
      <c r="B778" s="11" t="s">
        <v>2194</v>
      </c>
      <c r="C778" s="11" t="s">
        <v>1252</v>
      </c>
      <c r="D778" s="11" t="s">
        <v>1730</v>
      </c>
      <c r="E778" s="12" t="s">
        <v>225</v>
      </c>
      <c r="F778" s="13">
        <v>0</v>
      </c>
      <c r="G778" s="12" t="s">
        <v>1904</v>
      </c>
      <c r="H778" s="12" t="s">
        <v>1738</v>
      </c>
      <c r="I778" s="12" t="s">
        <v>1166</v>
      </c>
      <c r="J778" s="12" t="s">
        <v>1167</v>
      </c>
    </row>
    <row r="779" spans="1:10" ht="12.75" x14ac:dyDescent="0.2">
      <c r="A779" s="10">
        <v>41982</v>
      </c>
      <c r="B779" s="11" t="s">
        <v>36</v>
      </c>
      <c r="C779" s="11" t="s">
        <v>37</v>
      </c>
      <c r="D779" s="11" t="s">
        <v>1730</v>
      </c>
      <c r="E779" s="12" t="s">
        <v>249</v>
      </c>
      <c r="F779" s="13">
        <v>10317.52</v>
      </c>
      <c r="G779" s="12" t="s">
        <v>1990</v>
      </c>
      <c r="H779" s="12" t="s">
        <v>1856</v>
      </c>
      <c r="I779" s="12" t="s">
        <v>1166</v>
      </c>
      <c r="J779" s="12" t="s">
        <v>1167</v>
      </c>
    </row>
    <row r="780" spans="1:10" ht="12.75" x14ac:dyDescent="0.2">
      <c r="A780" s="10">
        <v>41982</v>
      </c>
      <c r="B780" s="11" t="s">
        <v>2201</v>
      </c>
      <c r="C780" s="11" t="s">
        <v>1252</v>
      </c>
      <c r="D780" s="11" t="s">
        <v>17</v>
      </c>
      <c r="E780" s="12" t="s">
        <v>72</v>
      </c>
      <c r="F780" s="13">
        <v>7031.48</v>
      </c>
      <c r="G780" s="12" t="s">
        <v>1991</v>
      </c>
      <c r="H780" s="12" t="s">
        <v>1182</v>
      </c>
      <c r="I780" s="12" t="s">
        <v>1166</v>
      </c>
      <c r="J780" s="12" t="s">
        <v>1167</v>
      </c>
    </row>
    <row r="781" spans="1:10" ht="12.75" x14ac:dyDescent="0.2">
      <c r="A781" s="10">
        <v>41982</v>
      </c>
      <c r="B781" s="11" t="s">
        <v>36</v>
      </c>
      <c r="C781" s="11" t="s">
        <v>1252</v>
      </c>
      <c r="D781" s="11" t="s">
        <v>17</v>
      </c>
      <c r="E781" s="12" t="s">
        <v>1297</v>
      </c>
      <c r="F781" s="13">
        <v>20680.96</v>
      </c>
      <c r="G781" s="12" t="s">
        <v>1970</v>
      </c>
      <c r="H781" s="12" t="s">
        <v>1541</v>
      </c>
      <c r="I781" s="12" t="s">
        <v>1166</v>
      </c>
      <c r="J781" s="12" t="s">
        <v>1167</v>
      </c>
    </row>
    <row r="782" spans="1:10" ht="12.75" x14ac:dyDescent="0.2">
      <c r="A782" s="10">
        <v>41981</v>
      </c>
      <c r="B782" s="11" t="s">
        <v>1793</v>
      </c>
      <c r="C782" s="11" t="s">
        <v>1252</v>
      </c>
      <c r="D782" s="11" t="s">
        <v>17</v>
      </c>
      <c r="E782" s="12" t="s">
        <v>288</v>
      </c>
      <c r="F782" s="13">
        <v>0</v>
      </c>
      <c r="G782" s="12" t="s">
        <v>1993</v>
      </c>
      <c r="H782" s="12" t="s">
        <v>1979</v>
      </c>
      <c r="I782" s="12" t="s">
        <v>1166</v>
      </c>
      <c r="J782" s="12" t="s">
        <v>1167</v>
      </c>
    </row>
    <row r="783" spans="1:10" ht="12.75" x14ac:dyDescent="0.2">
      <c r="A783" s="10">
        <v>41981</v>
      </c>
      <c r="B783" s="11" t="s">
        <v>36</v>
      </c>
      <c r="C783" s="11" t="s">
        <v>1252</v>
      </c>
      <c r="D783" s="11" t="s">
        <v>18</v>
      </c>
      <c r="E783" s="12" t="s">
        <v>1092</v>
      </c>
      <c r="F783" s="13">
        <v>0</v>
      </c>
      <c r="G783" s="12" t="s">
        <v>2012</v>
      </c>
      <c r="H783" s="12" t="s">
        <v>2011</v>
      </c>
      <c r="I783" s="12" t="s">
        <v>1166</v>
      </c>
      <c r="J783" s="12" t="s">
        <v>1167</v>
      </c>
    </row>
    <row r="784" spans="1:10" ht="12.75" x14ac:dyDescent="0.2">
      <c r="A784" s="10">
        <v>41979</v>
      </c>
      <c r="B784" s="11" t="s">
        <v>36</v>
      </c>
      <c r="C784" s="11" t="s">
        <v>1252</v>
      </c>
      <c r="D784" s="11" t="s">
        <v>17</v>
      </c>
      <c r="E784" s="12" t="s">
        <v>2004</v>
      </c>
      <c r="F784" s="13">
        <v>21584.45</v>
      </c>
      <c r="G784" s="12" t="s">
        <v>1994</v>
      </c>
      <c r="H784" s="12" t="s">
        <v>1537</v>
      </c>
      <c r="I784" s="12" t="s">
        <v>1166</v>
      </c>
      <c r="J784" s="12" t="s">
        <v>1167</v>
      </c>
    </row>
    <row r="785" spans="1:10" ht="12.75" x14ac:dyDescent="0.2">
      <c r="A785" s="10">
        <v>41978</v>
      </c>
      <c r="B785" s="11" t="s">
        <v>36</v>
      </c>
      <c r="C785" s="11" t="s">
        <v>53</v>
      </c>
      <c r="D785" s="11" t="s">
        <v>19</v>
      </c>
      <c r="E785" s="12" t="s">
        <v>805</v>
      </c>
      <c r="F785" s="13">
        <v>14109.48</v>
      </c>
      <c r="G785" s="12" t="s">
        <v>1997</v>
      </c>
      <c r="H785" s="12" t="s">
        <v>1996</v>
      </c>
      <c r="I785" s="12" t="s">
        <v>1166</v>
      </c>
      <c r="J785" s="12" t="s">
        <v>1167</v>
      </c>
    </row>
    <row r="786" spans="1:10" ht="12.75" x14ac:dyDescent="0.2">
      <c r="A786" s="10">
        <v>41978</v>
      </c>
      <c r="B786" s="11" t="s">
        <v>5</v>
      </c>
      <c r="C786" s="11" t="s">
        <v>761</v>
      </c>
      <c r="D786" s="11" t="s">
        <v>1730</v>
      </c>
      <c r="E786" s="12" t="s">
        <v>373</v>
      </c>
      <c r="F786" s="13">
        <v>0</v>
      </c>
      <c r="G786" s="12" t="s">
        <v>1998</v>
      </c>
      <c r="H786" s="12" t="s">
        <v>1170</v>
      </c>
      <c r="I786" s="12" t="s">
        <v>1166</v>
      </c>
      <c r="J786" s="12" t="s">
        <v>1167</v>
      </c>
    </row>
    <row r="787" spans="1:10" ht="12.75" x14ac:dyDescent="0.2">
      <c r="A787" s="10">
        <v>41978</v>
      </c>
      <c r="B787" s="11" t="s">
        <v>36</v>
      </c>
      <c r="C787" s="11" t="s">
        <v>37</v>
      </c>
      <c r="D787" s="11" t="s">
        <v>18</v>
      </c>
      <c r="E787" s="12" t="s">
        <v>2000</v>
      </c>
      <c r="F787" s="13">
        <v>0</v>
      </c>
      <c r="G787" s="12" t="s">
        <v>2001</v>
      </c>
      <c r="H787" s="12"/>
      <c r="I787" s="12" t="s">
        <v>1166</v>
      </c>
      <c r="J787" s="12" t="s">
        <v>1167</v>
      </c>
    </row>
    <row r="788" spans="1:10" ht="12.75" x14ac:dyDescent="0.2">
      <c r="A788" s="10">
        <v>41976</v>
      </c>
      <c r="B788" s="11" t="s">
        <v>2132</v>
      </c>
      <c r="C788" s="11" t="s">
        <v>761</v>
      </c>
      <c r="D788" s="11" t="s">
        <v>17</v>
      </c>
      <c r="E788" s="12" t="s">
        <v>1429</v>
      </c>
      <c r="F788" s="13">
        <v>12300</v>
      </c>
      <c r="G788" s="12" t="s">
        <v>2133</v>
      </c>
      <c r="H788" s="12"/>
      <c r="I788" s="12" t="s">
        <v>1166</v>
      </c>
      <c r="J788" s="12" t="s">
        <v>1167</v>
      </c>
    </row>
    <row r="789" spans="1:10" ht="12.75" x14ac:dyDescent="0.2">
      <c r="A789" s="10">
        <v>41975</v>
      </c>
      <c r="B789" s="11" t="s">
        <v>36</v>
      </c>
      <c r="C789" s="11" t="s">
        <v>1252</v>
      </c>
      <c r="D789" s="11" t="s">
        <v>17</v>
      </c>
      <c r="E789" s="12" t="s">
        <v>208</v>
      </c>
      <c r="F789" s="13">
        <v>45999</v>
      </c>
      <c r="G789" s="12" t="s">
        <v>1977</v>
      </c>
      <c r="H789" s="12" t="s">
        <v>1640</v>
      </c>
      <c r="I789" s="12" t="s">
        <v>1166</v>
      </c>
      <c r="J789" s="12" t="s">
        <v>1167</v>
      </c>
    </row>
    <row r="790" spans="1:10" ht="12.75" x14ac:dyDescent="0.2">
      <c r="A790" s="10">
        <v>41974</v>
      </c>
      <c r="B790" s="11" t="s">
        <v>1793</v>
      </c>
      <c r="C790" s="11" t="s">
        <v>1252</v>
      </c>
      <c r="D790" s="11" t="s">
        <v>17</v>
      </c>
      <c r="E790" s="12" t="s">
        <v>288</v>
      </c>
      <c r="F790" s="13">
        <v>0</v>
      </c>
      <c r="G790" s="12" t="s">
        <v>1980</v>
      </c>
      <c r="H790" s="12" t="s">
        <v>1979</v>
      </c>
      <c r="I790" s="12" t="s">
        <v>1166</v>
      </c>
      <c r="J790" s="12" t="s">
        <v>1167</v>
      </c>
    </row>
    <row r="791" spans="1:10" ht="12.75" x14ac:dyDescent="0.2">
      <c r="A791" s="10">
        <v>41974</v>
      </c>
      <c r="B791" s="11" t="s">
        <v>1974</v>
      </c>
      <c r="C791" s="11" t="s">
        <v>3</v>
      </c>
      <c r="D791" s="11" t="s">
        <v>20</v>
      </c>
      <c r="E791" s="12" t="s">
        <v>2790</v>
      </c>
      <c r="F791" s="13">
        <v>2000000</v>
      </c>
      <c r="G791" s="12" t="s">
        <v>2791</v>
      </c>
      <c r="H791" s="12"/>
      <c r="I791" s="12" t="s">
        <v>1166</v>
      </c>
      <c r="J791" s="12" t="s">
        <v>1167</v>
      </c>
    </row>
    <row r="792" spans="1:10" ht="12.75" x14ac:dyDescent="0.2">
      <c r="A792" s="10">
        <v>41969</v>
      </c>
      <c r="B792" s="11" t="s">
        <v>5</v>
      </c>
      <c r="C792" s="11" t="s">
        <v>1252</v>
      </c>
      <c r="D792" s="11" t="s">
        <v>17</v>
      </c>
      <c r="E792" s="12" t="s">
        <v>72</v>
      </c>
      <c r="F792" s="13">
        <v>0</v>
      </c>
      <c r="G792" s="12" t="s">
        <v>1981</v>
      </c>
      <c r="H792" s="12" t="s">
        <v>1182</v>
      </c>
      <c r="I792" s="12" t="s">
        <v>1166</v>
      </c>
      <c r="J792" s="12" t="s">
        <v>1167</v>
      </c>
    </row>
    <row r="793" spans="1:10" ht="12.75" x14ac:dyDescent="0.2">
      <c r="A793" s="10">
        <v>41967</v>
      </c>
      <c r="B793" s="11" t="s">
        <v>36</v>
      </c>
      <c r="C793" s="11" t="s">
        <v>1252</v>
      </c>
      <c r="D793" s="11" t="s">
        <v>17</v>
      </c>
      <c r="E793" s="12" t="s">
        <v>1092</v>
      </c>
      <c r="F793" s="13">
        <v>5655.7</v>
      </c>
      <c r="G793" s="12" t="s">
        <v>1983</v>
      </c>
      <c r="H793" s="12" t="s">
        <v>1982</v>
      </c>
      <c r="I793" s="12" t="s">
        <v>1166</v>
      </c>
      <c r="J793" s="12" t="s">
        <v>1167</v>
      </c>
    </row>
    <row r="794" spans="1:10" ht="12.75" x14ac:dyDescent="0.2">
      <c r="A794" s="10">
        <v>41967</v>
      </c>
      <c r="B794" s="11" t="s">
        <v>2194</v>
      </c>
      <c r="C794" s="11" t="s">
        <v>1252</v>
      </c>
      <c r="D794" s="11" t="s">
        <v>1730</v>
      </c>
      <c r="E794" s="12" t="s">
        <v>513</v>
      </c>
      <c r="F794" s="13">
        <v>52823.82</v>
      </c>
      <c r="G794" s="12" t="s">
        <v>2003</v>
      </c>
      <c r="H794" s="12" t="s">
        <v>2002</v>
      </c>
      <c r="I794" s="12" t="s">
        <v>1166</v>
      </c>
      <c r="J794" s="12" t="s">
        <v>1167</v>
      </c>
    </row>
    <row r="795" spans="1:10" ht="12.75" x14ac:dyDescent="0.2">
      <c r="A795" s="10">
        <v>41965</v>
      </c>
      <c r="B795" s="11" t="s">
        <v>6</v>
      </c>
      <c r="C795" s="11" t="s">
        <v>1252</v>
      </c>
      <c r="D795" s="11" t="s">
        <v>17</v>
      </c>
      <c r="E795" s="12" t="s">
        <v>66</v>
      </c>
      <c r="F795" s="13">
        <v>3718.58</v>
      </c>
      <c r="G795" s="12" t="s">
        <v>1964</v>
      </c>
      <c r="H795" s="12"/>
      <c r="I795" s="12" t="s">
        <v>1166</v>
      </c>
      <c r="J795" s="12" t="s">
        <v>1167</v>
      </c>
    </row>
    <row r="796" spans="1:10" ht="12.75" x14ac:dyDescent="0.2">
      <c r="A796" s="10">
        <v>41964</v>
      </c>
      <c r="B796" s="11" t="s">
        <v>1793</v>
      </c>
      <c r="C796" s="11" t="s">
        <v>1252</v>
      </c>
      <c r="D796" s="11" t="s">
        <v>17</v>
      </c>
      <c r="E796" s="12" t="s">
        <v>66</v>
      </c>
      <c r="F796" s="13">
        <v>0</v>
      </c>
      <c r="G796" s="12" t="s">
        <v>1965</v>
      </c>
      <c r="H796" s="12" t="s">
        <v>1861</v>
      </c>
      <c r="I796" s="12" t="s">
        <v>1166</v>
      </c>
      <c r="J796" s="12" t="s">
        <v>1167</v>
      </c>
    </row>
    <row r="797" spans="1:10" ht="12.75" x14ac:dyDescent="0.2">
      <c r="A797" s="10">
        <v>41964</v>
      </c>
      <c r="B797" s="11" t="s">
        <v>36</v>
      </c>
      <c r="C797" s="11" t="s">
        <v>53</v>
      </c>
      <c r="D797" s="11" t="s">
        <v>19</v>
      </c>
      <c r="E797" s="12" t="s">
        <v>1968</v>
      </c>
      <c r="F797" s="13">
        <v>11574.26</v>
      </c>
      <c r="G797" s="12" t="s">
        <v>1969</v>
      </c>
      <c r="H797" s="12" t="s">
        <v>1807</v>
      </c>
      <c r="I797" s="12" t="s">
        <v>1166</v>
      </c>
      <c r="J797" s="12" t="s">
        <v>1167</v>
      </c>
    </row>
    <row r="798" spans="1:10" ht="12.75" x14ac:dyDescent="0.2">
      <c r="A798" s="10">
        <v>41964</v>
      </c>
      <c r="B798" s="11" t="s">
        <v>36</v>
      </c>
      <c r="C798" s="11" t="s">
        <v>1252</v>
      </c>
      <c r="D798" s="11" t="s">
        <v>17</v>
      </c>
      <c r="E798" s="12" t="s">
        <v>1968</v>
      </c>
      <c r="F798" s="13">
        <v>77215.81</v>
      </c>
      <c r="G798" s="12" t="s">
        <v>1970</v>
      </c>
      <c r="H798" s="12" t="s">
        <v>1807</v>
      </c>
      <c r="I798" s="12" t="s">
        <v>1166</v>
      </c>
      <c r="J798" s="12" t="s">
        <v>1167</v>
      </c>
    </row>
    <row r="799" spans="1:10" ht="12.75" x14ac:dyDescent="0.2">
      <c r="A799" s="10">
        <v>41964</v>
      </c>
      <c r="B799" s="11" t="s">
        <v>36</v>
      </c>
      <c r="C799" s="11" t="s">
        <v>1252</v>
      </c>
      <c r="D799" s="11" t="s">
        <v>17</v>
      </c>
      <c r="E799" s="12" t="s">
        <v>74</v>
      </c>
      <c r="F799" s="13">
        <v>0</v>
      </c>
      <c r="G799" s="12" t="s">
        <v>1971</v>
      </c>
      <c r="H799" s="12" t="s">
        <v>1649</v>
      </c>
      <c r="I799" s="12" t="s">
        <v>1166</v>
      </c>
      <c r="J799" s="12" t="s">
        <v>1167</v>
      </c>
    </row>
    <row r="800" spans="1:10" ht="12.75" x14ac:dyDescent="0.2">
      <c r="A800" s="10">
        <v>41964</v>
      </c>
      <c r="B800" s="11" t="s">
        <v>2194</v>
      </c>
      <c r="C800" s="11" t="s">
        <v>1252</v>
      </c>
      <c r="D800" s="11" t="s">
        <v>17</v>
      </c>
      <c r="E800" s="12" t="s">
        <v>774</v>
      </c>
      <c r="F800" s="13">
        <v>0</v>
      </c>
      <c r="G800" s="12" t="s">
        <v>1984</v>
      </c>
      <c r="H800" s="12" t="s">
        <v>1537</v>
      </c>
      <c r="I800" s="12" t="s">
        <v>1166</v>
      </c>
      <c r="J800" s="12" t="s">
        <v>1167</v>
      </c>
    </row>
    <row r="801" spans="1:10" ht="12.75" x14ac:dyDescent="0.2">
      <c r="A801" s="10">
        <v>41963</v>
      </c>
      <c r="B801" s="11" t="s">
        <v>36</v>
      </c>
      <c r="C801" s="11" t="s">
        <v>1252</v>
      </c>
      <c r="D801" s="11" t="s">
        <v>17</v>
      </c>
      <c r="E801" s="12" t="s">
        <v>864</v>
      </c>
      <c r="F801" s="13">
        <v>16409.18</v>
      </c>
      <c r="G801" s="12" t="s">
        <v>1940</v>
      </c>
      <c r="H801" s="12" t="s">
        <v>1493</v>
      </c>
      <c r="I801" s="12" t="s">
        <v>1166</v>
      </c>
      <c r="J801" s="12" t="s">
        <v>1167</v>
      </c>
    </row>
    <row r="802" spans="1:10" ht="12.75" x14ac:dyDescent="0.2">
      <c r="A802" s="10">
        <v>41963</v>
      </c>
      <c r="B802" s="11" t="s">
        <v>2201</v>
      </c>
      <c r="C802" s="11" t="s">
        <v>1252</v>
      </c>
      <c r="D802" s="11" t="s">
        <v>1730</v>
      </c>
      <c r="E802" s="12" t="s">
        <v>72</v>
      </c>
      <c r="F802" s="13">
        <v>0</v>
      </c>
      <c r="G802" s="12" t="s">
        <v>2244</v>
      </c>
      <c r="H802" s="12" t="s">
        <v>1182</v>
      </c>
      <c r="I802" s="12" t="s">
        <v>1166</v>
      </c>
      <c r="J802" s="12" t="s">
        <v>1167</v>
      </c>
    </row>
    <row r="803" spans="1:10" ht="12.75" x14ac:dyDescent="0.2">
      <c r="A803" s="10">
        <v>41961</v>
      </c>
      <c r="B803" s="11" t="s">
        <v>2194</v>
      </c>
      <c r="C803" s="11" t="s">
        <v>53</v>
      </c>
      <c r="D803" s="11" t="s">
        <v>1730</v>
      </c>
      <c r="E803" s="12" t="s">
        <v>800</v>
      </c>
      <c r="F803" s="13">
        <v>34219.31</v>
      </c>
      <c r="G803" s="12" t="s">
        <v>2313</v>
      </c>
      <c r="H803" s="12" t="s">
        <v>1579</v>
      </c>
      <c r="I803" s="12" t="s">
        <v>1166</v>
      </c>
      <c r="J803" s="12" t="s">
        <v>1167</v>
      </c>
    </row>
    <row r="804" spans="1:10" ht="12.75" x14ac:dyDescent="0.2">
      <c r="A804" s="10">
        <v>41961</v>
      </c>
      <c r="B804" s="11" t="s">
        <v>36</v>
      </c>
      <c r="C804" s="11" t="s">
        <v>1252</v>
      </c>
      <c r="D804" s="11" t="s">
        <v>17</v>
      </c>
      <c r="E804" s="12" t="s">
        <v>74</v>
      </c>
      <c r="F804" s="13">
        <v>20288.79</v>
      </c>
      <c r="G804" s="12" t="s">
        <v>1941</v>
      </c>
      <c r="H804" s="12" t="s">
        <v>1649</v>
      </c>
      <c r="I804" s="12" t="s">
        <v>1166</v>
      </c>
      <c r="J804" s="12" t="s">
        <v>1167</v>
      </c>
    </row>
    <row r="805" spans="1:10" ht="12.75" x14ac:dyDescent="0.2">
      <c r="A805" s="10">
        <v>41959</v>
      </c>
      <c r="B805" s="11" t="s">
        <v>1793</v>
      </c>
      <c r="C805" s="11" t="s">
        <v>1252</v>
      </c>
      <c r="D805" s="11" t="s">
        <v>17</v>
      </c>
      <c r="E805" s="12" t="s">
        <v>66</v>
      </c>
      <c r="F805" s="13">
        <v>0</v>
      </c>
      <c r="G805" s="12" t="s">
        <v>1966</v>
      </c>
      <c r="H805" s="12" t="s">
        <v>1861</v>
      </c>
      <c r="I805" s="12" t="s">
        <v>1166</v>
      </c>
      <c r="J805" s="12" t="s">
        <v>1167</v>
      </c>
    </row>
    <row r="806" spans="1:10" ht="12.75" x14ac:dyDescent="0.2">
      <c r="A806" s="10">
        <v>41959</v>
      </c>
      <c r="B806" s="11" t="s">
        <v>5</v>
      </c>
      <c r="C806" s="11" t="s">
        <v>761</v>
      </c>
      <c r="D806" s="11" t="s">
        <v>1730</v>
      </c>
      <c r="E806" s="12" t="s">
        <v>774</v>
      </c>
      <c r="F806" s="13">
        <v>0</v>
      </c>
      <c r="G806" s="12" t="s">
        <v>1944</v>
      </c>
      <c r="H806" s="12" t="s">
        <v>1537</v>
      </c>
      <c r="I806" s="12" t="s">
        <v>1166</v>
      </c>
      <c r="J806" s="12" t="s">
        <v>1167</v>
      </c>
    </row>
    <row r="807" spans="1:10" ht="12.75" x14ac:dyDescent="0.2">
      <c r="A807" s="10">
        <v>41959</v>
      </c>
      <c r="B807" s="11" t="s">
        <v>36</v>
      </c>
      <c r="C807" s="11" t="s">
        <v>1252</v>
      </c>
      <c r="D807" s="11" t="s">
        <v>17</v>
      </c>
      <c r="E807" s="12" t="s">
        <v>227</v>
      </c>
      <c r="F807" s="13">
        <v>16409.18</v>
      </c>
      <c r="G807" s="12" t="s">
        <v>1985</v>
      </c>
      <c r="H807" s="12" t="s">
        <v>1649</v>
      </c>
      <c r="I807" s="12" t="s">
        <v>1166</v>
      </c>
      <c r="J807" s="12" t="s">
        <v>1167</v>
      </c>
    </row>
    <row r="808" spans="1:10" ht="12.75" x14ac:dyDescent="0.2">
      <c r="A808" s="10">
        <v>41957</v>
      </c>
      <c r="B808" s="11" t="s">
        <v>1793</v>
      </c>
      <c r="C808" s="11" t="s">
        <v>1252</v>
      </c>
      <c r="D808" s="11" t="s">
        <v>17</v>
      </c>
      <c r="E808" s="12" t="s">
        <v>66</v>
      </c>
      <c r="F808" s="13">
        <v>0</v>
      </c>
      <c r="G808" s="12" t="s">
        <v>1967</v>
      </c>
      <c r="H808" s="12" t="s">
        <v>1861</v>
      </c>
      <c r="I808" s="12" t="s">
        <v>1166</v>
      </c>
      <c r="J808" s="12" t="s">
        <v>1167</v>
      </c>
    </row>
    <row r="809" spans="1:10" ht="12.75" x14ac:dyDescent="0.2">
      <c r="A809" s="10">
        <v>41957</v>
      </c>
      <c r="B809" s="11" t="s">
        <v>2193</v>
      </c>
      <c r="C809" s="11" t="s">
        <v>37</v>
      </c>
      <c r="D809" s="11" t="s">
        <v>1730</v>
      </c>
      <c r="E809" s="12" t="s">
        <v>72</v>
      </c>
      <c r="F809" s="13">
        <v>0</v>
      </c>
      <c r="G809" s="12" t="s">
        <v>1945</v>
      </c>
      <c r="H809" s="12" t="s">
        <v>1182</v>
      </c>
      <c r="I809" s="12" t="s">
        <v>1166</v>
      </c>
      <c r="J809" s="12" t="s">
        <v>1167</v>
      </c>
    </row>
    <row r="810" spans="1:10" ht="12.75" x14ac:dyDescent="0.2">
      <c r="A810" s="10">
        <v>41955</v>
      </c>
      <c r="B810" s="11" t="s">
        <v>6</v>
      </c>
      <c r="C810" s="11" t="s">
        <v>53</v>
      </c>
      <c r="D810" s="11" t="s">
        <v>19</v>
      </c>
      <c r="E810" s="12" t="s">
        <v>1946</v>
      </c>
      <c r="F810" s="13"/>
      <c r="G810" s="12" t="s">
        <v>1947</v>
      </c>
      <c r="H810" s="12"/>
      <c r="I810" s="12" t="s">
        <v>1166</v>
      </c>
      <c r="J810" s="12" t="s">
        <v>1167</v>
      </c>
    </row>
    <row r="811" spans="1:10" ht="12.75" x14ac:dyDescent="0.2">
      <c r="A811" s="10">
        <v>41955</v>
      </c>
      <c r="B811" s="11" t="s">
        <v>36</v>
      </c>
      <c r="C811" s="11" t="s">
        <v>1252</v>
      </c>
      <c r="D811" s="11" t="s">
        <v>17</v>
      </c>
      <c r="E811" s="12" t="s">
        <v>677</v>
      </c>
      <c r="F811" s="13">
        <v>9688.56</v>
      </c>
      <c r="G811" s="12" t="s">
        <v>1949</v>
      </c>
      <c r="H811" s="12" t="s">
        <v>1948</v>
      </c>
      <c r="I811" s="12" t="s">
        <v>1166</v>
      </c>
      <c r="J811" s="12" t="s">
        <v>1167</v>
      </c>
    </row>
    <row r="812" spans="1:10" ht="12.75" x14ac:dyDescent="0.2">
      <c r="A812" s="10">
        <v>41953</v>
      </c>
      <c r="B812" s="11" t="s">
        <v>88</v>
      </c>
      <c r="C812" s="11" t="s">
        <v>2</v>
      </c>
      <c r="D812" s="11" t="s">
        <v>19</v>
      </c>
      <c r="E812" s="12" t="s">
        <v>28</v>
      </c>
      <c r="F812" s="13">
        <v>98000</v>
      </c>
      <c r="G812" s="12" t="s">
        <v>1951</v>
      </c>
      <c r="H812" s="12" t="s">
        <v>1950</v>
      </c>
      <c r="I812" s="12" t="s">
        <v>1166</v>
      </c>
      <c r="J812" s="12" t="s">
        <v>1167</v>
      </c>
    </row>
    <row r="813" spans="1:10" ht="12.75" x14ac:dyDescent="0.2">
      <c r="A813" s="10">
        <v>41953</v>
      </c>
      <c r="B813" s="11" t="s">
        <v>36</v>
      </c>
      <c r="C813" s="11" t="s">
        <v>1252</v>
      </c>
      <c r="D813" s="11" t="s">
        <v>17</v>
      </c>
      <c r="E813" s="12" t="s">
        <v>1020</v>
      </c>
      <c r="F813" s="13">
        <v>24746.69</v>
      </c>
      <c r="G813" s="12" t="s">
        <v>1952</v>
      </c>
      <c r="H813" s="12" t="s">
        <v>1909</v>
      </c>
      <c r="I813" s="12" t="s">
        <v>1166</v>
      </c>
      <c r="J813" s="12" t="s">
        <v>1167</v>
      </c>
    </row>
    <row r="814" spans="1:10" ht="12.75" x14ac:dyDescent="0.2">
      <c r="A814" s="10">
        <v>41953</v>
      </c>
      <c r="B814" s="11" t="s">
        <v>2194</v>
      </c>
      <c r="C814" s="11" t="s">
        <v>2</v>
      </c>
      <c r="D814" s="11" t="s">
        <v>19</v>
      </c>
      <c r="E814" s="12" t="s">
        <v>225</v>
      </c>
      <c r="F814" s="13">
        <v>410</v>
      </c>
      <c r="G814" s="12" t="s">
        <v>1953</v>
      </c>
      <c r="H814" s="12" t="s">
        <v>1738</v>
      </c>
      <c r="I814" s="12" t="s">
        <v>1166</v>
      </c>
      <c r="J814" s="12" t="s">
        <v>1167</v>
      </c>
    </row>
    <row r="815" spans="1:10" ht="12.75" x14ac:dyDescent="0.2">
      <c r="A815" s="10">
        <v>41950</v>
      </c>
      <c r="B815" s="11" t="s">
        <v>2234</v>
      </c>
      <c r="C815" s="11" t="s">
        <v>1252</v>
      </c>
      <c r="D815" s="11" t="s">
        <v>17</v>
      </c>
      <c r="E815" s="12" t="s">
        <v>1954</v>
      </c>
      <c r="F815" s="13">
        <v>0</v>
      </c>
      <c r="G815" s="12" t="s">
        <v>1955</v>
      </c>
      <c r="H815" s="12" t="s">
        <v>1699</v>
      </c>
      <c r="I815" s="12" t="s">
        <v>1166</v>
      </c>
      <c r="J815" s="12" t="s">
        <v>1167</v>
      </c>
    </row>
    <row r="816" spans="1:10" ht="12.75" x14ac:dyDescent="0.2">
      <c r="A816" s="10">
        <v>41949</v>
      </c>
      <c r="B816" s="11" t="s">
        <v>36</v>
      </c>
      <c r="C816" s="11" t="s">
        <v>1252</v>
      </c>
      <c r="D816" s="11" t="s">
        <v>17</v>
      </c>
      <c r="E816" s="12" t="s">
        <v>1806</v>
      </c>
      <c r="F816" s="13">
        <v>23170.02</v>
      </c>
      <c r="G816" s="12" t="s">
        <v>1956</v>
      </c>
      <c r="H816" s="12" t="s">
        <v>1807</v>
      </c>
      <c r="I816" s="12" t="s">
        <v>1166</v>
      </c>
      <c r="J816" s="12" t="s">
        <v>1167</v>
      </c>
    </row>
    <row r="817" spans="1:10" ht="12.75" x14ac:dyDescent="0.2">
      <c r="A817" s="10">
        <v>41947</v>
      </c>
      <c r="B817" s="11" t="s">
        <v>2193</v>
      </c>
      <c r="C817" s="11" t="s">
        <v>1252</v>
      </c>
      <c r="D817" s="11" t="s">
        <v>1730</v>
      </c>
      <c r="E817" s="12" t="s">
        <v>72</v>
      </c>
      <c r="F817" s="13">
        <v>0</v>
      </c>
      <c r="G817" s="12" t="s">
        <v>1957</v>
      </c>
      <c r="H817" s="12" t="s">
        <v>1182</v>
      </c>
      <c r="I817" s="12" t="s">
        <v>1166</v>
      </c>
      <c r="J817" s="12" t="s">
        <v>1167</v>
      </c>
    </row>
    <row r="818" spans="1:10" ht="12.75" x14ac:dyDescent="0.2">
      <c r="A818" s="10">
        <v>41946</v>
      </c>
      <c r="B818" s="11" t="s">
        <v>36</v>
      </c>
      <c r="C818" s="11" t="s">
        <v>53</v>
      </c>
      <c r="D818" s="11" t="s">
        <v>19</v>
      </c>
      <c r="E818" s="12" t="s">
        <v>1916</v>
      </c>
      <c r="F818" s="13">
        <v>6000</v>
      </c>
      <c r="G818" s="12" t="s">
        <v>1918</v>
      </c>
      <c r="H818" s="12" t="s">
        <v>1917</v>
      </c>
      <c r="I818" s="12" t="s">
        <v>1166</v>
      </c>
      <c r="J818" s="12" t="s">
        <v>1167</v>
      </c>
    </row>
    <row r="819" spans="1:10" ht="12.75" x14ac:dyDescent="0.2">
      <c r="A819" s="10">
        <v>41944</v>
      </c>
      <c r="B819" s="11" t="s">
        <v>2234</v>
      </c>
      <c r="C819" s="11" t="s">
        <v>1252</v>
      </c>
      <c r="D819" s="11" t="s">
        <v>17</v>
      </c>
      <c r="E819" s="12" t="s">
        <v>1958</v>
      </c>
      <c r="F819" s="13">
        <v>23340.33</v>
      </c>
      <c r="G819" s="12" t="s">
        <v>1959</v>
      </c>
      <c r="H819" s="12" t="s">
        <v>1601</v>
      </c>
      <c r="I819" s="12" t="s">
        <v>1166</v>
      </c>
      <c r="J819" s="12" t="s">
        <v>1167</v>
      </c>
    </row>
    <row r="820" spans="1:10" ht="12.75" x14ac:dyDescent="0.2">
      <c r="A820" s="10">
        <v>41943</v>
      </c>
      <c r="B820" s="11" t="s">
        <v>2194</v>
      </c>
      <c r="C820" s="11" t="s">
        <v>1252</v>
      </c>
      <c r="D820" s="11" t="s">
        <v>1730</v>
      </c>
      <c r="E820" s="12" t="s">
        <v>225</v>
      </c>
      <c r="F820" s="13">
        <v>0</v>
      </c>
      <c r="G820" s="12" t="s">
        <v>1919</v>
      </c>
      <c r="H820" s="12" t="s">
        <v>1738</v>
      </c>
      <c r="I820" s="12" t="s">
        <v>1166</v>
      </c>
      <c r="J820" s="12" t="s">
        <v>1167</v>
      </c>
    </row>
    <row r="821" spans="1:10" ht="12.75" x14ac:dyDescent="0.2">
      <c r="A821" s="10">
        <v>41941</v>
      </c>
      <c r="B821" s="11" t="s">
        <v>36</v>
      </c>
      <c r="C821" s="11" t="s">
        <v>53</v>
      </c>
      <c r="D821" s="11" t="s">
        <v>19</v>
      </c>
      <c r="E821" s="12" t="s">
        <v>1921</v>
      </c>
      <c r="F821" s="13">
        <v>7738.83</v>
      </c>
      <c r="G821" s="12" t="s">
        <v>1923</v>
      </c>
      <c r="H821" s="12" t="s">
        <v>1922</v>
      </c>
      <c r="I821" s="12" t="s">
        <v>1166</v>
      </c>
      <c r="J821" s="12" t="s">
        <v>1167</v>
      </c>
    </row>
    <row r="822" spans="1:10" ht="12.75" x14ac:dyDescent="0.2">
      <c r="A822" s="10">
        <v>41940</v>
      </c>
      <c r="B822" s="11" t="s">
        <v>36</v>
      </c>
      <c r="C822" s="11" t="s">
        <v>761</v>
      </c>
      <c r="D822" s="11" t="s">
        <v>1730</v>
      </c>
      <c r="E822" s="12" t="s">
        <v>72</v>
      </c>
      <c r="F822" s="13">
        <v>0</v>
      </c>
      <c r="G822" s="12" t="s">
        <v>1924</v>
      </c>
      <c r="H822" s="12" t="s">
        <v>1487</v>
      </c>
      <c r="I822" s="12" t="s">
        <v>1166</v>
      </c>
      <c r="J822" s="12" t="s">
        <v>1167</v>
      </c>
    </row>
    <row r="823" spans="1:10" ht="12.75" x14ac:dyDescent="0.2">
      <c r="A823" s="10">
        <v>41938</v>
      </c>
      <c r="B823" s="11" t="s">
        <v>1793</v>
      </c>
      <c r="C823" s="11" t="s">
        <v>53</v>
      </c>
      <c r="D823" s="11" t="s">
        <v>19</v>
      </c>
      <c r="E823" s="12" t="s">
        <v>66</v>
      </c>
      <c r="F823" s="13">
        <v>3975</v>
      </c>
      <c r="G823" s="12" t="s">
        <v>1926</v>
      </c>
      <c r="H823" s="12" t="s">
        <v>1861</v>
      </c>
      <c r="I823" s="12" t="s">
        <v>1166</v>
      </c>
      <c r="J823" s="12" t="s">
        <v>1167</v>
      </c>
    </row>
    <row r="824" spans="1:10" ht="12.75" x14ac:dyDescent="0.2">
      <c r="A824" s="10">
        <v>41938</v>
      </c>
      <c r="B824" s="11" t="s">
        <v>2201</v>
      </c>
      <c r="C824" s="11" t="s">
        <v>53</v>
      </c>
      <c r="D824" s="11" t="s">
        <v>19</v>
      </c>
      <c r="E824" s="12" t="s">
        <v>1563</v>
      </c>
      <c r="F824" s="13">
        <v>15000</v>
      </c>
      <c r="G824" s="12" t="s">
        <v>1928</v>
      </c>
      <c r="H824" s="12" t="s">
        <v>1927</v>
      </c>
      <c r="I824" s="12" t="s">
        <v>1166</v>
      </c>
      <c r="J824" s="12" t="s">
        <v>1167</v>
      </c>
    </row>
    <row r="825" spans="1:10" ht="12.75" x14ac:dyDescent="0.2">
      <c r="A825" s="10">
        <v>41937</v>
      </c>
      <c r="B825" s="11" t="s">
        <v>6</v>
      </c>
      <c r="C825" s="11" t="s">
        <v>53</v>
      </c>
      <c r="D825" s="11" t="s">
        <v>19</v>
      </c>
      <c r="E825" s="12" t="s">
        <v>1086</v>
      </c>
      <c r="F825" s="13">
        <v>0</v>
      </c>
      <c r="G825" s="12" t="s">
        <v>1960</v>
      </c>
      <c r="H825" s="12"/>
      <c r="I825" s="12" t="s">
        <v>1166</v>
      </c>
      <c r="J825" s="12" t="s">
        <v>1167</v>
      </c>
    </row>
    <row r="826" spans="1:10" ht="12.75" x14ac:dyDescent="0.2">
      <c r="A826" s="10">
        <v>41936</v>
      </c>
      <c r="B826" s="11" t="s">
        <v>36</v>
      </c>
      <c r="C826" s="11" t="s">
        <v>53</v>
      </c>
      <c r="D826" s="11" t="s">
        <v>1730</v>
      </c>
      <c r="E826" s="12" t="s">
        <v>56</v>
      </c>
      <c r="F826" s="13">
        <v>2588.87</v>
      </c>
      <c r="G826" s="12" t="s">
        <v>1929</v>
      </c>
      <c r="H826" s="12" t="s">
        <v>1487</v>
      </c>
      <c r="I826" s="12" t="s">
        <v>1166</v>
      </c>
      <c r="J826" s="12" t="s">
        <v>1167</v>
      </c>
    </row>
    <row r="827" spans="1:10" ht="12.75" x14ac:dyDescent="0.2">
      <c r="A827" s="10">
        <v>41934</v>
      </c>
      <c r="B827" s="11" t="s">
        <v>1770</v>
      </c>
      <c r="C827" s="11" t="s">
        <v>1252</v>
      </c>
      <c r="D827" s="11" t="s">
        <v>18</v>
      </c>
      <c r="E827" s="12" t="s">
        <v>227</v>
      </c>
      <c r="F827" s="13">
        <v>0</v>
      </c>
      <c r="G827" s="12" t="s">
        <v>1913</v>
      </c>
      <c r="H827" s="12" t="s">
        <v>1649</v>
      </c>
      <c r="I827" s="12" t="s">
        <v>1166</v>
      </c>
      <c r="J827" s="12" t="s">
        <v>1167</v>
      </c>
    </row>
    <row r="828" spans="1:10" ht="12.75" x14ac:dyDescent="0.2">
      <c r="A828" s="10">
        <v>41932</v>
      </c>
      <c r="B828" s="11" t="s">
        <v>36</v>
      </c>
      <c r="C828" s="11" t="s">
        <v>1252</v>
      </c>
      <c r="D828" s="11" t="s">
        <v>17</v>
      </c>
      <c r="E828" s="12" t="s">
        <v>1908</v>
      </c>
      <c r="F828" s="13">
        <v>26188.81</v>
      </c>
      <c r="G828" s="12" t="s">
        <v>1910</v>
      </c>
      <c r="H828" s="12" t="s">
        <v>1909</v>
      </c>
      <c r="I828" s="12" t="s">
        <v>1166</v>
      </c>
      <c r="J828" s="12" t="s">
        <v>1167</v>
      </c>
    </row>
    <row r="829" spans="1:10" ht="12.75" x14ac:dyDescent="0.2">
      <c r="A829" s="10">
        <v>41928</v>
      </c>
      <c r="B829" s="11" t="s">
        <v>36</v>
      </c>
      <c r="C829" s="11" t="s">
        <v>1252</v>
      </c>
      <c r="D829" s="11" t="s">
        <v>17</v>
      </c>
      <c r="E829" s="12" t="s">
        <v>72</v>
      </c>
      <c r="F829" s="13">
        <v>8050.61</v>
      </c>
      <c r="G829" s="12" t="s">
        <v>1911</v>
      </c>
      <c r="H829" s="12" t="s">
        <v>1182</v>
      </c>
      <c r="I829" s="12" t="s">
        <v>1166</v>
      </c>
      <c r="J829" s="12" t="s">
        <v>1167</v>
      </c>
    </row>
    <row r="830" spans="1:10" ht="12.75" x14ac:dyDescent="0.2">
      <c r="A830" s="10">
        <v>41928</v>
      </c>
      <c r="B830" s="11" t="s">
        <v>6</v>
      </c>
      <c r="C830" s="11" t="s">
        <v>1252</v>
      </c>
      <c r="D830" s="11" t="s">
        <v>17</v>
      </c>
      <c r="E830" s="12" t="s">
        <v>1930</v>
      </c>
      <c r="F830" s="13">
        <v>0</v>
      </c>
      <c r="G830" s="12" t="s">
        <v>1932</v>
      </c>
      <c r="H830" s="12" t="s">
        <v>1931</v>
      </c>
      <c r="I830" s="12" t="s">
        <v>1166</v>
      </c>
      <c r="J830" s="12" t="s">
        <v>1167</v>
      </c>
    </row>
    <row r="831" spans="1:10" ht="12.75" x14ac:dyDescent="0.2">
      <c r="A831" s="10">
        <v>41924</v>
      </c>
      <c r="B831" s="11" t="s">
        <v>1793</v>
      </c>
      <c r="C831" s="11" t="s">
        <v>53</v>
      </c>
      <c r="D831" s="11" t="s">
        <v>19</v>
      </c>
      <c r="E831" s="12" t="s">
        <v>66</v>
      </c>
      <c r="F831" s="13">
        <v>5939.87</v>
      </c>
      <c r="G831" s="12" t="s">
        <v>2016</v>
      </c>
      <c r="H831" s="12" t="s">
        <v>1177</v>
      </c>
      <c r="I831" s="12" t="s">
        <v>1166</v>
      </c>
      <c r="J831" s="12" t="s">
        <v>1167</v>
      </c>
    </row>
    <row r="832" spans="1:10" ht="12.75" x14ac:dyDescent="0.2">
      <c r="A832" s="10">
        <v>41923</v>
      </c>
      <c r="B832" s="11" t="s">
        <v>2132</v>
      </c>
      <c r="C832" s="11" t="s">
        <v>53</v>
      </c>
      <c r="D832" s="11" t="s">
        <v>19</v>
      </c>
      <c r="E832" s="12" t="s">
        <v>66</v>
      </c>
      <c r="F832" s="13">
        <v>10021</v>
      </c>
      <c r="G832" s="12" t="s">
        <v>1973</v>
      </c>
      <c r="H832" s="12"/>
      <c r="I832" s="12" t="s">
        <v>1166</v>
      </c>
      <c r="J832" s="12" t="s">
        <v>1167</v>
      </c>
    </row>
    <row r="833" spans="1:10" ht="12.75" x14ac:dyDescent="0.2">
      <c r="A833" s="10">
        <v>41922</v>
      </c>
      <c r="B833" s="11" t="s">
        <v>36</v>
      </c>
      <c r="C833" s="11" t="s">
        <v>1252</v>
      </c>
      <c r="D833" s="11" t="s">
        <v>17</v>
      </c>
      <c r="E833" s="12" t="s">
        <v>56</v>
      </c>
      <c r="F833" s="13"/>
      <c r="G833" s="12" t="s">
        <v>1961</v>
      </c>
      <c r="H833" s="12" t="s">
        <v>1487</v>
      </c>
      <c r="I833" s="12" t="s">
        <v>1166</v>
      </c>
      <c r="J833" s="12" t="s">
        <v>1167</v>
      </c>
    </row>
    <row r="834" spans="1:10" ht="12.75" x14ac:dyDescent="0.2">
      <c r="A834" s="10">
        <v>41922</v>
      </c>
      <c r="B834" s="11" t="s">
        <v>2193</v>
      </c>
      <c r="C834" s="11" t="s">
        <v>1252</v>
      </c>
      <c r="D834" s="11" t="s">
        <v>1730</v>
      </c>
      <c r="E834" s="12" t="s">
        <v>72</v>
      </c>
      <c r="F834" s="13">
        <v>0</v>
      </c>
      <c r="G834" s="12" t="s">
        <v>2350</v>
      </c>
      <c r="H834" s="12" t="s">
        <v>1182</v>
      </c>
      <c r="I834" s="12" t="s">
        <v>1166</v>
      </c>
      <c r="J834" s="12" t="s">
        <v>1167</v>
      </c>
    </row>
    <row r="835" spans="1:10" ht="12.75" x14ac:dyDescent="0.2">
      <c r="A835" s="10">
        <v>41921</v>
      </c>
      <c r="B835" s="11" t="s">
        <v>5</v>
      </c>
      <c r="C835" s="11" t="s">
        <v>761</v>
      </c>
      <c r="D835" s="11" t="s">
        <v>1730</v>
      </c>
      <c r="E835" s="12" t="s">
        <v>203</v>
      </c>
      <c r="F835" s="13">
        <v>0</v>
      </c>
      <c r="G835" s="12" t="s">
        <v>1899</v>
      </c>
      <c r="H835" s="12" t="s">
        <v>1223</v>
      </c>
      <c r="I835" s="12" t="s">
        <v>1166</v>
      </c>
      <c r="J835" s="12" t="s">
        <v>1167</v>
      </c>
    </row>
    <row r="836" spans="1:10" ht="12.75" x14ac:dyDescent="0.2">
      <c r="A836" s="10">
        <v>41921</v>
      </c>
      <c r="B836" s="11" t="s">
        <v>1793</v>
      </c>
      <c r="C836" s="11" t="s">
        <v>1252</v>
      </c>
      <c r="D836" s="11" t="s">
        <v>18</v>
      </c>
      <c r="E836" s="12" t="s">
        <v>28</v>
      </c>
      <c r="F836" s="13">
        <v>0</v>
      </c>
      <c r="G836" s="12" t="s">
        <v>1900</v>
      </c>
      <c r="H836" s="12" t="s">
        <v>1180</v>
      </c>
      <c r="I836" s="12" t="s">
        <v>1166</v>
      </c>
      <c r="J836" s="12" t="s">
        <v>1167</v>
      </c>
    </row>
    <row r="837" spans="1:10" ht="12.75" x14ac:dyDescent="0.2">
      <c r="A837" s="10">
        <v>41919</v>
      </c>
      <c r="B837" s="11" t="s">
        <v>5</v>
      </c>
      <c r="C837" s="11" t="s">
        <v>1252</v>
      </c>
      <c r="D837" s="11" t="s">
        <v>17</v>
      </c>
      <c r="E837" s="12" t="s">
        <v>373</v>
      </c>
      <c r="F837" s="13">
        <v>0</v>
      </c>
      <c r="G837" s="12" t="s">
        <v>1933</v>
      </c>
      <c r="H837" s="12" t="s">
        <v>1170</v>
      </c>
      <c r="I837" s="12" t="s">
        <v>1166</v>
      </c>
      <c r="J837" s="12" t="s">
        <v>1167</v>
      </c>
    </row>
    <row r="838" spans="1:10" ht="12.75" x14ac:dyDescent="0.2">
      <c r="A838" s="10">
        <v>41913</v>
      </c>
      <c r="B838" s="11" t="s">
        <v>5</v>
      </c>
      <c r="C838" s="11" t="s">
        <v>761</v>
      </c>
      <c r="D838" s="11" t="s">
        <v>1730</v>
      </c>
      <c r="E838" s="12" t="s">
        <v>260</v>
      </c>
      <c r="F838" s="13">
        <v>892.98</v>
      </c>
      <c r="G838" s="12" t="s">
        <v>1901</v>
      </c>
      <c r="H838" s="12" t="s">
        <v>1665</v>
      </c>
      <c r="I838" s="12" t="s">
        <v>1166</v>
      </c>
      <c r="J838" s="12" t="s">
        <v>1167</v>
      </c>
    </row>
    <row r="839" spans="1:10" ht="12.75" x14ac:dyDescent="0.2">
      <c r="A839" s="10">
        <v>41913</v>
      </c>
      <c r="B839" s="11" t="s">
        <v>5</v>
      </c>
      <c r="C839" s="11" t="s">
        <v>761</v>
      </c>
      <c r="D839" s="11" t="s">
        <v>1730</v>
      </c>
      <c r="E839" s="12" t="s">
        <v>260</v>
      </c>
      <c r="F839" s="13">
        <v>1772.14</v>
      </c>
      <c r="G839" s="12" t="s">
        <v>1902</v>
      </c>
      <c r="H839" s="12" t="s">
        <v>1665</v>
      </c>
      <c r="I839" s="12" t="s">
        <v>1166</v>
      </c>
      <c r="J839" s="12" t="s">
        <v>1167</v>
      </c>
    </row>
    <row r="840" spans="1:10" ht="12.75" x14ac:dyDescent="0.2">
      <c r="A840" s="10">
        <v>41911</v>
      </c>
      <c r="B840" s="11" t="s">
        <v>36</v>
      </c>
      <c r="C840" s="11" t="s">
        <v>53</v>
      </c>
      <c r="D840" s="11" t="s">
        <v>17</v>
      </c>
      <c r="E840" s="12" t="s">
        <v>28</v>
      </c>
      <c r="F840" s="13">
        <v>14355.32</v>
      </c>
      <c r="G840" s="12" t="s">
        <v>1879</v>
      </c>
      <c r="H840" s="12" t="s">
        <v>1180</v>
      </c>
      <c r="I840" s="12" t="s">
        <v>1166</v>
      </c>
      <c r="J840" s="12" t="s">
        <v>1167</v>
      </c>
    </row>
    <row r="841" spans="1:10" ht="12.75" x14ac:dyDescent="0.2">
      <c r="A841" s="10">
        <v>41911</v>
      </c>
      <c r="B841" s="11" t="s">
        <v>1770</v>
      </c>
      <c r="C841" s="11" t="s">
        <v>2</v>
      </c>
      <c r="D841" s="11" t="s">
        <v>17</v>
      </c>
      <c r="E841" s="12" t="s">
        <v>34</v>
      </c>
      <c r="F841" s="13">
        <v>85000</v>
      </c>
      <c r="G841" s="12" t="s">
        <v>1880</v>
      </c>
      <c r="H841" s="12" t="s">
        <v>1824</v>
      </c>
      <c r="I841" s="12" t="s">
        <v>1166</v>
      </c>
      <c r="J841" s="12" t="s">
        <v>1167</v>
      </c>
    </row>
    <row r="842" spans="1:10" ht="12.75" x14ac:dyDescent="0.2">
      <c r="A842" s="10">
        <v>41908</v>
      </c>
      <c r="B842" s="11" t="s">
        <v>36</v>
      </c>
      <c r="C842" s="11" t="s">
        <v>761</v>
      </c>
      <c r="D842" s="11" t="s">
        <v>18</v>
      </c>
      <c r="E842" s="12" t="s">
        <v>203</v>
      </c>
      <c r="F842" s="13">
        <v>0</v>
      </c>
      <c r="G842" s="12" t="s">
        <v>1881</v>
      </c>
      <c r="H842" s="12" t="s">
        <v>1579</v>
      </c>
      <c r="I842" s="12" t="s">
        <v>1166</v>
      </c>
      <c r="J842" s="12" t="s">
        <v>1167</v>
      </c>
    </row>
    <row r="843" spans="1:10" ht="12.75" x14ac:dyDescent="0.2">
      <c r="A843" s="10">
        <v>41906</v>
      </c>
      <c r="B843" s="11" t="s">
        <v>36</v>
      </c>
      <c r="C843" s="11" t="s">
        <v>37</v>
      </c>
      <c r="D843" s="11" t="s">
        <v>1730</v>
      </c>
      <c r="E843" s="12" t="s">
        <v>1882</v>
      </c>
      <c r="F843" s="13">
        <v>21836.94</v>
      </c>
      <c r="G843" s="12" t="s">
        <v>1883</v>
      </c>
      <c r="H843" s="12" t="s">
        <v>1590</v>
      </c>
      <c r="I843" s="12" t="s">
        <v>1166</v>
      </c>
      <c r="J843" s="12" t="s">
        <v>1167</v>
      </c>
    </row>
    <row r="844" spans="1:10" ht="12.75" x14ac:dyDescent="0.2">
      <c r="A844" s="10">
        <v>41906</v>
      </c>
      <c r="B844" s="11" t="s">
        <v>36</v>
      </c>
      <c r="C844" s="11" t="s">
        <v>53</v>
      </c>
      <c r="D844" s="11" t="s">
        <v>17</v>
      </c>
      <c r="E844" s="12" t="s">
        <v>28</v>
      </c>
      <c r="F844" s="13">
        <v>16319.85</v>
      </c>
      <c r="G844" s="12" t="s">
        <v>1879</v>
      </c>
      <c r="H844" s="12" t="s">
        <v>1180</v>
      </c>
      <c r="I844" s="12" t="s">
        <v>1166</v>
      </c>
      <c r="J844" s="12" t="s">
        <v>1167</v>
      </c>
    </row>
    <row r="845" spans="1:10" ht="12.75" x14ac:dyDescent="0.2">
      <c r="A845" s="10">
        <v>41905</v>
      </c>
      <c r="B845" s="11" t="s">
        <v>2201</v>
      </c>
      <c r="C845" s="11" t="s">
        <v>37</v>
      </c>
      <c r="D845" s="11" t="s">
        <v>1730</v>
      </c>
      <c r="E845" s="12" t="s">
        <v>948</v>
      </c>
      <c r="F845" s="13">
        <v>1983.9</v>
      </c>
      <c r="G845" s="12" t="s">
        <v>1885</v>
      </c>
      <c r="H845" s="12" t="s">
        <v>1884</v>
      </c>
      <c r="I845" s="12" t="s">
        <v>1166</v>
      </c>
      <c r="J845" s="12" t="s">
        <v>1167</v>
      </c>
    </row>
    <row r="846" spans="1:10" ht="12.75" x14ac:dyDescent="0.2">
      <c r="A846" s="10">
        <v>41904</v>
      </c>
      <c r="B846" s="11" t="s">
        <v>2234</v>
      </c>
      <c r="C846" s="11" t="s">
        <v>53</v>
      </c>
      <c r="D846" s="11" t="s">
        <v>17</v>
      </c>
      <c r="E846" s="12" t="s">
        <v>288</v>
      </c>
      <c r="F846" s="13">
        <v>12347.34</v>
      </c>
      <c r="G846" s="12" t="s">
        <v>1886</v>
      </c>
      <c r="H846" s="12" t="s">
        <v>1601</v>
      </c>
      <c r="I846" s="12" t="s">
        <v>1166</v>
      </c>
      <c r="J846" s="12" t="s">
        <v>1167</v>
      </c>
    </row>
    <row r="847" spans="1:10" ht="12.75" x14ac:dyDescent="0.2">
      <c r="A847" s="10">
        <v>41904</v>
      </c>
      <c r="B847" s="11" t="s">
        <v>2194</v>
      </c>
      <c r="C847" s="11" t="s">
        <v>761</v>
      </c>
      <c r="D847" s="11" t="s">
        <v>20</v>
      </c>
      <c r="E847" s="12" t="s">
        <v>1888</v>
      </c>
      <c r="F847" s="13">
        <v>1234.17</v>
      </c>
      <c r="G847" s="12" t="s">
        <v>1903</v>
      </c>
      <c r="H847" s="12" t="s">
        <v>1889</v>
      </c>
      <c r="I847" s="12" t="s">
        <v>1166</v>
      </c>
      <c r="J847" s="12" t="s">
        <v>1167</v>
      </c>
    </row>
    <row r="848" spans="1:10" ht="12.75" x14ac:dyDescent="0.2">
      <c r="A848" s="10">
        <v>41904</v>
      </c>
      <c r="B848" s="11" t="s">
        <v>2194</v>
      </c>
      <c r="C848" s="11" t="s">
        <v>761</v>
      </c>
      <c r="D848" s="11" t="s">
        <v>20</v>
      </c>
      <c r="E848" s="12" t="s">
        <v>1888</v>
      </c>
      <c r="F848" s="13">
        <v>195.9</v>
      </c>
      <c r="G848" s="12" t="s">
        <v>1904</v>
      </c>
      <c r="H848" s="12" t="s">
        <v>1889</v>
      </c>
      <c r="I848" s="12" t="s">
        <v>1166</v>
      </c>
      <c r="J848" s="12" t="s">
        <v>1167</v>
      </c>
    </row>
    <row r="849" spans="1:10" ht="12.75" x14ac:dyDescent="0.2">
      <c r="A849" s="10">
        <v>41900</v>
      </c>
      <c r="B849" s="11" t="s">
        <v>2234</v>
      </c>
      <c r="C849" s="11" t="s">
        <v>53</v>
      </c>
      <c r="D849" s="11" t="s">
        <v>17</v>
      </c>
      <c r="E849" s="12" t="s">
        <v>1163</v>
      </c>
      <c r="F849" s="13">
        <v>0</v>
      </c>
      <c r="G849" s="12" t="s">
        <v>1890</v>
      </c>
      <c r="H849" s="12" t="s">
        <v>1165</v>
      </c>
      <c r="I849" s="12" t="s">
        <v>1166</v>
      </c>
      <c r="J849" s="12" t="s">
        <v>1167</v>
      </c>
    </row>
    <row r="850" spans="1:10" ht="12.75" x14ac:dyDescent="0.2">
      <c r="A850" s="10">
        <v>41898</v>
      </c>
      <c r="B850" s="11" t="s">
        <v>2234</v>
      </c>
      <c r="C850" s="11" t="s">
        <v>53</v>
      </c>
      <c r="D850" s="11" t="s">
        <v>17</v>
      </c>
      <c r="E850" s="12" t="s">
        <v>221</v>
      </c>
      <c r="F850" s="13">
        <v>0</v>
      </c>
      <c r="G850" s="12" t="s">
        <v>1873</v>
      </c>
      <c r="H850" s="12" t="s">
        <v>1699</v>
      </c>
      <c r="I850" s="12" t="s">
        <v>1166</v>
      </c>
      <c r="J850" s="12" t="s">
        <v>1167</v>
      </c>
    </row>
    <row r="851" spans="1:10" ht="12.75" x14ac:dyDescent="0.2">
      <c r="A851" s="10">
        <v>41897</v>
      </c>
      <c r="B851" s="11" t="s">
        <v>2201</v>
      </c>
      <c r="C851" s="11" t="s">
        <v>2</v>
      </c>
      <c r="D851" s="11" t="s">
        <v>17</v>
      </c>
      <c r="E851" s="12" t="s">
        <v>717</v>
      </c>
      <c r="F851" s="13">
        <v>304414.01</v>
      </c>
      <c r="G851" s="12" t="s">
        <v>1874</v>
      </c>
      <c r="H851" s="12" t="s">
        <v>1640</v>
      </c>
      <c r="I851" s="12" t="s">
        <v>1166</v>
      </c>
      <c r="J851" s="12" t="s">
        <v>1167</v>
      </c>
    </row>
    <row r="852" spans="1:10" ht="12.75" x14ac:dyDescent="0.2">
      <c r="A852" s="10">
        <v>41897</v>
      </c>
      <c r="B852" s="11" t="s">
        <v>36</v>
      </c>
      <c r="C852" s="11" t="s">
        <v>1252</v>
      </c>
      <c r="D852" s="11" t="s">
        <v>17</v>
      </c>
      <c r="E852" s="12" t="s">
        <v>28</v>
      </c>
      <c r="F852" s="13">
        <v>17033.13</v>
      </c>
      <c r="G852" s="12" t="s">
        <v>1875</v>
      </c>
      <c r="H852" s="12" t="s">
        <v>1180</v>
      </c>
      <c r="I852" s="12" t="s">
        <v>1166</v>
      </c>
      <c r="J852" s="12" t="s">
        <v>1167</v>
      </c>
    </row>
    <row r="853" spans="1:10" ht="12.75" x14ac:dyDescent="0.2">
      <c r="A853" s="10">
        <v>41893</v>
      </c>
      <c r="B853" s="11" t="s">
        <v>2194</v>
      </c>
      <c r="C853" s="11" t="s">
        <v>1252</v>
      </c>
      <c r="D853" s="11" t="s">
        <v>17</v>
      </c>
      <c r="E853" s="12" t="s">
        <v>1297</v>
      </c>
      <c r="F853" s="13">
        <v>20285.2</v>
      </c>
      <c r="G853" s="12" t="s">
        <v>1970</v>
      </c>
      <c r="H853" s="12" t="s">
        <v>1541</v>
      </c>
      <c r="I853" s="12" t="s">
        <v>1166</v>
      </c>
      <c r="J853" s="12" t="s">
        <v>1167</v>
      </c>
    </row>
    <row r="854" spans="1:10" ht="12.75" x14ac:dyDescent="0.2">
      <c r="A854" s="10">
        <v>41890</v>
      </c>
      <c r="B854" s="11" t="s">
        <v>5</v>
      </c>
      <c r="C854" s="11" t="s">
        <v>761</v>
      </c>
      <c r="D854" s="11" t="s">
        <v>20</v>
      </c>
      <c r="E854" s="12" t="s">
        <v>1436</v>
      </c>
      <c r="F854" s="13">
        <v>0</v>
      </c>
      <c r="G854" s="12" t="s">
        <v>1876</v>
      </c>
      <c r="H854" s="12" t="s">
        <v>1170</v>
      </c>
      <c r="I854" s="12" t="s">
        <v>1166</v>
      </c>
      <c r="J854" s="12" t="s">
        <v>1167</v>
      </c>
    </row>
    <row r="855" spans="1:10" ht="12.75" x14ac:dyDescent="0.2">
      <c r="A855" s="10">
        <v>41886</v>
      </c>
      <c r="B855" s="11" t="s">
        <v>36</v>
      </c>
      <c r="C855" s="11" t="s">
        <v>761</v>
      </c>
      <c r="D855" s="11" t="s">
        <v>17</v>
      </c>
      <c r="E855" s="12" t="s">
        <v>1391</v>
      </c>
      <c r="F855" s="13">
        <v>0</v>
      </c>
      <c r="G855" s="12" t="s">
        <v>1836</v>
      </c>
      <c r="H855" s="12" t="s">
        <v>1487</v>
      </c>
      <c r="I855" s="12" t="s">
        <v>1166</v>
      </c>
      <c r="J855" s="12" t="s">
        <v>1167</v>
      </c>
    </row>
    <row r="856" spans="1:10" ht="12.75" x14ac:dyDescent="0.2">
      <c r="A856" s="10">
        <v>41886</v>
      </c>
      <c r="B856" s="11" t="s">
        <v>5</v>
      </c>
      <c r="C856" s="11" t="s">
        <v>2</v>
      </c>
      <c r="D856" s="11" t="s">
        <v>17</v>
      </c>
      <c r="E856" s="12" t="s">
        <v>233</v>
      </c>
      <c r="F856" s="13">
        <v>86365</v>
      </c>
      <c r="G856" s="12" t="s">
        <v>1837</v>
      </c>
      <c r="H856" s="12" t="s">
        <v>1554</v>
      </c>
      <c r="I856" s="12" t="s">
        <v>1166</v>
      </c>
      <c r="J856" s="12" t="s">
        <v>1167</v>
      </c>
    </row>
    <row r="857" spans="1:10" ht="12.75" x14ac:dyDescent="0.2">
      <c r="A857" s="10">
        <v>41884</v>
      </c>
      <c r="B857" s="11" t="s">
        <v>5</v>
      </c>
      <c r="C857" s="11" t="s">
        <v>761</v>
      </c>
      <c r="D857" s="11" t="s">
        <v>18</v>
      </c>
      <c r="E857" s="12" t="s">
        <v>1838</v>
      </c>
      <c r="F857" s="13">
        <v>0</v>
      </c>
      <c r="G857" s="12" t="s">
        <v>1839</v>
      </c>
      <c r="H857" s="12" t="s">
        <v>1554</v>
      </c>
      <c r="I857" s="12" t="s">
        <v>1166</v>
      </c>
      <c r="J857" s="12" t="s">
        <v>1167</v>
      </c>
    </row>
    <row r="858" spans="1:10" ht="12.75" x14ac:dyDescent="0.2">
      <c r="A858" s="10">
        <v>41884</v>
      </c>
      <c r="B858" s="11" t="s">
        <v>36</v>
      </c>
      <c r="C858" s="11" t="s">
        <v>53</v>
      </c>
      <c r="D858" s="11" t="s">
        <v>19</v>
      </c>
      <c r="E858" s="12" t="s">
        <v>1840</v>
      </c>
      <c r="F858" s="13">
        <v>28000</v>
      </c>
      <c r="G858" s="12" t="s">
        <v>22</v>
      </c>
      <c r="H858" s="12" t="s">
        <v>1637</v>
      </c>
      <c r="I858" s="12" t="s">
        <v>1166</v>
      </c>
      <c r="J858" s="12" t="s">
        <v>1167</v>
      </c>
    </row>
    <row r="859" spans="1:10" ht="12.75" x14ac:dyDescent="0.2">
      <c r="A859" s="10">
        <v>41884</v>
      </c>
      <c r="B859" s="11" t="s">
        <v>1793</v>
      </c>
      <c r="C859" s="11" t="s">
        <v>1252</v>
      </c>
      <c r="D859" s="11" t="s">
        <v>17</v>
      </c>
      <c r="E859" s="12" t="s">
        <v>28</v>
      </c>
      <c r="F859" s="13"/>
      <c r="G859" s="12" t="s">
        <v>1891</v>
      </c>
      <c r="H859" s="12" t="s">
        <v>1180</v>
      </c>
      <c r="I859" s="12" t="s">
        <v>1166</v>
      </c>
      <c r="J859" s="12" t="s">
        <v>1167</v>
      </c>
    </row>
    <row r="860" spans="1:10" ht="12.75" x14ac:dyDescent="0.2">
      <c r="A860" s="10">
        <v>41883</v>
      </c>
      <c r="B860" s="11" t="s">
        <v>1939</v>
      </c>
      <c r="C860" s="11" t="s">
        <v>53</v>
      </c>
      <c r="D860" s="11" t="s">
        <v>19</v>
      </c>
      <c r="E860" s="12" t="s">
        <v>83</v>
      </c>
      <c r="F860" s="13">
        <v>5800</v>
      </c>
      <c r="G860" s="12" t="s">
        <v>1907</v>
      </c>
      <c r="H860" s="12" t="s">
        <v>1906</v>
      </c>
      <c r="I860" s="12" t="s">
        <v>1166</v>
      </c>
      <c r="J860" s="12" t="s">
        <v>1167</v>
      </c>
    </row>
    <row r="861" spans="1:10" ht="12.75" x14ac:dyDescent="0.2">
      <c r="A861" s="10">
        <v>41879</v>
      </c>
      <c r="B861" s="11" t="s">
        <v>40</v>
      </c>
      <c r="C861" s="11" t="s">
        <v>53</v>
      </c>
      <c r="D861" s="11" t="s">
        <v>17</v>
      </c>
      <c r="E861" s="12" t="s">
        <v>150</v>
      </c>
      <c r="F861" s="13">
        <v>0</v>
      </c>
      <c r="G861" s="12" t="s">
        <v>1841</v>
      </c>
      <c r="H861" s="12" t="s">
        <v>1645</v>
      </c>
      <c r="I861" s="12" t="s">
        <v>1166</v>
      </c>
      <c r="J861" s="12" t="s">
        <v>1167</v>
      </c>
    </row>
    <row r="862" spans="1:10" ht="12.75" x14ac:dyDescent="0.2">
      <c r="A862" s="10">
        <v>41878</v>
      </c>
      <c r="B862" s="11" t="s">
        <v>5</v>
      </c>
      <c r="C862" s="11" t="s">
        <v>1252</v>
      </c>
      <c r="D862" s="11" t="s">
        <v>17</v>
      </c>
      <c r="E862" s="12" t="s">
        <v>85</v>
      </c>
      <c r="F862" s="13">
        <v>0</v>
      </c>
      <c r="G862" s="12" t="s">
        <v>2870</v>
      </c>
      <c r="H862" s="12" t="s">
        <v>1182</v>
      </c>
      <c r="I862" s="12" t="s">
        <v>1166</v>
      </c>
      <c r="J862" s="12" t="s">
        <v>1167</v>
      </c>
    </row>
    <row r="863" spans="1:10" ht="12.75" x14ac:dyDescent="0.2">
      <c r="A863" s="10">
        <v>41877</v>
      </c>
      <c r="B863" s="11" t="s">
        <v>5</v>
      </c>
      <c r="C863" s="11" t="s">
        <v>53</v>
      </c>
      <c r="D863" s="11" t="s">
        <v>17</v>
      </c>
      <c r="E863" s="12" t="s">
        <v>802</v>
      </c>
      <c r="F863" s="13">
        <v>0</v>
      </c>
      <c r="G863" s="12" t="s">
        <v>1843</v>
      </c>
      <c r="H863" s="12" t="s">
        <v>1665</v>
      </c>
      <c r="I863" s="12" t="s">
        <v>1166</v>
      </c>
      <c r="J863" s="12" t="s">
        <v>1167</v>
      </c>
    </row>
    <row r="864" spans="1:10" ht="12.75" x14ac:dyDescent="0.2">
      <c r="A864" s="10">
        <v>41876</v>
      </c>
      <c r="B864" s="11" t="s">
        <v>2194</v>
      </c>
      <c r="C864" s="11" t="s">
        <v>2</v>
      </c>
      <c r="D864" s="11" t="s">
        <v>17</v>
      </c>
      <c r="E864" s="12" t="s">
        <v>769</v>
      </c>
      <c r="F864" s="13">
        <v>105260.97</v>
      </c>
      <c r="G864" s="12" t="s">
        <v>1715</v>
      </c>
      <c r="H864" s="12" t="s">
        <v>1541</v>
      </c>
      <c r="I864" s="12" t="s">
        <v>1166</v>
      </c>
      <c r="J864" s="12" t="s">
        <v>1167</v>
      </c>
    </row>
    <row r="865" spans="1:10" ht="12.75" x14ac:dyDescent="0.2">
      <c r="A865" s="10">
        <v>41875</v>
      </c>
      <c r="B865" s="11" t="s">
        <v>1793</v>
      </c>
      <c r="C865" s="11" t="s">
        <v>1252</v>
      </c>
      <c r="D865" s="11" t="s">
        <v>17</v>
      </c>
      <c r="E865" s="12" t="s">
        <v>83</v>
      </c>
      <c r="F865" s="13">
        <v>98378.82</v>
      </c>
      <c r="G865" s="12" t="s">
        <v>1963</v>
      </c>
      <c r="H865" s="12" t="s">
        <v>1861</v>
      </c>
      <c r="I865" s="12" t="s">
        <v>1166</v>
      </c>
      <c r="J865" s="12" t="s">
        <v>1167</v>
      </c>
    </row>
    <row r="866" spans="1:10" ht="12.75" x14ac:dyDescent="0.2">
      <c r="A866" s="10">
        <v>41872</v>
      </c>
      <c r="B866" s="11" t="s">
        <v>5</v>
      </c>
      <c r="C866" s="11" t="s">
        <v>1252</v>
      </c>
      <c r="D866" s="11" t="s">
        <v>17</v>
      </c>
      <c r="E866" s="12" t="s">
        <v>66</v>
      </c>
      <c r="F866" s="13">
        <v>8673.0300000000007</v>
      </c>
      <c r="G866" s="12" t="s">
        <v>1786</v>
      </c>
      <c r="H866" s="12" t="s">
        <v>1177</v>
      </c>
      <c r="I866" s="12" t="s">
        <v>1166</v>
      </c>
      <c r="J866" s="12" t="s">
        <v>1167</v>
      </c>
    </row>
    <row r="867" spans="1:10" ht="12.75" x14ac:dyDescent="0.2">
      <c r="A867" s="10">
        <v>41869</v>
      </c>
      <c r="B867" s="11" t="s">
        <v>2234</v>
      </c>
      <c r="C867" s="11" t="s">
        <v>53</v>
      </c>
      <c r="D867" s="11" t="s">
        <v>17</v>
      </c>
      <c r="E867" s="12" t="s">
        <v>288</v>
      </c>
      <c r="F867" s="13">
        <v>0</v>
      </c>
      <c r="G867" s="12" t="s">
        <v>1844</v>
      </c>
      <c r="H867" s="12" t="s">
        <v>1601</v>
      </c>
      <c r="I867" s="12" t="s">
        <v>1166</v>
      </c>
      <c r="J867" s="12" t="s">
        <v>1167</v>
      </c>
    </row>
    <row r="868" spans="1:10" ht="12.75" x14ac:dyDescent="0.2">
      <c r="A868" s="10">
        <v>41868</v>
      </c>
      <c r="B868" s="11" t="s">
        <v>36</v>
      </c>
      <c r="C868" s="11" t="s">
        <v>53</v>
      </c>
      <c r="D868" s="11" t="s">
        <v>17</v>
      </c>
      <c r="E868" s="12" t="s">
        <v>1341</v>
      </c>
      <c r="F868" s="13">
        <v>0</v>
      </c>
      <c r="G868" s="12" t="s">
        <v>1846</v>
      </c>
      <c r="H868" s="12" t="s">
        <v>1845</v>
      </c>
      <c r="I868" s="12" t="s">
        <v>1166</v>
      </c>
      <c r="J868" s="12" t="s">
        <v>1167</v>
      </c>
    </row>
    <row r="869" spans="1:10" ht="12.75" x14ac:dyDescent="0.2">
      <c r="A869" s="10">
        <v>41867</v>
      </c>
      <c r="B869" s="11" t="s">
        <v>1793</v>
      </c>
      <c r="C869" s="11" t="s">
        <v>118</v>
      </c>
      <c r="D869" s="11" t="s">
        <v>19</v>
      </c>
      <c r="E869" s="12" t="s">
        <v>288</v>
      </c>
      <c r="F869" s="13">
        <v>119573.6</v>
      </c>
      <c r="G869" s="12" t="s">
        <v>2046</v>
      </c>
      <c r="H869" s="12" t="s">
        <v>1979</v>
      </c>
      <c r="I869" s="12" t="s">
        <v>1166</v>
      </c>
      <c r="J869" s="12" t="s">
        <v>1167</v>
      </c>
    </row>
    <row r="870" spans="1:10" ht="12.75" x14ac:dyDescent="0.2">
      <c r="A870" s="10">
        <v>41866</v>
      </c>
      <c r="B870" s="11" t="s">
        <v>40</v>
      </c>
      <c r="C870" s="11" t="s">
        <v>53</v>
      </c>
      <c r="D870" s="11" t="s">
        <v>17</v>
      </c>
      <c r="E870" s="12" t="s">
        <v>1847</v>
      </c>
      <c r="F870" s="13">
        <v>0</v>
      </c>
      <c r="G870" s="12" t="s">
        <v>1848</v>
      </c>
      <c r="H870" s="12" t="s">
        <v>1699</v>
      </c>
      <c r="I870" s="12" t="s">
        <v>1166</v>
      </c>
      <c r="J870" s="12" t="s">
        <v>1167</v>
      </c>
    </row>
    <row r="871" spans="1:10" ht="12.75" x14ac:dyDescent="0.2">
      <c r="A871" s="10">
        <v>41864</v>
      </c>
      <c r="B871" s="11" t="s">
        <v>2201</v>
      </c>
      <c r="C871" s="11" t="s">
        <v>1252</v>
      </c>
      <c r="D871" s="11" t="s">
        <v>20</v>
      </c>
      <c r="E871" s="12" t="s">
        <v>80</v>
      </c>
      <c r="F871" s="13">
        <v>0</v>
      </c>
      <c r="G871" s="12" t="s">
        <v>2314</v>
      </c>
      <c r="H871" s="12" t="s">
        <v>1182</v>
      </c>
      <c r="I871" s="12" t="s">
        <v>1166</v>
      </c>
      <c r="J871" s="12" t="s">
        <v>1167</v>
      </c>
    </row>
    <row r="872" spans="1:10" ht="12.75" x14ac:dyDescent="0.2">
      <c r="A872" s="10">
        <v>41864</v>
      </c>
      <c r="B872" s="11" t="s">
        <v>2234</v>
      </c>
      <c r="C872" s="11" t="s">
        <v>53</v>
      </c>
      <c r="D872" s="11" t="s">
        <v>17</v>
      </c>
      <c r="E872" s="12" t="s">
        <v>288</v>
      </c>
      <c r="F872" s="13">
        <v>0</v>
      </c>
      <c r="G872" s="12" t="s">
        <v>1849</v>
      </c>
      <c r="H872" s="12" t="s">
        <v>1601</v>
      </c>
      <c r="I872" s="12" t="s">
        <v>1166</v>
      </c>
      <c r="J872" s="12" t="s">
        <v>1167</v>
      </c>
    </row>
    <row r="873" spans="1:10" ht="12.75" x14ac:dyDescent="0.2">
      <c r="A873" s="10">
        <v>41864</v>
      </c>
      <c r="B873" s="11" t="s">
        <v>5</v>
      </c>
      <c r="C873" s="11" t="s">
        <v>1252</v>
      </c>
      <c r="D873" s="11" t="s">
        <v>17</v>
      </c>
      <c r="E873" s="12" t="s">
        <v>717</v>
      </c>
      <c r="F873" s="13">
        <v>88003.6</v>
      </c>
      <c r="G873" s="12" t="s">
        <v>1786</v>
      </c>
      <c r="H873" s="12" t="s">
        <v>1640</v>
      </c>
      <c r="I873" s="12" t="s">
        <v>1166</v>
      </c>
      <c r="J873" s="12" t="s">
        <v>1167</v>
      </c>
    </row>
    <row r="874" spans="1:10" ht="12.75" x14ac:dyDescent="0.2">
      <c r="A874" s="10">
        <v>41863</v>
      </c>
      <c r="B874" s="11" t="s">
        <v>36</v>
      </c>
      <c r="C874" s="11" t="s">
        <v>53</v>
      </c>
      <c r="D874" s="11" t="s">
        <v>17</v>
      </c>
      <c r="E874" s="12" t="s">
        <v>1806</v>
      </c>
      <c r="F874" s="13">
        <v>17580.900000000001</v>
      </c>
      <c r="G874" s="12" t="s">
        <v>1851</v>
      </c>
      <c r="H874" s="12" t="s">
        <v>1807</v>
      </c>
      <c r="I874" s="12" t="s">
        <v>1166</v>
      </c>
      <c r="J874" s="12" t="s">
        <v>1167</v>
      </c>
    </row>
    <row r="875" spans="1:10" ht="12.75" x14ac:dyDescent="0.2">
      <c r="A875" s="10">
        <v>41862</v>
      </c>
      <c r="B875" s="11" t="s">
        <v>2234</v>
      </c>
      <c r="C875" s="11" t="s">
        <v>37</v>
      </c>
      <c r="D875" s="11" t="s">
        <v>1730</v>
      </c>
      <c r="E875" s="12" t="s">
        <v>1852</v>
      </c>
      <c r="F875" s="13">
        <v>0</v>
      </c>
      <c r="G875" s="12" t="s">
        <v>1853</v>
      </c>
      <c r="H875" s="12" t="s">
        <v>1601</v>
      </c>
      <c r="I875" s="12" t="s">
        <v>1166</v>
      </c>
      <c r="J875" s="12" t="s">
        <v>1167</v>
      </c>
    </row>
    <row r="876" spans="1:10" ht="12.75" x14ac:dyDescent="0.2">
      <c r="A876" s="10">
        <v>41859</v>
      </c>
      <c r="B876" s="11" t="s">
        <v>2193</v>
      </c>
      <c r="C876" s="11" t="s">
        <v>1252</v>
      </c>
      <c r="D876" s="11" t="s">
        <v>1730</v>
      </c>
      <c r="E876" s="12" t="s">
        <v>85</v>
      </c>
      <c r="F876" s="13">
        <v>0</v>
      </c>
      <c r="G876" s="12" t="s">
        <v>2863</v>
      </c>
      <c r="H876" s="12" t="s">
        <v>1182</v>
      </c>
      <c r="I876" s="12" t="s">
        <v>1166</v>
      </c>
      <c r="J876" s="12" t="s">
        <v>1167</v>
      </c>
    </row>
    <row r="877" spans="1:10" ht="12.75" x14ac:dyDescent="0.2">
      <c r="A877" s="10">
        <v>41858</v>
      </c>
      <c r="B877" s="11" t="s">
        <v>36</v>
      </c>
      <c r="C877" s="11" t="s">
        <v>118</v>
      </c>
      <c r="D877" s="11" t="s">
        <v>19</v>
      </c>
      <c r="E877" s="12" t="s">
        <v>691</v>
      </c>
      <c r="F877" s="13">
        <v>0</v>
      </c>
      <c r="G877" s="12" t="s">
        <v>1857</v>
      </c>
      <c r="H877" s="12" t="s">
        <v>1856</v>
      </c>
      <c r="I877" s="12" t="s">
        <v>1166</v>
      </c>
      <c r="J877" s="12" t="s">
        <v>1167</v>
      </c>
    </row>
    <row r="878" spans="1:10" ht="12.75" x14ac:dyDescent="0.2">
      <c r="A878" s="10">
        <v>41857</v>
      </c>
      <c r="B878" s="11" t="s">
        <v>2234</v>
      </c>
      <c r="C878" s="11" t="s">
        <v>53</v>
      </c>
      <c r="D878" s="11" t="s">
        <v>18</v>
      </c>
      <c r="E878" s="12" t="s">
        <v>1206</v>
      </c>
      <c r="F878" s="13">
        <v>0</v>
      </c>
      <c r="G878" s="12" t="s">
        <v>1859</v>
      </c>
      <c r="H878" s="12" t="s">
        <v>1699</v>
      </c>
      <c r="I878" s="12" t="s">
        <v>1166</v>
      </c>
      <c r="J878" s="12" t="s">
        <v>1167</v>
      </c>
    </row>
    <row r="879" spans="1:10" ht="12.75" x14ac:dyDescent="0.2">
      <c r="A879" s="10">
        <v>41857</v>
      </c>
      <c r="B879" s="11" t="s">
        <v>1793</v>
      </c>
      <c r="C879" s="11" t="s">
        <v>1252</v>
      </c>
      <c r="D879" s="11" t="s">
        <v>17</v>
      </c>
      <c r="E879" s="12" t="s">
        <v>66</v>
      </c>
      <c r="F879" s="13">
        <v>38355.4</v>
      </c>
      <c r="G879" s="12" t="s">
        <v>1862</v>
      </c>
      <c r="H879" s="12" t="s">
        <v>1861</v>
      </c>
      <c r="I879" s="12" t="s">
        <v>1166</v>
      </c>
      <c r="J879" s="12" t="s">
        <v>1167</v>
      </c>
    </row>
    <row r="880" spans="1:10" ht="12.75" x14ac:dyDescent="0.2">
      <c r="A880" s="10">
        <v>41854</v>
      </c>
      <c r="B880" s="11" t="s">
        <v>36</v>
      </c>
      <c r="C880" s="11" t="s">
        <v>2</v>
      </c>
      <c r="D880" s="11" t="s">
        <v>17</v>
      </c>
      <c r="E880" s="12" t="s">
        <v>1863</v>
      </c>
      <c r="F880" s="13">
        <v>6357.54</v>
      </c>
      <c r="G880" s="12" t="s">
        <v>1864</v>
      </c>
      <c r="H880" s="12" t="s">
        <v>1649</v>
      </c>
      <c r="I880" s="12" t="s">
        <v>1166</v>
      </c>
      <c r="J880" s="12" t="s">
        <v>1167</v>
      </c>
    </row>
    <row r="881" spans="1:10" ht="12.75" x14ac:dyDescent="0.2">
      <c r="A881" s="10">
        <v>41851</v>
      </c>
      <c r="B881" s="11" t="s">
        <v>36</v>
      </c>
      <c r="C881" s="11" t="s">
        <v>2</v>
      </c>
      <c r="D881" s="11" t="s">
        <v>17</v>
      </c>
      <c r="E881" s="12" t="s">
        <v>686</v>
      </c>
      <c r="F881" s="13">
        <v>65000</v>
      </c>
      <c r="G881" s="12" t="s">
        <v>1866</v>
      </c>
      <c r="H881" s="12" t="s">
        <v>1865</v>
      </c>
      <c r="I881" s="12" t="s">
        <v>1166</v>
      </c>
      <c r="J881" s="12" t="s">
        <v>1167</v>
      </c>
    </row>
    <row r="882" spans="1:10" ht="12.75" x14ac:dyDescent="0.2">
      <c r="A882" s="10">
        <v>41850</v>
      </c>
      <c r="B882" s="11" t="s">
        <v>1793</v>
      </c>
      <c r="C882" s="11" t="s">
        <v>1252</v>
      </c>
      <c r="D882" s="11" t="s">
        <v>17</v>
      </c>
      <c r="E882" s="12" t="s">
        <v>1893</v>
      </c>
      <c r="F882" s="13">
        <v>3274.5</v>
      </c>
      <c r="G882" s="12" t="s">
        <v>1894</v>
      </c>
      <c r="H882" s="12" t="s">
        <v>1630</v>
      </c>
      <c r="I882" s="12" t="s">
        <v>1166</v>
      </c>
      <c r="J882" s="12" t="s">
        <v>1167</v>
      </c>
    </row>
    <row r="883" spans="1:10" ht="12.75" x14ac:dyDescent="0.2">
      <c r="A883" s="10">
        <v>41849</v>
      </c>
      <c r="B883" s="11" t="s">
        <v>40</v>
      </c>
      <c r="C883" s="11" t="s">
        <v>53</v>
      </c>
      <c r="D883" s="11" t="s">
        <v>19</v>
      </c>
      <c r="E883" s="12" t="s">
        <v>1867</v>
      </c>
      <c r="F883" s="13">
        <v>0</v>
      </c>
      <c r="G883" s="12" t="s">
        <v>1868</v>
      </c>
      <c r="H883" s="12" t="s">
        <v>1188</v>
      </c>
      <c r="I883" s="12" t="s">
        <v>1166</v>
      </c>
      <c r="J883" s="12" t="s">
        <v>1167</v>
      </c>
    </row>
    <row r="884" spans="1:10" ht="12.75" x14ac:dyDescent="0.2">
      <c r="A884" s="10">
        <v>41849</v>
      </c>
      <c r="B884" s="11" t="s">
        <v>40</v>
      </c>
      <c r="C884" s="11" t="s">
        <v>53</v>
      </c>
      <c r="D884" s="11" t="s">
        <v>19</v>
      </c>
      <c r="E884" s="12" t="s">
        <v>1847</v>
      </c>
      <c r="F884" s="13">
        <v>0</v>
      </c>
      <c r="G884" s="12" t="s">
        <v>1869</v>
      </c>
      <c r="H884" s="12" t="s">
        <v>1699</v>
      </c>
      <c r="I884" s="12" t="s">
        <v>1166</v>
      </c>
      <c r="J884" s="12" t="s">
        <v>1167</v>
      </c>
    </row>
    <row r="885" spans="1:10" ht="12.75" x14ac:dyDescent="0.2">
      <c r="A885" s="10">
        <v>41845</v>
      </c>
      <c r="B885" s="11" t="s">
        <v>36</v>
      </c>
      <c r="C885" s="11" t="s">
        <v>53</v>
      </c>
      <c r="D885" s="11" t="s">
        <v>1730</v>
      </c>
      <c r="E885" s="12" t="s">
        <v>1806</v>
      </c>
      <c r="F885" s="13">
        <v>0</v>
      </c>
      <c r="G885" s="12" t="s">
        <v>1870</v>
      </c>
      <c r="H885" s="12" t="s">
        <v>1807</v>
      </c>
      <c r="I885" s="12" t="s">
        <v>1166</v>
      </c>
      <c r="J885" s="12" t="s">
        <v>1167</v>
      </c>
    </row>
    <row r="886" spans="1:10" ht="12.75" x14ac:dyDescent="0.2">
      <c r="A886" s="10">
        <v>41844</v>
      </c>
      <c r="B886" s="11" t="s">
        <v>36</v>
      </c>
      <c r="C886" s="11" t="s">
        <v>761</v>
      </c>
      <c r="D886" s="11" t="s">
        <v>17</v>
      </c>
      <c r="E886" s="12" t="s">
        <v>1806</v>
      </c>
      <c r="F886" s="13">
        <v>0</v>
      </c>
      <c r="G886" s="12" t="s">
        <v>1808</v>
      </c>
      <c r="H886" s="12" t="s">
        <v>1807</v>
      </c>
      <c r="I886" s="12" t="s">
        <v>1166</v>
      </c>
      <c r="J886" s="12" t="s">
        <v>1167</v>
      </c>
    </row>
    <row r="887" spans="1:10" ht="12.75" x14ac:dyDescent="0.2">
      <c r="A887" s="10">
        <v>41844</v>
      </c>
      <c r="B887" s="11" t="s">
        <v>757</v>
      </c>
      <c r="C887" s="11" t="s">
        <v>761</v>
      </c>
      <c r="D887" s="11" t="s">
        <v>17</v>
      </c>
      <c r="E887" s="12" t="s">
        <v>662</v>
      </c>
      <c r="F887" s="13">
        <v>0</v>
      </c>
      <c r="G887" s="12" t="s">
        <v>1871</v>
      </c>
      <c r="H887" s="12" t="s">
        <v>1177</v>
      </c>
      <c r="I887" s="12" t="s">
        <v>1166</v>
      </c>
      <c r="J887" s="12" t="s">
        <v>1167</v>
      </c>
    </row>
    <row r="888" spans="1:10" ht="12.75" x14ac:dyDescent="0.2">
      <c r="A888" s="10">
        <v>41842</v>
      </c>
      <c r="B888" s="11" t="s">
        <v>2201</v>
      </c>
      <c r="C888" s="11" t="s">
        <v>53</v>
      </c>
      <c r="D888" s="11" t="s">
        <v>17</v>
      </c>
      <c r="E888" s="12" t="s">
        <v>208</v>
      </c>
      <c r="F888" s="13">
        <v>6147.6</v>
      </c>
      <c r="G888" s="12" t="s">
        <v>1809</v>
      </c>
      <c r="H888" s="12" t="s">
        <v>1640</v>
      </c>
      <c r="I888" s="12" t="s">
        <v>1166</v>
      </c>
      <c r="J888" s="12" t="s">
        <v>1167</v>
      </c>
    </row>
    <row r="889" spans="1:10" ht="12.75" x14ac:dyDescent="0.2">
      <c r="A889" s="10">
        <v>41842</v>
      </c>
      <c r="B889" s="11" t="s">
        <v>5</v>
      </c>
      <c r="C889" s="11" t="s">
        <v>53</v>
      </c>
      <c r="D889" s="11" t="s">
        <v>17</v>
      </c>
      <c r="E889" s="12" t="s">
        <v>784</v>
      </c>
      <c r="F889" s="13">
        <v>0</v>
      </c>
      <c r="G889" s="12" t="s">
        <v>1810</v>
      </c>
      <c r="H889" s="12" t="s">
        <v>1656</v>
      </c>
      <c r="I889" s="12" t="s">
        <v>1166</v>
      </c>
      <c r="J889" s="12" t="s">
        <v>1167</v>
      </c>
    </row>
    <row r="890" spans="1:10" ht="12.75" x14ac:dyDescent="0.2">
      <c r="A890" s="10">
        <v>41841</v>
      </c>
      <c r="B890" s="11" t="s">
        <v>36</v>
      </c>
      <c r="C890" s="11" t="s">
        <v>2</v>
      </c>
      <c r="D890" s="11" t="s">
        <v>1730</v>
      </c>
      <c r="E890" s="12" t="s">
        <v>664</v>
      </c>
      <c r="F890" s="13">
        <v>118765.42</v>
      </c>
      <c r="G890" s="12" t="s">
        <v>1812</v>
      </c>
      <c r="H890" s="12" t="s">
        <v>1811</v>
      </c>
      <c r="I890" s="12" t="s">
        <v>1166</v>
      </c>
      <c r="J890" s="12" t="s">
        <v>1167</v>
      </c>
    </row>
    <row r="891" spans="1:10" ht="12.75" x14ac:dyDescent="0.2">
      <c r="A891" s="10">
        <v>41841</v>
      </c>
      <c r="B891" s="11" t="s">
        <v>5</v>
      </c>
      <c r="C891" s="11" t="s">
        <v>1252</v>
      </c>
      <c r="D891" s="11" t="s">
        <v>17</v>
      </c>
      <c r="E891" s="12" t="s">
        <v>72</v>
      </c>
      <c r="F891" s="13">
        <v>100774.67</v>
      </c>
      <c r="G891" s="12" t="s">
        <v>1786</v>
      </c>
      <c r="H891" s="12" t="s">
        <v>1494</v>
      </c>
      <c r="I891" s="12" t="s">
        <v>1166</v>
      </c>
      <c r="J891" s="12" t="s">
        <v>1167</v>
      </c>
    </row>
    <row r="892" spans="1:10" ht="12.75" x14ac:dyDescent="0.2">
      <c r="A892" s="10">
        <v>41838</v>
      </c>
      <c r="B892" s="11" t="s">
        <v>2234</v>
      </c>
      <c r="C892" s="11" t="s">
        <v>53</v>
      </c>
      <c r="D892" s="11" t="s">
        <v>19</v>
      </c>
      <c r="E892" s="12" t="s">
        <v>1813</v>
      </c>
      <c r="F892" s="13">
        <v>18424</v>
      </c>
      <c r="G892" s="12" t="s">
        <v>1814</v>
      </c>
      <c r="H892" s="12" t="s">
        <v>1165</v>
      </c>
      <c r="I892" s="12" t="s">
        <v>1166</v>
      </c>
      <c r="J892" s="12" t="s">
        <v>1167</v>
      </c>
    </row>
    <row r="893" spans="1:10" ht="12.75" x14ac:dyDescent="0.2">
      <c r="A893" s="10">
        <v>41838</v>
      </c>
      <c r="B893" s="11" t="s">
        <v>40</v>
      </c>
      <c r="C893" s="11" t="s">
        <v>53</v>
      </c>
      <c r="D893" s="11" t="s">
        <v>1730</v>
      </c>
      <c r="E893" s="12" t="s">
        <v>795</v>
      </c>
      <c r="F893" s="13">
        <v>0</v>
      </c>
      <c r="G893" s="12" t="s">
        <v>1815</v>
      </c>
      <c r="H893" s="12" t="s">
        <v>1218</v>
      </c>
      <c r="I893" s="12" t="s">
        <v>1166</v>
      </c>
      <c r="J893" s="12" t="s">
        <v>1167</v>
      </c>
    </row>
    <row r="894" spans="1:10" ht="12.75" x14ac:dyDescent="0.2">
      <c r="A894" s="10">
        <v>41836</v>
      </c>
      <c r="B894" s="11" t="s">
        <v>6</v>
      </c>
      <c r="C894" s="11" t="s">
        <v>53</v>
      </c>
      <c r="D894" s="11" t="s">
        <v>20</v>
      </c>
      <c r="E894" s="12" t="s">
        <v>1816</v>
      </c>
      <c r="F894" s="13">
        <v>22000</v>
      </c>
      <c r="G894" s="12" t="s">
        <v>1817</v>
      </c>
      <c r="H894" s="12"/>
      <c r="I894" s="12" t="s">
        <v>1166</v>
      </c>
      <c r="J894" s="12" t="s">
        <v>1167</v>
      </c>
    </row>
    <row r="895" spans="1:10" ht="12.75" x14ac:dyDescent="0.2">
      <c r="A895" s="10">
        <v>41835</v>
      </c>
      <c r="B895" s="11" t="s">
        <v>5</v>
      </c>
      <c r="C895" s="11" t="s">
        <v>761</v>
      </c>
      <c r="D895" s="11" t="s">
        <v>17</v>
      </c>
      <c r="E895" s="12" t="s">
        <v>260</v>
      </c>
      <c r="F895" s="13">
        <v>1227</v>
      </c>
      <c r="G895" s="12" t="s">
        <v>1936</v>
      </c>
      <c r="H895" s="12" t="s">
        <v>1665</v>
      </c>
      <c r="I895" s="12" t="s">
        <v>1166</v>
      </c>
      <c r="J895" s="12" t="s">
        <v>1167</v>
      </c>
    </row>
    <row r="896" spans="1:10" ht="12.75" x14ac:dyDescent="0.2">
      <c r="A896" s="10">
        <v>41834</v>
      </c>
      <c r="B896" s="11" t="s">
        <v>40</v>
      </c>
      <c r="C896" s="11" t="s">
        <v>53</v>
      </c>
      <c r="D896" s="11" t="s">
        <v>17</v>
      </c>
      <c r="E896" s="12" t="s">
        <v>795</v>
      </c>
      <c r="F896" s="13">
        <v>0</v>
      </c>
      <c r="G896" s="12" t="s">
        <v>1818</v>
      </c>
      <c r="H896" s="12" t="s">
        <v>1218</v>
      </c>
      <c r="I896" s="12" t="s">
        <v>1166</v>
      </c>
      <c r="J896" s="12" t="s">
        <v>1167</v>
      </c>
    </row>
    <row r="897" spans="1:10" ht="12.75" x14ac:dyDescent="0.2">
      <c r="A897" s="10">
        <v>41834</v>
      </c>
      <c r="B897" s="11" t="s">
        <v>36</v>
      </c>
      <c r="C897" s="11" t="s">
        <v>761</v>
      </c>
      <c r="D897" s="11" t="s">
        <v>17</v>
      </c>
      <c r="E897" s="12" t="s">
        <v>864</v>
      </c>
      <c r="F897" s="13">
        <v>0</v>
      </c>
      <c r="G897" s="12" t="s">
        <v>1819</v>
      </c>
      <c r="H897" s="12" t="s">
        <v>1493</v>
      </c>
      <c r="I897" s="12" t="s">
        <v>1166</v>
      </c>
      <c r="J897" s="12" t="s">
        <v>1167</v>
      </c>
    </row>
    <row r="898" spans="1:10" ht="12.75" x14ac:dyDescent="0.2">
      <c r="A898" s="10">
        <v>41832</v>
      </c>
      <c r="B898" s="11" t="s">
        <v>2194</v>
      </c>
      <c r="C898" s="11" t="s">
        <v>53</v>
      </c>
      <c r="D898" s="11" t="s">
        <v>1730</v>
      </c>
      <c r="E898" s="12" t="s">
        <v>203</v>
      </c>
      <c r="F898" s="13">
        <v>9041.65</v>
      </c>
      <c r="G898" s="12" t="s">
        <v>2255</v>
      </c>
      <c r="H898" s="12" t="s">
        <v>1579</v>
      </c>
      <c r="I898" s="12" t="s">
        <v>1166</v>
      </c>
      <c r="J898" s="12" t="s">
        <v>1167</v>
      </c>
    </row>
    <row r="899" spans="1:10" ht="12.75" x14ac:dyDescent="0.2">
      <c r="A899" s="10">
        <v>41831</v>
      </c>
      <c r="B899" s="11" t="s">
        <v>5</v>
      </c>
      <c r="C899" s="11" t="s">
        <v>1252</v>
      </c>
      <c r="D899" s="11" t="s">
        <v>17</v>
      </c>
      <c r="E899" s="12" t="s">
        <v>1821</v>
      </c>
      <c r="F899" s="13">
        <v>96690</v>
      </c>
      <c r="G899" s="12" t="s">
        <v>1786</v>
      </c>
      <c r="H899" s="12" t="s">
        <v>1640</v>
      </c>
      <c r="I899" s="12" t="s">
        <v>1166</v>
      </c>
      <c r="J899" s="12" t="s">
        <v>1167</v>
      </c>
    </row>
    <row r="900" spans="1:10" ht="12.75" x14ac:dyDescent="0.2">
      <c r="A900" s="10">
        <v>41830</v>
      </c>
      <c r="B900" s="11" t="s">
        <v>36</v>
      </c>
      <c r="C900" s="11" t="s">
        <v>761</v>
      </c>
      <c r="D900" s="11" t="s">
        <v>17</v>
      </c>
      <c r="E900" s="12" t="s">
        <v>72</v>
      </c>
      <c r="F900" s="13">
        <v>0</v>
      </c>
      <c r="G900" s="12" t="s">
        <v>1822</v>
      </c>
      <c r="H900" s="12" t="s">
        <v>1182</v>
      </c>
      <c r="I900" s="12" t="s">
        <v>1166</v>
      </c>
      <c r="J900" s="12" t="s">
        <v>1167</v>
      </c>
    </row>
    <row r="901" spans="1:10" ht="12.75" x14ac:dyDescent="0.2">
      <c r="A901" s="10">
        <v>41829</v>
      </c>
      <c r="B901" s="11" t="s">
        <v>40</v>
      </c>
      <c r="C901" s="11" t="s">
        <v>761</v>
      </c>
      <c r="D901" s="11" t="s">
        <v>1730</v>
      </c>
      <c r="E901" s="12" t="s">
        <v>1163</v>
      </c>
      <c r="F901" s="13">
        <v>0</v>
      </c>
      <c r="G901" s="12" t="s">
        <v>1823</v>
      </c>
      <c r="H901" s="12" t="s">
        <v>1165</v>
      </c>
      <c r="I901" s="12" t="s">
        <v>1166</v>
      </c>
      <c r="J901" s="12" t="s">
        <v>1167</v>
      </c>
    </row>
    <row r="902" spans="1:10" ht="12.75" x14ac:dyDescent="0.2">
      <c r="A902" s="10">
        <v>41829</v>
      </c>
      <c r="B902" s="11" t="s">
        <v>36</v>
      </c>
      <c r="C902" s="11" t="s">
        <v>53</v>
      </c>
      <c r="D902" s="11" t="s">
        <v>17</v>
      </c>
      <c r="E902" s="12" t="s">
        <v>787</v>
      </c>
      <c r="F902" s="13">
        <v>30853.54</v>
      </c>
      <c r="G902" s="12" t="s">
        <v>1877</v>
      </c>
      <c r="H902" s="12" t="s">
        <v>1579</v>
      </c>
      <c r="I902" s="12" t="s">
        <v>1166</v>
      </c>
      <c r="J902" s="12" t="s">
        <v>1167</v>
      </c>
    </row>
    <row r="903" spans="1:10" ht="12.75" x14ac:dyDescent="0.2">
      <c r="A903" s="10">
        <v>41829</v>
      </c>
      <c r="B903" s="11" t="s">
        <v>2194</v>
      </c>
      <c r="C903" s="11" t="s">
        <v>53</v>
      </c>
      <c r="D903" s="11" t="s">
        <v>18</v>
      </c>
      <c r="E903" s="12" t="s">
        <v>1895</v>
      </c>
      <c r="F903" s="13">
        <v>29764.85</v>
      </c>
      <c r="G903" s="12" t="s">
        <v>1896</v>
      </c>
      <c r="H903" s="12" t="s">
        <v>1579</v>
      </c>
      <c r="I903" s="12" t="s">
        <v>1166</v>
      </c>
      <c r="J903" s="12" t="s">
        <v>1167</v>
      </c>
    </row>
    <row r="904" spans="1:10" ht="12.75" x14ac:dyDescent="0.2">
      <c r="A904" s="10">
        <v>41827</v>
      </c>
      <c r="B904" s="11" t="s">
        <v>2201</v>
      </c>
      <c r="C904" s="11" t="s">
        <v>761</v>
      </c>
      <c r="D904" s="11" t="s">
        <v>17</v>
      </c>
      <c r="E904" s="12" t="s">
        <v>34</v>
      </c>
      <c r="F904" s="13">
        <v>0</v>
      </c>
      <c r="G904" s="12" t="s">
        <v>1825</v>
      </c>
      <c r="H904" s="12" t="s">
        <v>1824</v>
      </c>
      <c r="I904" s="12" t="s">
        <v>1166</v>
      </c>
      <c r="J904" s="12" t="s">
        <v>1167</v>
      </c>
    </row>
    <row r="905" spans="1:10" ht="12.75" x14ac:dyDescent="0.2">
      <c r="A905" s="10">
        <v>41825</v>
      </c>
      <c r="B905" s="11" t="s">
        <v>40</v>
      </c>
      <c r="C905" s="11" t="s">
        <v>53</v>
      </c>
      <c r="D905" s="11" t="s">
        <v>20</v>
      </c>
      <c r="E905" s="12" t="s">
        <v>66</v>
      </c>
      <c r="F905" s="13">
        <v>3270.42</v>
      </c>
      <c r="G905" s="12" t="s">
        <v>1826</v>
      </c>
      <c r="H905" s="12" t="s">
        <v>1491</v>
      </c>
      <c r="I905" s="12" t="s">
        <v>1166</v>
      </c>
      <c r="J905" s="12" t="s">
        <v>1167</v>
      </c>
    </row>
    <row r="906" spans="1:10" ht="12.75" x14ac:dyDescent="0.2">
      <c r="A906" s="10">
        <v>41823</v>
      </c>
      <c r="B906" s="11" t="s">
        <v>2194</v>
      </c>
      <c r="C906" s="11" t="s">
        <v>37</v>
      </c>
      <c r="D906" s="11" t="s">
        <v>1730</v>
      </c>
      <c r="E906" s="12" t="s">
        <v>787</v>
      </c>
      <c r="F906" s="13">
        <v>0</v>
      </c>
      <c r="G906" s="12" t="s">
        <v>1827</v>
      </c>
      <c r="H906" s="12" t="s">
        <v>1579</v>
      </c>
      <c r="I906" s="12" t="s">
        <v>1166</v>
      </c>
      <c r="J906" s="12" t="s">
        <v>1167</v>
      </c>
    </row>
    <row r="907" spans="1:10" ht="12.75" x14ac:dyDescent="0.2">
      <c r="A907" s="10">
        <v>41822</v>
      </c>
      <c r="B907" s="11" t="s">
        <v>5</v>
      </c>
      <c r="C907" s="11" t="s">
        <v>53</v>
      </c>
      <c r="D907" s="11" t="s">
        <v>17</v>
      </c>
      <c r="E907" s="12" t="s">
        <v>233</v>
      </c>
      <c r="F907" s="13">
        <v>38684.25</v>
      </c>
      <c r="G907" s="12" t="s">
        <v>1828</v>
      </c>
      <c r="H907" s="12" t="s">
        <v>1554</v>
      </c>
      <c r="I907" s="12" t="s">
        <v>1166</v>
      </c>
      <c r="J907" s="12" t="s">
        <v>1167</v>
      </c>
    </row>
    <row r="908" spans="1:10" ht="12.75" x14ac:dyDescent="0.2">
      <c r="A908" s="10">
        <v>41820</v>
      </c>
      <c r="B908" s="11" t="s">
        <v>6</v>
      </c>
      <c r="C908" s="11" t="s">
        <v>761</v>
      </c>
      <c r="D908" s="11" t="s">
        <v>20</v>
      </c>
      <c r="E908" s="12" t="s">
        <v>1829</v>
      </c>
      <c r="F908" s="13">
        <v>555</v>
      </c>
      <c r="G908" s="12" t="s">
        <v>1830</v>
      </c>
      <c r="H908" s="12" t="s">
        <v>1630</v>
      </c>
      <c r="I908" s="12" t="s">
        <v>1166</v>
      </c>
      <c r="J908" s="12" t="s">
        <v>1167</v>
      </c>
    </row>
    <row r="909" spans="1:10" ht="12.75" x14ac:dyDescent="0.2">
      <c r="A909" s="10">
        <v>41816</v>
      </c>
      <c r="B909" s="11" t="s">
        <v>5</v>
      </c>
      <c r="C909" s="11" t="s">
        <v>53</v>
      </c>
      <c r="D909" s="11" t="s">
        <v>17</v>
      </c>
      <c r="E909" s="12" t="s">
        <v>373</v>
      </c>
      <c r="F909" s="13">
        <v>6684.92</v>
      </c>
      <c r="G909" s="12" t="s">
        <v>1934</v>
      </c>
      <c r="H909" s="12" t="s">
        <v>1170</v>
      </c>
      <c r="I909" s="12" t="s">
        <v>1166</v>
      </c>
      <c r="J909" s="12" t="s">
        <v>1167</v>
      </c>
    </row>
    <row r="910" spans="1:10" ht="12.75" x14ac:dyDescent="0.2">
      <c r="A910" s="10">
        <v>41816</v>
      </c>
      <c r="B910" s="11" t="s">
        <v>6</v>
      </c>
      <c r="C910" s="11" t="s">
        <v>761</v>
      </c>
      <c r="D910" s="11" t="s">
        <v>19</v>
      </c>
      <c r="E910" s="12" t="s">
        <v>152</v>
      </c>
      <c r="F910" s="13">
        <v>0</v>
      </c>
      <c r="G910" s="12" t="s">
        <v>3063</v>
      </c>
      <c r="H910" s="12" t="s">
        <v>1630</v>
      </c>
      <c r="I910" s="12" t="s">
        <v>1166</v>
      </c>
      <c r="J910" s="12" t="s">
        <v>1167</v>
      </c>
    </row>
    <row r="911" spans="1:10" ht="12.75" x14ac:dyDescent="0.2">
      <c r="A911" s="10">
        <v>41815</v>
      </c>
      <c r="B911" s="11" t="s">
        <v>5</v>
      </c>
      <c r="C911" s="11" t="s">
        <v>1252</v>
      </c>
      <c r="D911" s="11" t="s">
        <v>17</v>
      </c>
      <c r="E911" s="12" t="s">
        <v>373</v>
      </c>
      <c r="F911" s="13">
        <v>115896.5</v>
      </c>
      <c r="G911" s="12" t="s">
        <v>1786</v>
      </c>
      <c r="H911" s="12" t="s">
        <v>1170</v>
      </c>
      <c r="I911" s="12" t="s">
        <v>1166</v>
      </c>
      <c r="J911" s="12" t="s">
        <v>1167</v>
      </c>
    </row>
    <row r="912" spans="1:10" ht="12.75" x14ac:dyDescent="0.2">
      <c r="A912" s="10">
        <v>41815</v>
      </c>
      <c r="B912" s="11" t="s">
        <v>36</v>
      </c>
      <c r="C912" s="11" t="s">
        <v>761</v>
      </c>
      <c r="D912" s="11" t="s">
        <v>17</v>
      </c>
      <c r="E912" s="12" t="s">
        <v>85</v>
      </c>
      <c r="F912" s="13">
        <v>0</v>
      </c>
      <c r="G912" s="12" t="s">
        <v>1831</v>
      </c>
      <c r="H912" s="12" t="s">
        <v>1182</v>
      </c>
      <c r="I912" s="12" t="s">
        <v>1166</v>
      </c>
      <c r="J912" s="12" t="s">
        <v>1167</v>
      </c>
    </row>
    <row r="913" spans="1:10" ht="12.75" x14ac:dyDescent="0.2">
      <c r="A913" s="10">
        <v>41813</v>
      </c>
      <c r="B913" s="11" t="s">
        <v>2193</v>
      </c>
      <c r="C913" s="11" t="s">
        <v>1252</v>
      </c>
      <c r="D913" s="11" t="s">
        <v>17</v>
      </c>
      <c r="E913" s="12" t="s">
        <v>85</v>
      </c>
      <c r="F913" s="13">
        <v>111698</v>
      </c>
      <c r="G913" s="12" t="s">
        <v>1786</v>
      </c>
      <c r="H913" s="12" t="s">
        <v>1182</v>
      </c>
      <c r="I913" s="12" t="s">
        <v>1166</v>
      </c>
      <c r="J913" s="12" t="s">
        <v>1167</v>
      </c>
    </row>
    <row r="914" spans="1:10" ht="12.75" x14ac:dyDescent="0.2">
      <c r="A914" s="10">
        <v>41813</v>
      </c>
      <c r="B914" s="11" t="s">
        <v>36</v>
      </c>
      <c r="C914" s="11" t="s">
        <v>53</v>
      </c>
      <c r="D914" s="11" t="s">
        <v>20</v>
      </c>
      <c r="E914" s="12" t="s">
        <v>56</v>
      </c>
      <c r="F914" s="13">
        <v>4069.92</v>
      </c>
      <c r="G914" s="12" t="s">
        <v>1787</v>
      </c>
      <c r="H914" s="12" t="s">
        <v>1487</v>
      </c>
      <c r="I914" s="12" t="s">
        <v>1166</v>
      </c>
      <c r="J914" s="12" t="s">
        <v>1167</v>
      </c>
    </row>
    <row r="915" spans="1:10" ht="12.75" x14ac:dyDescent="0.2">
      <c r="A915" s="10">
        <v>41812</v>
      </c>
      <c r="B915" s="11" t="s">
        <v>1939</v>
      </c>
      <c r="C915" s="11" t="s">
        <v>1252</v>
      </c>
      <c r="D915" s="11" t="s">
        <v>17</v>
      </c>
      <c r="E915" s="12" t="s">
        <v>66</v>
      </c>
      <c r="F915" s="13"/>
      <c r="G915" s="12" t="s">
        <v>1789</v>
      </c>
      <c r="H915" s="12" t="s">
        <v>1491</v>
      </c>
      <c r="I915" s="12" t="s">
        <v>1166</v>
      </c>
      <c r="J915" s="12" t="s">
        <v>1167</v>
      </c>
    </row>
    <row r="916" spans="1:10" ht="12.75" x14ac:dyDescent="0.2">
      <c r="A916" s="10">
        <v>41812</v>
      </c>
      <c r="B916" s="11" t="s">
        <v>36</v>
      </c>
      <c r="C916" s="11" t="s">
        <v>761</v>
      </c>
      <c r="D916" s="11" t="s">
        <v>17</v>
      </c>
      <c r="E916" s="12" t="s">
        <v>1790</v>
      </c>
      <c r="F916" s="13">
        <v>0</v>
      </c>
      <c r="G916" s="12" t="s">
        <v>1791</v>
      </c>
      <c r="H916" s="12" t="s">
        <v>1649</v>
      </c>
      <c r="I916" s="12" t="s">
        <v>1166</v>
      </c>
      <c r="J916" s="12" t="s">
        <v>1167</v>
      </c>
    </row>
    <row r="917" spans="1:10" ht="12.75" x14ac:dyDescent="0.2">
      <c r="A917" s="10">
        <v>41810</v>
      </c>
      <c r="B917" s="11" t="s">
        <v>2194</v>
      </c>
      <c r="C917" s="11" t="s">
        <v>761</v>
      </c>
      <c r="D917" s="11" t="s">
        <v>20</v>
      </c>
      <c r="E917" s="12" t="s">
        <v>774</v>
      </c>
      <c r="F917" s="13">
        <v>0</v>
      </c>
      <c r="G917" s="12" t="s">
        <v>2256</v>
      </c>
      <c r="H917" s="12" t="s">
        <v>1537</v>
      </c>
      <c r="I917" s="12" t="s">
        <v>1166</v>
      </c>
      <c r="J917" s="12" t="s">
        <v>1167</v>
      </c>
    </row>
    <row r="918" spans="1:10" ht="12.75" x14ac:dyDescent="0.2">
      <c r="A918" s="10">
        <v>41809</v>
      </c>
      <c r="B918" s="11" t="s">
        <v>36</v>
      </c>
      <c r="C918" s="11" t="s">
        <v>761</v>
      </c>
      <c r="D918" s="11" t="s">
        <v>1730</v>
      </c>
      <c r="E918" s="12" t="s">
        <v>56</v>
      </c>
      <c r="F918" s="13">
        <v>2595</v>
      </c>
      <c r="G918" s="12" t="s">
        <v>1792</v>
      </c>
      <c r="H918" s="12" t="s">
        <v>1487</v>
      </c>
      <c r="I918" s="12" t="s">
        <v>1166</v>
      </c>
      <c r="J918" s="12" t="s">
        <v>1167</v>
      </c>
    </row>
    <row r="919" spans="1:10" ht="12.75" x14ac:dyDescent="0.2">
      <c r="A919" s="10">
        <v>41808</v>
      </c>
      <c r="B919" s="11" t="s">
        <v>40</v>
      </c>
      <c r="C919" s="11" t="s">
        <v>53</v>
      </c>
      <c r="D919" s="11" t="s">
        <v>17</v>
      </c>
      <c r="E919" s="12" t="s">
        <v>1780</v>
      </c>
      <c r="F919" s="13">
        <v>25000</v>
      </c>
      <c r="G919" s="12" t="s">
        <v>1781</v>
      </c>
      <c r="H919" s="12" t="s">
        <v>1699</v>
      </c>
      <c r="I919" s="12" t="s">
        <v>1166</v>
      </c>
      <c r="J919" s="12" t="s">
        <v>1167</v>
      </c>
    </row>
    <row r="920" spans="1:10" ht="12.75" x14ac:dyDescent="0.2">
      <c r="A920" s="10">
        <v>41808</v>
      </c>
      <c r="B920" s="11" t="s">
        <v>5</v>
      </c>
      <c r="C920" s="11" t="s">
        <v>1252</v>
      </c>
      <c r="D920" s="11" t="s">
        <v>17</v>
      </c>
      <c r="E920" s="12" t="s">
        <v>1782</v>
      </c>
      <c r="F920" s="13">
        <v>126861.55</v>
      </c>
      <c r="G920" s="12" t="s">
        <v>1786</v>
      </c>
      <c r="H920" s="12" t="s">
        <v>1170</v>
      </c>
      <c r="I920" s="12" t="s">
        <v>1166</v>
      </c>
      <c r="J920" s="12" t="s">
        <v>1167</v>
      </c>
    </row>
    <row r="921" spans="1:10" ht="12.75" x14ac:dyDescent="0.2">
      <c r="A921" s="10">
        <v>41808</v>
      </c>
      <c r="B921" s="11" t="s">
        <v>5</v>
      </c>
      <c r="C921" s="11" t="s">
        <v>1252</v>
      </c>
      <c r="D921" s="11" t="s">
        <v>17</v>
      </c>
      <c r="E921" s="12" t="s">
        <v>1782</v>
      </c>
      <c r="F921" s="13">
        <v>96127.01</v>
      </c>
      <c r="G921" s="12" t="s">
        <v>1786</v>
      </c>
      <c r="H921" s="12" t="s">
        <v>1783</v>
      </c>
      <c r="I921" s="12" t="s">
        <v>1166</v>
      </c>
      <c r="J921" s="12" t="s">
        <v>1167</v>
      </c>
    </row>
    <row r="922" spans="1:10" ht="12.75" x14ac:dyDescent="0.2">
      <c r="A922" s="10">
        <v>41808</v>
      </c>
      <c r="B922" s="11" t="s">
        <v>171</v>
      </c>
      <c r="C922" s="11" t="s">
        <v>2</v>
      </c>
      <c r="D922" s="11" t="s">
        <v>19</v>
      </c>
      <c r="E922" s="12" t="s">
        <v>1833</v>
      </c>
      <c r="F922" s="13">
        <v>256937.27</v>
      </c>
      <c r="G922" s="12" t="s">
        <v>1834</v>
      </c>
      <c r="H922" s="12"/>
      <c r="I922" s="12" t="s">
        <v>1166</v>
      </c>
      <c r="J922" s="12" t="s">
        <v>1167</v>
      </c>
    </row>
    <row r="923" spans="1:10" ht="12.75" x14ac:dyDescent="0.2">
      <c r="A923" s="10">
        <v>41806</v>
      </c>
      <c r="B923" s="11" t="s">
        <v>1793</v>
      </c>
      <c r="C923" s="11" t="s">
        <v>2</v>
      </c>
      <c r="D923" s="11" t="s">
        <v>18</v>
      </c>
      <c r="E923" s="12" t="s">
        <v>28</v>
      </c>
      <c r="F923" s="13">
        <v>105112.99</v>
      </c>
      <c r="G923" s="12" t="s">
        <v>1795</v>
      </c>
      <c r="H923" s="12" t="s">
        <v>1180</v>
      </c>
      <c r="I923" s="12" t="s">
        <v>1166</v>
      </c>
      <c r="J923" s="12" t="s">
        <v>1167</v>
      </c>
    </row>
    <row r="924" spans="1:10" ht="12.75" x14ac:dyDescent="0.2">
      <c r="A924" s="10">
        <v>41806</v>
      </c>
      <c r="B924" s="11" t="s">
        <v>88</v>
      </c>
      <c r="C924" s="11"/>
      <c r="D924" s="11" t="s">
        <v>17</v>
      </c>
      <c r="E924" s="12" t="s">
        <v>83</v>
      </c>
      <c r="F924" s="13">
        <v>0</v>
      </c>
      <c r="G924" s="12" t="s">
        <v>1801</v>
      </c>
      <c r="H924" s="12" t="s">
        <v>1601</v>
      </c>
      <c r="I924" s="12" t="s">
        <v>1166</v>
      </c>
      <c r="J924" s="12" t="s">
        <v>1167</v>
      </c>
    </row>
    <row r="925" spans="1:10" ht="12.75" x14ac:dyDescent="0.2">
      <c r="A925" s="10">
        <v>41806</v>
      </c>
      <c r="B925" s="11" t="s">
        <v>1793</v>
      </c>
      <c r="C925" s="11" t="s">
        <v>2</v>
      </c>
      <c r="D925" s="11" t="s">
        <v>19</v>
      </c>
      <c r="E925" s="12" t="s">
        <v>28</v>
      </c>
      <c r="F925" s="13">
        <v>94522.55</v>
      </c>
      <c r="G925" s="12" t="s">
        <v>2129</v>
      </c>
      <c r="H925" s="12" t="s">
        <v>1180</v>
      </c>
      <c r="I925" s="12" t="s">
        <v>1166</v>
      </c>
      <c r="J925" s="12" t="s">
        <v>1167</v>
      </c>
    </row>
    <row r="926" spans="1:10" ht="12.75" x14ac:dyDescent="0.2">
      <c r="A926" s="10">
        <v>41802</v>
      </c>
      <c r="B926" s="11" t="s">
        <v>2193</v>
      </c>
      <c r="C926" s="11" t="s">
        <v>1252</v>
      </c>
      <c r="D926" s="11" t="s">
        <v>17</v>
      </c>
      <c r="E926" s="12" t="s">
        <v>85</v>
      </c>
      <c r="F926" s="13">
        <v>84480</v>
      </c>
      <c r="G926" s="12" t="s">
        <v>1786</v>
      </c>
      <c r="H926" s="12" t="s">
        <v>1182</v>
      </c>
      <c r="I926" s="12" t="s">
        <v>1166</v>
      </c>
      <c r="J926" s="12" t="s">
        <v>1167</v>
      </c>
    </row>
    <row r="927" spans="1:10" ht="12.75" x14ac:dyDescent="0.2">
      <c r="A927" s="10">
        <v>41802</v>
      </c>
      <c r="B927" s="11" t="s">
        <v>40</v>
      </c>
      <c r="C927" s="11" t="s">
        <v>53</v>
      </c>
      <c r="D927" s="11" t="s">
        <v>17</v>
      </c>
      <c r="E927" s="12" t="s">
        <v>1725</v>
      </c>
      <c r="F927" s="13">
        <v>0</v>
      </c>
      <c r="G927" s="12" t="s">
        <v>1727</v>
      </c>
      <c r="H927" s="12" t="s">
        <v>1726</v>
      </c>
      <c r="I927" s="12" t="s">
        <v>1166</v>
      </c>
      <c r="J927" s="12" t="s">
        <v>1167</v>
      </c>
    </row>
    <row r="928" spans="1:10" ht="12.75" x14ac:dyDescent="0.2">
      <c r="A928" s="10">
        <v>41802</v>
      </c>
      <c r="B928" s="11" t="s">
        <v>5</v>
      </c>
      <c r="C928" s="11" t="s">
        <v>1252</v>
      </c>
      <c r="D928" s="11" t="s">
        <v>17</v>
      </c>
      <c r="E928" s="12" t="s">
        <v>373</v>
      </c>
      <c r="F928" s="13">
        <v>92432.51</v>
      </c>
      <c r="G928" s="12" t="s">
        <v>1786</v>
      </c>
      <c r="H928" s="12" t="s">
        <v>1170</v>
      </c>
      <c r="I928" s="12" t="s">
        <v>1166</v>
      </c>
      <c r="J928" s="12" t="s">
        <v>1167</v>
      </c>
    </row>
    <row r="929" spans="1:10" ht="12.75" x14ac:dyDescent="0.2">
      <c r="A929" s="10">
        <v>41801</v>
      </c>
      <c r="B929" s="11" t="s">
        <v>36</v>
      </c>
      <c r="C929" s="11" t="s">
        <v>53</v>
      </c>
      <c r="D929" s="11" t="s">
        <v>17</v>
      </c>
      <c r="E929" s="12" t="s">
        <v>1328</v>
      </c>
      <c r="F929" s="13">
        <v>0</v>
      </c>
      <c r="G929" s="12" t="s">
        <v>1729</v>
      </c>
      <c r="H929" s="12" t="s">
        <v>1728</v>
      </c>
      <c r="I929" s="12" t="s">
        <v>1166</v>
      </c>
      <c r="J929" s="12" t="s">
        <v>1167</v>
      </c>
    </row>
    <row r="930" spans="1:10" ht="12.75" x14ac:dyDescent="0.2">
      <c r="A930" s="10">
        <v>41801</v>
      </c>
      <c r="B930" s="11" t="s">
        <v>2193</v>
      </c>
      <c r="C930" s="11" t="s">
        <v>1252</v>
      </c>
      <c r="D930" s="11" t="s">
        <v>17</v>
      </c>
      <c r="E930" s="12" t="s">
        <v>85</v>
      </c>
      <c r="F930" s="13">
        <v>83200</v>
      </c>
      <c r="G930" s="12" t="s">
        <v>1878</v>
      </c>
      <c r="H930" s="12" t="s">
        <v>1182</v>
      </c>
      <c r="I930" s="12" t="s">
        <v>1166</v>
      </c>
      <c r="J930" s="12" t="s">
        <v>1167</v>
      </c>
    </row>
    <row r="931" spans="1:10" ht="12.75" x14ac:dyDescent="0.2">
      <c r="A931" s="10">
        <v>41800</v>
      </c>
      <c r="B931" s="11" t="s">
        <v>36</v>
      </c>
      <c r="C931" s="11" t="s">
        <v>53</v>
      </c>
      <c r="D931" s="11" t="s">
        <v>1730</v>
      </c>
      <c r="E931" s="12" t="s">
        <v>85</v>
      </c>
      <c r="F931" s="13">
        <v>25774.63</v>
      </c>
      <c r="G931" s="12" t="s">
        <v>1731</v>
      </c>
      <c r="H931" s="12" t="s">
        <v>1182</v>
      </c>
      <c r="I931" s="12" t="s">
        <v>1166</v>
      </c>
      <c r="J931" s="12" t="s">
        <v>1167</v>
      </c>
    </row>
    <row r="932" spans="1:10" ht="12.75" x14ac:dyDescent="0.2">
      <c r="A932" s="10">
        <v>41800</v>
      </c>
      <c r="B932" s="11" t="s">
        <v>5</v>
      </c>
      <c r="C932" s="11" t="s">
        <v>1252</v>
      </c>
      <c r="D932" s="11" t="s">
        <v>17</v>
      </c>
      <c r="E932" s="12" t="s">
        <v>873</v>
      </c>
      <c r="F932" s="13">
        <v>92247.5</v>
      </c>
      <c r="G932" s="12" t="s">
        <v>1878</v>
      </c>
      <c r="H932" s="12" t="s">
        <v>1656</v>
      </c>
      <c r="I932" s="12" t="s">
        <v>1166</v>
      </c>
      <c r="J932" s="12" t="s">
        <v>1167</v>
      </c>
    </row>
    <row r="933" spans="1:10" ht="12.75" x14ac:dyDescent="0.2">
      <c r="A933" s="10">
        <v>41799</v>
      </c>
      <c r="B933" s="11" t="s">
        <v>36</v>
      </c>
      <c r="C933" s="11" t="s">
        <v>118</v>
      </c>
      <c r="D933" s="11" t="s">
        <v>19</v>
      </c>
      <c r="E933" s="12" t="s">
        <v>850</v>
      </c>
      <c r="F933" s="13">
        <v>18245.939999999999</v>
      </c>
      <c r="G933" s="12" t="s">
        <v>1733</v>
      </c>
      <c r="H933" s="12" t="s">
        <v>1732</v>
      </c>
      <c r="I933" s="12" t="s">
        <v>1166</v>
      </c>
      <c r="J933" s="12" t="s">
        <v>1167</v>
      </c>
    </row>
    <row r="934" spans="1:10" ht="12.75" x14ac:dyDescent="0.2">
      <c r="A934" s="10">
        <v>41799</v>
      </c>
      <c r="B934" s="11" t="s">
        <v>171</v>
      </c>
      <c r="C934" s="11" t="s">
        <v>2</v>
      </c>
      <c r="D934" s="11" t="s">
        <v>1730</v>
      </c>
      <c r="E934" s="12" t="s">
        <v>1734</v>
      </c>
      <c r="F934" s="13">
        <v>0</v>
      </c>
      <c r="G934" s="12" t="s">
        <v>1735</v>
      </c>
      <c r="H934" s="12"/>
      <c r="I934" s="12" t="s">
        <v>1166</v>
      </c>
      <c r="J934" s="12" t="s">
        <v>1167</v>
      </c>
    </row>
    <row r="935" spans="1:10" ht="12.75" x14ac:dyDescent="0.2">
      <c r="A935" s="10">
        <v>41798</v>
      </c>
      <c r="B935" s="11" t="s">
        <v>36</v>
      </c>
      <c r="C935" s="11" t="s">
        <v>761</v>
      </c>
      <c r="D935" s="11" t="s">
        <v>20</v>
      </c>
      <c r="E935" s="12" t="s">
        <v>56</v>
      </c>
      <c r="F935" s="13">
        <v>0</v>
      </c>
      <c r="G935" s="12" t="s">
        <v>1784</v>
      </c>
      <c r="H935" s="12" t="s">
        <v>1487</v>
      </c>
      <c r="I935" s="12" t="s">
        <v>1166</v>
      </c>
      <c r="J935" s="12" t="s">
        <v>1167</v>
      </c>
    </row>
    <row r="936" spans="1:10" ht="12.75" x14ac:dyDescent="0.2">
      <c r="A936" s="10">
        <v>41797</v>
      </c>
      <c r="B936" s="11" t="s">
        <v>2234</v>
      </c>
      <c r="C936" s="11" t="s">
        <v>53</v>
      </c>
      <c r="D936" s="11" t="s">
        <v>19</v>
      </c>
      <c r="E936" s="12" t="s">
        <v>1163</v>
      </c>
      <c r="F936" s="13">
        <v>17385.45</v>
      </c>
      <c r="G936" s="12" t="s">
        <v>1736</v>
      </c>
      <c r="H936" s="12" t="s">
        <v>1165</v>
      </c>
      <c r="I936" s="12" t="s">
        <v>1166</v>
      </c>
      <c r="J936" s="12" t="s">
        <v>1167</v>
      </c>
    </row>
    <row r="937" spans="1:10" ht="12.75" x14ac:dyDescent="0.2">
      <c r="A937" s="10">
        <v>41796</v>
      </c>
      <c r="B937" s="11" t="s">
        <v>36</v>
      </c>
      <c r="C937" s="11" t="s">
        <v>53</v>
      </c>
      <c r="D937" s="11" t="s">
        <v>17</v>
      </c>
      <c r="E937" s="12" t="s">
        <v>1737</v>
      </c>
      <c r="F937" s="13">
        <v>17853</v>
      </c>
      <c r="G937" s="12" t="s">
        <v>1739</v>
      </c>
      <c r="H937" s="12" t="s">
        <v>1738</v>
      </c>
      <c r="I937" s="12" t="s">
        <v>1166</v>
      </c>
      <c r="J937" s="12" t="s">
        <v>1167</v>
      </c>
    </row>
    <row r="938" spans="1:10" ht="12.75" x14ac:dyDescent="0.2">
      <c r="A938" s="10">
        <v>41796</v>
      </c>
      <c r="B938" s="11" t="s">
        <v>5</v>
      </c>
      <c r="C938" s="11" t="s">
        <v>2</v>
      </c>
      <c r="D938" s="11" t="s">
        <v>17</v>
      </c>
      <c r="E938" s="12" t="s">
        <v>1740</v>
      </c>
      <c r="F938" s="13">
        <v>141000</v>
      </c>
      <c r="G938" s="12" t="s">
        <v>1741</v>
      </c>
      <c r="H938" s="12" t="s">
        <v>1587</v>
      </c>
      <c r="I938" s="12" t="s">
        <v>1166</v>
      </c>
      <c r="J938" s="12" t="s">
        <v>1167</v>
      </c>
    </row>
    <row r="939" spans="1:10" ht="12.75" x14ac:dyDescent="0.2">
      <c r="A939" s="10">
        <v>41794</v>
      </c>
      <c r="B939" s="11" t="s">
        <v>5</v>
      </c>
      <c r="C939" s="11" t="s">
        <v>761</v>
      </c>
      <c r="D939" s="11" t="s">
        <v>17</v>
      </c>
      <c r="E939" s="12" t="s">
        <v>85</v>
      </c>
      <c r="F939" s="13">
        <v>0</v>
      </c>
      <c r="G939" s="12" t="s">
        <v>1742</v>
      </c>
      <c r="H939" s="12" t="s">
        <v>1182</v>
      </c>
      <c r="I939" s="12" t="s">
        <v>1166</v>
      </c>
      <c r="J939" s="12" t="s">
        <v>1167</v>
      </c>
    </row>
    <row r="940" spans="1:10" ht="12.75" x14ac:dyDescent="0.2">
      <c r="A940" s="10">
        <v>41794</v>
      </c>
      <c r="B940" s="11" t="s">
        <v>36</v>
      </c>
      <c r="C940" s="11" t="s">
        <v>53</v>
      </c>
      <c r="D940" s="11" t="s">
        <v>17</v>
      </c>
      <c r="E940" s="12" t="s">
        <v>1743</v>
      </c>
      <c r="F940" s="13">
        <v>0</v>
      </c>
      <c r="G940" s="12" t="s">
        <v>1744</v>
      </c>
      <c r="H940" s="12" t="s">
        <v>1537</v>
      </c>
      <c r="I940" s="12" t="s">
        <v>1166</v>
      </c>
      <c r="J940" s="12" t="s">
        <v>1167</v>
      </c>
    </row>
    <row r="941" spans="1:10" ht="12.75" x14ac:dyDescent="0.2">
      <c r="A941" s="10">
        <v>41794</v>
      </c>
      <c r="B941" s="11" t="s">
        <v>36</v>
      </c>
      <c r="C941" s="11" t="s">
        <v>53</v>
      </c>
      <c r="D941" s="11" t="s">
        <v>17</v>
      </c>
      <c r="E941" s="12" t="s">
        <v>1743</v>
      </c>
      <c r="F941" s="13">
        <v>12000</v>
      </c>
      <c r="G941" s="12" t="s">
        <v>1745</v>
      </c>
      <c r="H941" s="12" t="s">
        <v>1537</v>
      </c>
      <c r="I941" s="12" t="s">
        <v>1166</v>
      </c>
      <c r="J941" s="12" t="s">
        <v>1167</v>
      </c>
    </row>
    <row r="942" spans="1:10" ht="12.75" x14ac:dyDescent="0.2">
      <c r="A942" s="10">
        <v>41791</v>
      </c>
      <c r="B942" s="11" t="s">
        <v>40</v>
      </c>
      <c r="C942" s="11" t="s">
        <v>37</v>
      </c>
      <c r="D942" s="11" t="s">
        <v>17</v>
      </c>
      <c r="E942" s="12" t="s">
        <v>1746</v>
      </c>
      <c r="F942" s="13">
        <v>25000</v>
      </c>
      <c r="G942" s="12" t="s">
        <v>1747</v>
      </c>
      <c r="H942" s="12" t="s">
        <v>1699</v>
      </c>
      <c r="I942" s="12" t="s">
        <v>1166</v>
      </c>
      <c r="J942" s="12" t="s">
        <v>1167</v>
      </c>
    </row>
    <row r="943" spans="1:10" ht="12.75" x14ac:dyDescent="0.2">
      <c r="A943" s="10">
        <v>41789</v>
      </c>
      <c r="B943" s="11" t="s">
        <v>5</v>
      </c>
      <c r="C943" s="11" t="s">
        <v>1252</v>
      </c>
      <c r="D943" s="11" t="s">
        <v>17</v>
      </c>
      <c r="E943" s="12" t="s">
        <v>208</v>
      </c>
      <c r="F943" s="13">
        <v>101160.91</v>
      </c>
      <c r="G943" s="12" t="s">
        <v>1786</v>
      </c>
      <c r="H943" s="12" t="s">
        <v>1640</v>
      </c>
      <c r="I943" s="12" t="s">
        <v>1166</v>
      </c>
      <c r="J943" s="12" t="s">
        <v>1167</v>
      </c>
    </row>
    <row r="944" spans="1:10" ht="12.75" x14ac:dyDescent="0.2">
      <c r="A944" s="10">
        <v>41789</v>
      </c>
      <c r="B944" s="11" t="s">
        <v>5</v>
      </c>
      <c r="C944" s="11" t="s">
        <v>1252</v>
      </c>
      <c r="D944" s="11" t="s">
        <v>17</v>
      </c>
      <c r="E944" s="12" t="s">
        <v>208</v>
      </c>
      <c r="F944" s="13">
        <v>135091.48000000001</v>
      </c>
      <c r="G944" s="12" t="s">
        <v>1786</v>
      </c>
      <c r="H944" s="12" t="s">
        <v>1640</v>
      </c>
      <c r="I944" s="12" t="s">
        <v>1166</v>
      </c>
      <c r="J944" s="12" t="s">
        <v>1167</v>
      </c>
    </row>
    <row r="945" spans="1:10" ht="12.75" x14ac:dyDescent="0.2">
      <c r="A945" s="10">
        <v>41786</v>
      </c>
      <c r="B945" s="11" t="s">
        <v>6</v>
      </c>
      <c r="C945" s="11" t="s">
        <v>761</v>
      </c>
      <c r="D945" s="11" t="s">
        <v>17</v>
      </c>
      <c r="E945" s="12" t="s">
        <v>1802</v>
      </c>
      <c r="F945" s="13">
        <v>0</v>
      </c>
      <c r="G945" s="12" t="s">
        <v>1804</v>
      </c>
      <c r="H945" s="12" t="s">
        <v>1803</v>
      </c>
      <c r="I945" s="12" t="s">
        <v>1166</v>
      </c>
      <c r="J945" s="12" t="s">
        <v>1167</v>
      </c>
    </row>
    <row r="946" spans="1:10" ht="12.75" x14ac:dyDescent="0.2">
      <c r="A946" s="10">
        <v>41779</v>
      </c>
      <c r="B946" s="11" t="s">
        <v>36</v>
      </c>
      <c r="C946" s="11" t="s">
        <v>53</v>
      </c>
      <c r="D946" s="11" t="s">
        <v>17</v>
      </c>
      <c r="E946" s="12" t="s">
        <v>1749</v>
      </c>
      <c r="F946" s="13">
        <v>17816.21</v>
      </c>
      <c r="G946" s="12" t="s">
        <v>2470</v>
      </c>
      <c r="H946" s="12" t="s">
        <v>1750</v>
      </c>
      <c r="I946" s="12" t="s">
        <v>1166</v>
      </c>
      <c r="J946" s="12" t="s">
        <v>1167</v>
      </c>
    </row>
    <row r="947" spans="1:10" ht="12.75" x14ac:dyDescent="0.2">
      <c r="A947" s="10">
        <v>41778</v>
      </c>
      <c r="B947" s="11" t="s">
        <v>2194</v>
      </c>
      <c r="C947" s="11" t="s">
        <v>2</v>
      </c>
      <c r="D947" s="11" t="s">
        <v>20</v>
      </c>
      <c r="E947" s="12" t="s">
        <v>1358</v>
      </c>
      <c r="F947" s="13">
        <v>90000</v>
      </c>
      <c r="G947" s="12" t="s">
        <v>2254</v>
      </c>
      <c r="H947" s="12" t="s">
        <v>1660</v>
      </c>
      <c r="I947" s="12" t="s">
        <v>1166</v>
      </c>
      <c r="J947" s="12" t="s">
        <v>1167</v>
      </c>
    </row>
    <row r="948" spans="1:10" ht="12.75" x14ac:dyDescent="0.2">
      <c r="A948" s="10">
        <v>41776</v>
      </c>
      <c r="B948" s="11" t="s">
        <v>1939</v>
      </c>
      <c r="C948" s="11" t="s">
        <v>37</v>
      </c>
      <c r="D948" s="11" t="s">
        <v>18</v>
      </c>
      <c r="E948" s="12" t="s">
        <v>1752</v>
      </c>
      <c r="F948" s="13">
        <v>0</v>
      </c>
      <c r="G948" s="12" t="s">
        <v>1753</v>
      </c>
      <c r="H948" s="12"/>
      <c r="I948" s="12" t="s">
        <v>1166</v>
      </c>
      <c r="J948" s="12" t="s">
        <v>1167</v>
      </c>
    </row>
    <row r="949" spans="1:10" ht="12.75" x14ac:dyDescent="0.2">
      <c r="A949" s="10">
        <v>41775</v>
      </c>
      <c r="B949" s="11" t="s">
        <v>5</v>
      </c>
      <c r="C949" s="11" t="s">
        <v>53</v>
      </c>
      <c r="D949" s="11" t="s">
        <v>17</v>
      </c>
      <c r="E949" s="12" t="s">
        <v>1436</v>
      </c>
      <c r="F949" s="13">
        <v>32500</v>
      </c>
      <c r="G949" s="12" t="s">
        <v>1754</v>
      </c>
      <c r="H949" s="12" t="s">
        <v>1170</v>
      </c>
      <c r="I949" s="12" t="s">
        <v>1166</v>
      </c>
      <c r="J949" s="12" t="s">
        <v>1167</v>
      </c>
    </row>
    <row r="950" spans="1:10" ht="12.75" x14ac:dyDescent="0.2">
      <c r="A950" s="10">
        <v>41775</v>
      </c>
      <c r="B950" s="11" t="s">
        <v>5</v>
      </c>
      <c r="C950" s="11" t="s">
        <v>2</v>
      </c>
      <c r="D950" s="11" t="s">
        <v>17</v>
      </c>
      <c r="E950" s="12" t="s">
        <v>1436</v>
      </c>
      <c r="F950" s="13">
        <v>214816</v>
      </c>
      <c r="G950" s="12" t="s">
        <v>1754</v>
      </c>
      <c r="H950" s="12" t="s">
        <v>1170</v>
      </c>
      <c r="I950" s="12" t="s">
        <v>1166</v>
      </c>
      <c r="J950" s="12" t="s">
        <v>1167</v>
      </c>
    </row>
    <row r="951" spans="1:10" ht="12.75" x14ac:dyDescent="0.2">
      <c r="A951" s="10">
        <v>41774</v>
      </c>
      <c r="B951" s="11" t="s">
        <v>2234</v>
      </c>
      <c r="C951" s="11" t="s">
        <v>1252</v>
      </c>
      <c r="D951" s="11" t="s">
        <v>17</v>
      </c>
      <c r="E951" s="12" t="s">
        <v>83</v>
      </c>
      <c r="F951" s="13">
        <v>82280.97</v>
      </c>
      <c r="G951" s="12" t="s">
        <v>1756</v>
      </c>
      <c r="H951" s="12" t="s">
        <v>1601</v>
      </c>
      <c r="I951" s="12" t="s">
        <v>1166</v>
      </c>
      <c r="J951" s="12" t="s">
        <v>1167</v>
      </c>
    </row>
    <row r="952" spans="1:10" ht="12.75" x14ac:dyDescent="0.2">
      <c r="A952" s="10">
        <v>41772</v>
      </c>
      <c r="B952" s="11" t="s">
        <v>2201</v>
      </c>
      <c r="C952" s="11" t="s">
        <v>761</v>
      </c>
      <c r="D952" s="11" t="s">
        <v>17</v>
      </c>
      <c r="E952" s="12" t="s">
        <v>152</v>
      </c>
      <c r="F952" s="13">
        <v>0</v>
      </c>
      <c r="G952" s="12" t="s">
        <v>1758</v>
      </c>
      <c r="H952" s="12" t="s">
        <v>1630</v>
      </c>
      <c r="I952" s="12" t="s">
        <v>1166</v>
      </c>
      <c r="J952" s="12" t="s">
        <v>1167</v>
      </c>
    </row>
    <row r="953" spans="1:10" ht="12.75" x14ac:dyDescent="0.2">
      <c r="A953" s="10">
        <v>41771</v>
      </c>
      <c r="B953" s="11" t="s">
        <v>40</v>
      </c>
      <c r="C953" s="11" t="s">
        <v>761</v>
      </c>
      <c r="D953" s="11" t="s">
        <v>17</v>
      </c>
      <c r="E953" s="12" t="s">
        <v>1759</v>
      </c>
      <c r="F953" s="13">
        <v>0</v>
      </c>
      <c r="G953" s="12" t="s">
        <v>1760</v>
      </c>
      <c r="H953" s="12" t="s">
        <v>1188</v>
      </c>
      <c r="I953" s="12" t="s">
        <v>1166</v>
      </c>
      <c r="J953" s="12" t="s">
        <v>1167</v>
      </c>
    </row>
    <row r="954" spans="1:10" ht="12.75" x14ac:dyDescent="0.2">
      <c r="A954" s="10">
        <v>41766</v>
      </c>
      <c r="B954" s="11" t="s">
        <v>88</v>
      </c>
      <c r="C954" s="11" t="s">
        <v>53</v>
      </c>
      <c r="D954" s="11" t="s">
        <v>19</v>
      </c>
      <c r="E954" s="12" t="s">
        <v>83</v>
      </c>
      <c r="F954" s="13">
        <v>0</v>
      </c>
      <c r="G954" s="12" t="s">
        <v>1761</v>
      </c>
      <c r="H954" s="12" t="s">
        <v>1491</v>
      </c>
      <c r="I954" s="12" t="s">
        <v>1166</v>
      </c>
      <c r="J954" s="12" t="s">
        <v>1167</v>
      </c>
    </row>
    <row r="955" spans="1:10" ht="12.75" x14ac:dyDescent="0.2">
      <c r="A955" s="10">
        <v>41765</v>
      </c>
      <c r="B955" s="11" t="s">
        <v>40</v>
      </c>
      <c r="C955" s="11" t="s">
        <v>761</v>
      </c>
      <c r="D955" s="11" t="s">
        <v>17</v>
      </c>
      <c r="E955" s="12" t="s">
        <v>1762</v>
      </c>
      <c r="F955" s="13">
        <v>0</v>
      </c>
      <c r="G955" s="12" t="s">
        <v>1763</v>
      </c>
      <c r="H955" s="12" t="s">
        <v>1494</v>
      </c>
      <c r="I955" s="12" t="s">
        <v>1166</v>
      </c>
      <c r="J955" s="12" t="s">
        <v>1167</v>
      </c>
    </row>
    <row r="956" spans="1:10" ht="12.75" x14ac:dyDescent="0.2">
      <c r="A956" s="10">
        <v>41759</v>
      </c>
      <c r="B956" s="11" t="s">
        <v>5</v>
      </c>
      <c r="C956" s="11" t="s">
        <v>53</v>
      </c>
      <c r="D956" s="11" t="s">
        <v>17</v>
      </c>
      <c r="E956" s="12" t="s">
        <v>1740</v>
      </c>
      <c r="F956" s="13">
        <v>28524.240000000002</v>
      </c>
      <c r="G956" s="12" t="s">
        <v>1764</v>
      </c>
      <c r="H956" s="12" t="s">
        <v>1587</v>
      </c>
      <c r="I956" s="12" t="s">
        <v>1166</v>
      </c>
      <c r="J956" s="12" t="s">
        <v>1167</v>
      </c>
    </row>
    <row r="957" spans="1:10" ht="12.75" x14ac:dyDescent="0.2">
      <c r="A957" s="10">
        <v>41756</v>
      </c>
      <c r="B957" s="11" t="s">
        <v>40</v>
      </c>
      <c r="C957" s="11" t="s">
        <v>53</v>
      </c>
      <c r="D957" s="11" t="s">
        <v>17</v>
      </c>
      <c r="E957" s="12" t="s">
        <v>221</v>
      </c>
      <c r="F957" s="13">
        <v>0</v>
      </c>
      <c r="G957" s="12" t="s">
        <v>1765</v>
      </c>
      <c r="H957" s="12" t="s">
        <v>1699</v>
      </c>
      <c r="I957" s="12" t="s">
        <v>1166</v>
      </c>
      <c r="J957" s="12" t="s">
        <v>1167</v>
      </c>
    </row>
    <row r="958" spans="1:10" ht="12.75" x14ac:dyDescent="0.2">
      <c r="A958" s="10">
        <v>41754</v>
      </c>
      <c r="B958" s="11" t="s">
        <v>2194</v>
      </c>
      <c r="C958" s="11" t="s">
        <v>761</v>
      </c>
      <c r="D958" s="11" t="s">
        <v>20</v>
      </c>
      <c r="E958" s="12" t="s">
        <v>1358</v>
      </c>
      <c r="F958" s="13">
        <v>0</v>
      </c>
      <c r="G958" s="12" t="s">
        <v>2254</v>
      </c>
      <c r="H958" s="12" t="s">
        <v>1660</v>
      </c>
      <c r="I958" s="12" t="s">
        <v>1166</v>
      </c>
      <c r="J958" s="12" t="s">
        <v>1167</v>
      </c>
    </row>
    <row r="959" spans="1:10" ht="12.75" x14ac:dyDescent="0.2">
      <c r="A959" s="10">
        <v>41753</v>
      </c>
      <c r="B959" s="11" t="s">
        <v>757</v>
      </c>
      <c r="C959" s="11" t="s">
        <v>53</v>
      </c>
      <c r="D959" s="11" t="s">
        <v>20</v>
      </c>
      <c r="E959" s="12" t="s">
        <v>1767</v>
      </c>
      <c r="F959" s="13"/>
      <c r="G959" s="12" t="s">
        <v>1768</v>
      </c>
      <c r="H959" s="12"/>
      <c r="I959" s="12" t="s">
        <v>1166</v>
      </c>
      <c r="J959" s="12" t="s">
        <v>1167</v>
      </c>
    </row>
    <row r="960" spans="1:10" ht="12.75" x14ac:dyDescent="0.2">
      <c r="A960" s="10">
        <v>41751</v>
      </c>
      <c r="B960" s="11" t="s">
        <v>6</v>
      </c>
      <c r="C960" s="11" t="s">
        <v>53</v>
      </c>
      <c r="D960" s="11" t="s">
        <v>17</v>
      </c>
      <c r="E960" s="12" t="s">
        <v>1716</v>
      </c>
      <c r="F960" s="13">
        <v>11500</v>
      </c>
      <c r="G960" s="12" t="s">
        <v>1718</v>
      </c>
      <c r="H960" s="12" t="s">
        <v>1717</v>
      </c>
      <c r="I960" s="12" t="s">
        <v>1166</v>
      </c>
      <c r="J960" s="12" t="s">
        <v>1167</v>
      </c>
    </row>
    <row r="961" spans="1:10" ht="12.75" x14ac:dyDescent="0.2">
      <c r="A961" s="10">
        <v>41751</v>
      </c>
      <c r="B961" s="11" t="s">
        <v>2194</v>
      </c>
      <c r="C961" s="11" t="s">
        <v>761</v>
      </c>
      <c r="D961" s="11" t="s">
        <v>20</v>
      </c>
      <c r="E961" s="12" t="s">
        <v>1358</v>
      </c>
      <c r="F961" s="13">
        <v>0</v>
      </c>
      <c r="G961" s="12" t="s">
        <v>2254</v>
      </c>
      <c r="H961" s="12" t="s">
        <v>1660</v>
      </c>
      <c r="I961" s="12" t="s">
        <v>1166</v>
      </c>
      <c r="J961" s="12" t="s">
        <v>1167</v>
      </c>
    </row>
    <row r="962" spans="1:10" ht="12.75" x14ac:dyDescent="0.2">
      <c r="A962" s="10">
        <v>41742</v>
      </c>
      <c r="B962" s="11" t="s">
        <v>2234</v>
      </c>
      <c r="C962" s="11" t="s">
        <v>53</v>
      </c>
      <c r="D962" s="11" t="s">
        <v>17</v>
      </c>
      <c r="E962" s="12" t="s">
        <v>288</v>
      </c>
      <c r="F962" s="13">
        <v>0</v>
      </c>
      <c r="G962" s="12" t="s">
        <v>1719</v>
      </c>
      <c r="H962" s="12" t="s">
        <v>1601</v>
      </c>
      <c r="I962" s="12" t="s">
        <v>1166</v>
      </c>
      <c r="J962" s="12" t="s">
        <v>1167</v>
      </c>
    </row>
    <row r="963" spans="1:10" ht="12.75" x14ac:dyDescent="0.2">
      <c r="A963" s="10">
        <v>41740</v>
      </c>
      <c r="B963" s="11" t="s">
        <v>2193</v>
      </c>
      <c r="C963" s="11" t="s">
        <v>1252</v>
      </c>
      <c r="D963" s="11" t="s">
        <v>17</v>
      </c>
      <c r="E963" s="12" t="s">
        <v>873</v>
      </c>
      <c r="F963" s="13">
        <v>0</v>
      </c>
      <c r="G963" s="12" t="s">
        <v>1914</v>
      </c>
      <c r="H963" s="12" t="s">
        <v>1656</v>
      </c>
      <c r="I963" s="12" t="s">
        <v>1166</v>
      </c>
      <c r="J963" s="12" t="s">
        <v>1167</v>
      </c>
    </row>
    <row r="964" spans="1:10" ht="12.75" x14ac:dyDescent="0.2">
      <c r="A964" s="10">
        <v>41740</v>
      </c>
      <c r="B964" s="11" t="s">
        <v>2193</v>
      </c>
      <c r="C964" s="11" t="s">
        <v>1252</v>
      </c>
      <c r="D964" s="11" t="s">
        <v>17</v>
      </c>
      <c r="E964" s="12" t="s">
        <v>873</v>
      </c>
      <c r="F964" s="13">
        <v>0</v>
      </c>
      <c r="G964" s="12" t="s">
        <v>1915</v>
      </c>
      <c r="H964" s="12" t="s">
        <v>1656</v>
      </c>
      <c r="I964" s="12" t="s">
        <v>1166</v>
      </c>
      <c r="J964" s="12" t="s">
        <v>1167</v>
      </c>
    </row>
    <row r="965" spans="1:10" ht="12.75" x14ac:dyDescent="0.2">
      <c r="A965" s="10">
        <v>41737</v>
      </c>
      <c r="B965" s="11" t="s">
        <v>2194</v>
      </c>
      <c r="C965" s="11" t="s">
        <v>2</v>
      </c>
      <c r="D965" s="11" t="s">
        <v>20</v>
      </c>
      <c r="E965" s="12" t="s">
        <v>844</v>
      </c>
      <c r="F965" s="13">
        <v>0</v>
      </c>
      <c r="G965" s="12" t="s">
        <v>2280</v>
      </c>
      <c r="H965" s="12" t="s">
        <v>1703</v>
      </c>
      <c r="I965" s="12" t="s">
        <v>1166</v>
      </c>
      <c r="J965" s="12" t="s">
        <v>1167</v>
      </c>
    </row>
    <row r="966" spans="1:10" ht="12.75" x14ac:dyDescent="0.2">
      <c r="A966" s="10">
        <v>41732</v>
      </c>
      <c r="B966" s="11" t="s">
        <v>36</v>
      </c>
      <c r="C966" s="11" t="s">
        <v>53</v>
      </c>
      <c r="D966" s="11" t="s">
        <v>19</v>
      </c>
      <c r="E966" s="12" t="s">
        <v>56</v>
      </c>
      <c r="F966" s="13">
        <v>9238.35</v>
      </c>
      <c r="G966" s="12" t="s">
        <v>303</v>
      </c>
      <c r="H966" s="12" t="s">
        <v>1487</v>
      </c>
      <c r="I966" s="12" t="s">
        <v>1166</v>
      </c>
      <c r="J966" s="12" t="s">
        <v>1167</v>
      </c>
    </row>
    <row r="967" spans="1:10" ht="12.75" x14ac:dyDescent="0.2">
      <c r="A967" s="10">
        <v>41729</v>
      </c>
      <c r="B967" s="11" t="s">
        <v>6</v>
      </c>
      <c r="C967" s="11" t="s">
        <v>761</v>
      </c>
      <c r="D967" s="11" t="s">
        <v>20</v>
      </c>
      <c r="E967" s="12" t="s">
        <v>1705</v>
      </c>
      <c r="F967" s="13">
        <v>555</v>
      </c>
      <c r="G967" s="12" t="s">
        <v>1706</v>
      </c>
      <c r="H967" s="12"/>
      <c r="I967" s="12" t="s">
        <v>1166</v>
      </c>
      <c r="J967" s="12" t="s">
        <v>1167</v>
      </c>
    </row>
    <row r="968" spans="1:10" ht="12.75" x14ac:dyDescent="0.2">
      <c r="A968" s="10">
        <v>41729</v>
      </c>
      <c r="B968" s="11" t="s">
        <v>2234</v>
      </c>
      <c r="C968" s="11" t="s">
        <v>761</v>
      </c>
      <c r="D968" s="11" t="s">
        <v>17</v>
      </c>
      <c r="E968" s="12" t="s">
        <v>795</v>
      </c>
      <c r="F968" s="13">
        <v>0</v>
      </c>
      <c r="G968" s="12" t="s">
        <v>1707</v>
      </c>
      <c r="H968" s="12" t="s">
        <v>1218</v>
      </c>
      <c r="I968" s="12" t="s">
        <v>1166</v>
      </c>
      <c r="J968" s="12" t="s">
        <v>1167</v>
      </c>
    </row>
    <row r="969" spans="1:10" ht="12.75" x14ac:dyDescent="0.2">
      <c r="A969" s="10">
        <v>41728</v>
      </c>
      <c r="B969" s="11" t="s">
        <v>2194</v>
      </c>
      <c r="C969" s="11" t="s">
        <v>2</v>
      </c>
      <c r="D969" s="11" t="s">
        <v>20</v>
      </c>
      <c r="E969" s="12" t="s">
        <v>844</v>
      </c>
      <c r="F969" s="13">
        <v>68646.5</v>
      </c>
      <c r="G969" s="12" t="s">
        <v>2253</v>
      </c>
      <c r="H969" s="12" t="s">
        <v>1703</v>
      </c>
      <c r="I969" s="12" t="s">
        <v>1166</v>
      </c>
      <c r="J969" s="12" t="s">
        <v>1167</v>
      </c>
    </row>
    <row r="970" spans="1:10" ht="12.75" x14ac:dyDescent="0.2">
      <c r="A970" s="10">
        <v>41725</v>
      </c>
      <c r="B970" s="11" t="s">
        <v>5</v>
      </c>
      <c r="C970" s="11" t="s">
        <v>761</v>
      </c>
      <c r="D970" s="11" t="s">
        <v>17</v>
      </c>
      <c r="E970" s="12" t="s">
        <v>233</v>
      </c>
      <c r="F970" s="13">
        <v>0</v>
      </c>
      <c r="G970" s="12" t="s">
        <v>1708</v>
      </c>
      <c r="H970" s="12" t="s">
        <v>1554</v>
      </c>
      <c r="I970" s="12" t="s">
        <v>1166</v>
      </c>
      <c r="J970" s="12" t="s">
        <v>1167</v>
      </c>
    </row>
    <row r="971" spans="1:10" ht="12.75" x14ac:dyDescent="0.2">
      <c r="A971" s="10">
        <v>41725</v>
      </c>
      <c r="B971" s="11" t="s">
        <v>36</v>
      </c>
      <c r="C971" s="11" t="s">
        <v>761</v>
      </c>
      <c r="D971" s="11" t="s">
        <v>17</v>
      </c>
      <c r="E971" s="12" t="s">
        <v>380</v>
      </c>
      <c r="F971" s="13">
        <v>0</v>
      </c>
      <c r="G971" s="12" t="s">
        <v>1709</v>
      </c>
      <c r="H971" s="12" t="s">
        <v>1542</v>
      </c>
      <c r="I971" s="12" t="s">
        <v>1166</v>
      </c>
      <c r="J971" s="12" t="s">
        <v>1167</v>
      </c>
    </row>
    <row r="972" spans="1:10" ht="12.75" x14ac:dyDescent="0.2">
      <c r="A972" s="10">
        <v>41724</v>
      </c>
      <c r="B972" s="11" t="s">
        <v>6</v>
      </c>
      <c r="C972" s="11" t="s">
        <v>761</v>
      </c>
      <c r="D972" s="11" t="s">
        <v>20</v>
      </c>
      <c r="E972" s="12" t="s">
        <v>1710</v>
      </c>
      <c r="F972" s="13">
        <v>555</v>
      </c>
      <c r="G972" s="12" t="s">
        <v>1706</v>
      </c>
      <c r="H972" s="12"/>
      <c r="I972" s="12" t="s">
        <v>1166</v>
      </c>
      <c r="J972" s="12" t="s">
        <v>1167</v>
      </c>
    </row>
    <row r="973" spans="1:10" ht="12.75" x14ac:dyDescent="0.2">
      <c r="A973" s="10">
        <v>41722</v>
      </c>
      <c r="B973" s="11" t="s">
        <v>36</v>
      </c>
      <c r="C973" s="11" t="s">
        <v>37</v>
      </c>
      <c r="D973" s="11" t="s">
        <v>18</v>
      </c>
      <c r="E973" s="12" t="s">
        <v>800</v>
      </c>
      <c r="F973" s="13">
        <v>0</v>
      </c>
      <c r="G973" s="12" t="s">
        <v>1769</v>
      </c>
      <c r="H973" s="12" t="s">
        <v>1579</v>
      </c>
      <c r="I973" s="12" t="s">
        <v>1166</v>
      </c>
      <c r="J973" s="12" t="s">
        <v>1167</v>
      </c>
    </row>
    <row r="974" spans="1:10" ht="12.75" x14ac:dyDescent="0.2">
      <c r="A974" s="10">
        <v>41719</v>
      </c>
      <c r="B974" s="11" t="s">
        <v>40</v>
      </c>
      <c r="C974" s="11" t="s">
        <v>761</v>
      </c>
      <c r="D974" s="11" t="s">
        <v>20</v>
      </c>
      <c r="E974" s="12" t="s">
        <v>288</v>
      </c>
      <c r="F974" s="13">
        <v>0</v>
      </c>
      <c r="G974" s="12" t="s">
        <v>1533</v>
      </c>
      <c r="H974" s="12" t="s">
        <v>1601</v>
      </c>
      <c r="I974" s="12" t="s">
        <v>1166</v>
      </c>
      <c r="J974" s="12" t="s">
        <v>1167</v>
      </c>
    </row>
    <row r="975" spans="1:10" ht="12.75" x14ac:dyDescent="0.2">
      <c r="A975" s="10">
        <v>41718</v>
      </c>
      <c r="B975" s="11" t="s">
        <v>36</v>
      </c>
      <c r="C975" s="11" t="s">
        <v>53</v>
      </c>
      <c r="D975" s="11" t="s">
        <v>18</v>
      </c>
      <c r="E975" s="12" t="s">
        <v>380</v>
      </c>
      <c r="F975" s="13">
        <v>0</v>
      </c>
      <c r="G975" s="12" t="s">
        <v>1711</v>
      </c>
      <c r="H975" s="12" t="s">
        <v>1542</v>
      </c>
      <c r="I975" s="12" t="s">
        <v>1166</v>
      </c>
      <c r="J975" s="12" t="s">
        <v>1167</v>
      </c>
    </row>
    <row r="976" spans="1:10" ht="12.75" x14ac:dyDescent="0.2">
      <c r="A976" s="10">
        <v>41717</v>
      </c>
      <c r="B976" s="11" t="s">
        <v>6</v>
      </c>
      <c r="C976" s="11" t="s">
        <v>761</v>
      </c>
      <c r="D976" s="11" t="s">
        <v>20</v>
      </c>
      <c r="E976" s="12" t="s">
        <v>236</v>
      </c>
      <c r="F976" s="13">
        <v>555</v>
      </c>
      <c r="G976" s="12" t="s">
        <v>1698</v>
      </c>
      <c r="H976" s="12" t="s">
        <v>1491</v>
      </c>
      <c r="I976" s="12" t="s">
        <v>1166</v>
      </c>
      <c r="J976" s="12" t="s">
        <v>1167</v>
      </c>
    </row>
    <row r="977" spans="1:10" ht="12.75" x14ac:dyDescent="0.2">
      <c r="A977" s="10">
        <v>41716</v>
      </c>
      <c r="B977" s="11" t="s">
        <v>2201</v>
      </c>
      <c r="C977" s="11" t="s">
        <v>2</v>
      </c>
      <c r="D977" s="11" t="s">
        <v>17</v>
      </c>
      <c r="E977" s="12" t="s">
        <v>85</v>
      </c>
      <c r="F977" s="13">
        <v>72531.91</v>
      </c>
      <c r="G977" s="12" t="s">
        <v>2253</v>
      </c>
      <c r="H977" s="12" t="s">
        <v>1494</v>
      </c>
      <c r="I977" s="12" t="s">
        <v>1166</v>
      </c>
      <c r="J977" s="12" t="s">
        <v>1167</v>
      </c>
    </row>
    <row r="978" spans="1:10" ht="12.75" x14ac:dyDescent="0.2">
      <c r="A978" s="10">
        <v>41712</v>
      </c>
      <c r="B978" s="11" t="s">
        <v>2234</v>
      </c>
      <c r="C978" s="11" t="s">
        <v>761</v>
      </c>
      <c r="D978" s="11" t="s">
        <v>20</v>
      </c>
      <c r="E978" s="12" t="s">
        <v>221</v>
      </c>
      <c r="F978" s="13">
        <v>650.88</v>
      </c>
      <c r="G978" s="12" t="s">
        <v>1700</v>
      </c>
      <c r="H978" s="12" t="s">
        <v>1699</v>
      </c>
      <c r="I978" s="12" t="s">
        <v>1166</v>
      </c>
      <c r="J978" s="12" t="s">
        <v>1167</v>
      </c>
    </row>
    <row r="979" spans="1:10" ht="12.75" x14ac:dyDescent="0.2">
      <c r="A979" s="10">
        <v>41710</v>
      </c>
      <c r="B979" s="11" t="s">
        <v>36</v>
      </c>
      <c r="C979" s="11" t="s">
        <v>761</v>
      </c>
      <c r="D979" s="11" t="s">
        <v>17</v>
      </c>
      <c r="E979" s="12" t="s">
        <v>1701</v>
      </c>
      <c r="F979" s="13">
        <v>0</v>
      </c>
      <c r="G979" s="12" t="s">
        <v>1702</v>
      </c>
      <c r="H979" s="12" t="s">
        <v>1487</v>
      </c>
      <c r="I979" s="12" t="s">
        <v>1166</v>
      </c>
      <c r="J979" s="12" t="s">
        <v>1167</v>
      </c>
    </row>
    <row r="980" spans="1:10" ht="12.75" x14ac:dyDescent="0.2">
      <c r="A980" s="10">
        <v>41709</v>
      </c>
      <c r="B980" s="11" t="s">
        <v>2194</v>
      </c>
      <c r="C980" s="11" t="s">
        <v>118</v>
      </c>
      <c r="D980" s="11" t="s">
        <v>19</v>
      </c>
      <c r="E980" s="12" t="s">
        <v>774</v>
      </c>
      <c r="F980" s="13">
        <v>21409.58</v>
      </c>
      <c r="G980" s="12" t="s">
        <v>2281</v>
      </c>
      <c r="H980" s="12" t="s">
        <v>1537</v>
      </c>
      <c r="I980" s="12" t="s">
        <v>1166</v>
      </c>
      <c r="J980" s="12" t="s">
        <v>1167</v>
      </c>
    </row>
    <row r="981" spans="1:10" ht="12.75" x14ac:dyDescent="0.2">
      <c r="A981" s="10">
        <v>41708</v>
      </c>
      <c r="B981" s="11" t="s">
        <v>6</v>
      </c>
      <c r="C981" s="11" t="s">
        <v>53</v>
      </c>
      <c r="D981" s="11" t="s">
        <v>17</v>
      </c>
      <c r="E981" s="12" t="s">
        <v>66</v>
      </c>
      <c r="F981" s="13">
        <v>11500</v>
      </c>
      <c r="G981" s="12" t="s">
        <v>1696</v>
      </c>
      <c r="H981" s="12" t="s">
        <v>1491</v>
      </c>
      <c r="I981" s="12" t="s">
        <v>1166</v>
      </c>
      <c r="J981" s="12" t="s">
        <v>1167</v>
      </c>
    </row>
    <row r="982" spans="1:10" ht="12.75" x14ac:dyDescent="0.2">
      <c r="A982" s="10">
        <v>41706</v>
      </c>
      <c r="B982" s="11" t="s">
        <v>5</v>
      </c>
      <c r="C982" s="11" t="s">
        <v>37</v>
      </c>
      <c r="D982" s="11" t="s">
        <v>18</v>
      </c>
      <c r="E982" s="12" t="s">
        <v>1797</v>
      </c>
      <c r="F982" s="13">
        <v>0</v>
      </c>
      <c r="G982" s="12" t="s">
        <v>1799</v>
      </c>
      <c r="H982" s="12" t="s">
        <v>1798</v>
      </c>
      <c r="I982" s="12" t="s">
        <v>1166</v>
      </c>
      <c r="J982" s="12" t="s">
        <v>1167</v>
      </c>
    </row>
    <row r="983" spans="1:10" ht="12.75" x14ac:dyDescent="0.2">
      <c r="A983" s="10">
        <v>41694</v>
      </c>
      <c r="B983" s="11" t="s">
        <v>2193</v>
      </c>
      <c r="C983" s="11" t="s">
        <v>2</v>
      </c>
      <c r="D983" s="11" t="s">
        <v>1730</v>
      </c>
      <c r="E983" s="12" t="s">
        <v>373</v>
      </c>
      <c r="F983" s="13">
        <v>51864.95</v>
      </c>
      <c r="G983" s="12" t="s">
        <v>2351</v>
      </c>
      <c r="H983" s="12" t="s">
        <v>1170</v>
      </c>
      <c r="I983" s="12" t="s">
        <v>1166</v>
      </c>
      <c r="J983" s="12" t="s">
        <v>1167</v>
      </c>
    </row>
    <row r="984" spans="1:10" ht="12.75" x14ac:dyDescent="0.2">
      <c r="A984" s="10">
        <v>41692</v>
      </c>
      <c r="B984" s="11" t="s">
        <v>40</v>
      </c>
      <c r="C984" s="11" t="s">
        <v>53</v>
      </c>
      <c r="D984" s="11" t="s">
        <v>18</v>
      </c>
      <c r="E984" s="12" t="s">
        <v>150</v>
      </c>
      <c r="F984" s="13">
        <v>4021.38</v>
      </c>
      <c r="G984" s="12" t="s">
        <v>1661</v>
      </c>
      <c r="H984" s="12" t="s">
        <v>1645</v>
      </c>
      <c r="I984" s="12" t="s">
        <v>1166</v>
      </c>
      <c r="J984" s="12" t="s">
        <v>1167</v>
      </c>
    </row>
    <row r="985" spans="1:10" ht="12.75" x14ac:dyDescent="0.2">
      <c r="A985" s="10">
        <v>41692</v>
      </c>
      <c r="B985" s="11" t="s">
        <v>40</v>
      </c>
      <c r="C985" s="11" t="s">
        <v>53</v>
      </c>
      <c r="D985" s="11" t="s">
        <v>17</v>
      </c>
      <c r="E985" s="12" t="s">
        <v>150</v>
      </c>
      <c r="F985" s="13">
        <v>0</v>
      </c>
      <c r="G985" s="12" t="s">
        <v>1835</v>
      </c>
      <c r="H985" s="12" t="s">
        <v>1645</v>
      </c>
      <c r="I985" s="12" t="s">
        <v>1166</v>
      </c>
      <c r="J985" s="12" t="s">
        <v>1167</v>
      </c>
    </row>
    <row r="986" spans="1:10" ht="12.75" x14ac:dyDescent="0.2">
      <c r="A986" s="10">
        <v>41690</v>
      </c>
      <c r="B986" s="11" t="s">
        <v>5</v>
      </c>
      <c r="C986" s="11" t="s">
        <v>1252</v>
      </c>
      <c r="D986" s="11" t="s">
        <v>17</v>
      </c>
      <c r="E986" s="12" t="s">
        <v>764</v>
      </c>
      <c r="F986" s="13">
        <v>306526.21999999997</v>
      </c>
      <c r="G986" s="12" t="s">
        <v>1935</v>
      </c>
      <c r="H986" s="12" t="s">
        <v>1587</v>
      </c>
      <c r="I986" s="12" t="s">
        <v>1166</v>
      </c>
      <c r="J986" s="12" t="s">
        <v>1167</v>
      </c>
    </row>
    <row r="987" spans="1:10" ht="12.75" x14ac:dyDescent="0.2">
      <c r="A987" s="10">
        <v>41689</v>
      </c>
      <c r="B987" s="11" t="s">
        <v>2193</v>
      </c>
      <c r="C987" s="11" t="s">
        <v>2</v>
      </c>
      <c r="D987" s="11" t="s">
        <v>1730</v>
      </c>
      <c r="E987" s="12" t="s">
        <v>873</v>
      </c>
      <c r="F987" s="13">
        <v>90458.27</v>
      </c>
      <c r="G987" s="12" t="s">
        <v>2352</v>
      </c>
      <c r="H987" s="12" t="s">
        <v>1656</v>
      </c>
      <c r="I987" s="12" t="s">
        <v>1166</v>
      </c>
      <c r="J987" s="12" t="s">
        <v>1167</v>
      </c>
    </row>
    <row r="988" spans="1:10" ht="12.75" x14ac:dyDescent="0.2">
      <c r="A988" s="10">
        <v>41687</v>
      </c>
      <c r="B988" s="11" t="s">
        <v>40</v>
      </c>
      <c r="C988" s="11" t="s">
        <v>761</v>
      </c>
      <c r="D988" s="11" t="s">
        <v>17</v>
      </c>
      <c r="E988" s="12" t="s">
        <v>104</v>
      </c>
      <c r="F988" s="13"/>
      <c r="G988" s="12" t="s">
        <v>1658</v>
      </c>
      <c r="H988" s="12" t="s">
        <v>1645</v>
      </c>
      <c r="I988" s="12" t="s">
        <v>1166</v>
      </c>
      <c r="J988" s="12" t="s">
        <v>1167</v>
      </c>
    </row>
    <row r="989" spans="1:10" ht="12.75" x14ac:dyDescent="0.2">
      <c r="A989" s="10">
        <v>41685</v>
      </c>
      <c r="B989" s="11" t="s">
        <v>5</v>
      </c>
      <c r="C989" s="11" t="s">
        <v>1252</v>
      </c>
      <c r="D989" s="11" t="s">
        <v>17</v>
      </c>
      <c r="E989" s="12" t="s">
        <v>373</v>
      </c>
      <c r="F989" s="13">
        <v>0</v>
      </c>
      <c r="G989" s="12" t="s">
        <v>1659</v>
      </c>
      <c r="H989" s="12" t="s">
        <v>1170</v>
      </c>
      <c r="I989" s="12" t="s">
        <v>1166</v>
      </c>
      <c r="J989" s="12" t="s">
        <v>1167</v>
      </c>
    </row>
    <row r="990" spans="1:10" ht="12.75" x14ac:dyDescent="0.2">
      <c r="A990" s="10">
        <v>41684</v>
      </c>
      <c r="B990" s="11" t="s">
        <v>2193</v>
      </c>
      <c r="C990" s="11" t="s">
        <v>53</v>
      </c>
      <c r="D990" s="11" t="s">
        <v>1730</v>
      </c>
      <c r="E990" s="12" t="s">
        <v>203</v>
      </c>
      <c r="F990" s="13">
        <v>44211.44</v>
      </c>
      <c r="G990" s="12" t="s">
        <v>2353</v>
      </c>
      <c r="H990" s="12" t="s">
        <v>1223</v>
      </c>
      <c r="I990" s="12" t="s">
        <v>1166</v>
      </c>
      <c r="J990" s="12" t="s">
        <v>1167</v>
      </c>
    </row>
    <row r="991" spans="1:10" ht="12.75" x14ac:dyDescent="0.2">
      <c r="A991" s="10">
        <v>41682</v>
      </c>
      <c r="B991" s="11" t="s">
        <v>36</v>
      </c>
      <c r="C991" s="11" t="s">
        <v>761</v>
      </c>
      <c r="D991" s="11" t="s">
        <v>17</v>
      </c>
      <c r="E991" s="12" t="s">
        <v>519</v>
      </c>
      <c r="F991" s="13">
        <v>1300</v>
      </c>
      <c r="G991" s="12" t="s">
        <v>1625</v>
      </c>
      <c r="H991" s="12" t="s">
        <v>1660</v>
      </c>
      <c r="I991" s="12" t="s">
        <v>1166</v>
      </c>
      <c r="J991" s="12" t="s">
        <v>1167</v>
      </c>
    </row>
    <row r="992" spans="1:10" ht="12.75" x14ac:dyDescent="0.2">
      <c r="A992" s="10">
        <v>41680</v>
      </c>
      <c r="B992" s="11" t="s">
        <v>5</v>
      </c>
      <c r="C992" s="11" t="s">
        <v>53</v>
      </c>
      <c r="D992" s="11" t="s">
        <v>17</v>
      </c>
      <c r="E992" s="12" t="s">
        <v>764</v>
      </c>
      <c r="F992" s="13">
        <v>22170.2</v>
      </c>
      <c r="G992" s="12" t="s">
        <v>1626</v>
      </c>
      <c r="H992" s="12" t="s">
        <v>1587</v>
      </c>
      <c r="I992" s="12" t="s">
        <v>1166</v>
      </c>
      <c r="J992" s="12" t="s">
        <v>1167</v>
      </c>
    </row>
    <row r="993" spans="1:10" ht="12.75" x14ac:dyDescent="0.2">
      <c r="A993" s="10">
        <v>41680</v>
      </c>
      <c r="B993" s="11" t="s">
        <v>36</v>
      </c>
      <c r="C993" s="11" t="s">
        <v>761</v>
      </c>
      <c r="D993" s="11" t="s">
        <v>20</v>
      </c>
      <c r="E993" s="12" t="s">
        <v>1627</v>
      </c>
      <c r="F993" s="13">
        <v>1300</v>
      </c>
      <c r="G993" s="12" t="s">
        <v>1628</v>
      </c>
      <c r="H993" s="12" t="s">
        <v>1170</v>
      </c>
      <c r="I993" s="12" t="s">
        <v>1166</v>
      </c>
      <c r="J993" s="12" t="s">
        <v>1167</v>
      </c>
    </row>
    <row r="994" spans="1:10" ht="12.75" x14ac:dyDescent="0.2">
      <c r="A994" s="10">
        <v>41676</v>
      </c>
      <c r="B994" s="11" t="s">
        <v>6</v>
      </c>
      <c r="C994" s="11" t="s">
        <v>53</v>
      </c>
      <c r="D994" s="11" t="s">
        <v>17</v>
      </c>
      <c r="E994" s="12" t="s">
        <v>1629</v>
      </c>
      <c r="F994" s="13">
        <v>0</v>
      </c>
      <c r="G994" s="12" t="s">
        <v>1631</v>
      </c>
      <c r="H994" s="12" t="s">
        <v>1630</v>
      </c>
      <c r="I994" s="12" t="s">
        <v>1166</v>
      </c>
      <c r="J994" s="12" t="s">
        <v>1167</v>
      </c>
    </row>
    <row r="995" spans="1:10" ht="12.75" x14ac:dyDescent="0.2">
      <c r="A995" s="10">
        <v>41676</v>
      </c>
      <c r="B995" s="11" t="s">
        <v>36</v>
      </c>
      <c r="C995" s="11" t="s">
        <v>53</v>
      </c>
      <c r="D995" s="11" t="s">
        <v>17</v>
      </c>
      <c r="E995" s="12" t="s">
        <v>1632</v>
      </c>
      <c r="F995" s="13">
        <v>17613.54</v>
      </c>
      <c r="G995" s="12" t="s">
        <v>1634</v>
      </c>
      <c r="H995" s="12" t="s">
        <v>1633</v>
      </c>
      <c r="I995" s="12" t="s">
        <v>1166</v>
      </c>
      <c r="J995" s="12" t="s">
        <v>1167</v>
      </c>
    </row>
    <row r="996" spans="1:10" ht="12.75" x14ac:dyDescent="0.2">
      <c r="A996" s="10">
        <v>41675</v>
      </c>
      <c r="B996" s="11" t="s">
        <v>1770</v>
      </c>
      <c r="C996" s="11" t="s">
        <v>761</v>
      </c>
      <c r="D996" s="11" t="s">
        <v>18</v>
      </c>
      <c r="E996" s="12" t="s">
        <v>1636</v>
      </c>
      <c r="F996" s="13">
        <v>0</v>
      </c>
      <c r="G996" s="12" t="s">
        <v>1638</v>
      </c>
      <c r="H996" s="12" t="s">
        <v>1637</v>
      </c>
      <c r="I996" s="12" t="s">
        <v>1166</v>
      </c>
      <c r="J996" s="12" t="s">
        <v>1167</v>
      </c>
    </row>
    <row r="997" spans="1:10" ht="12.75" x14ac:dyDescent="0.2">
      <c r="A997" s="10">
        <v>41675</v>
      </c>
      <c r="B997" s="11" t="s">
        <v>5</v>
      </c>
      <c r="C997" s="11" t="s">
        <v>761</v>
      </c>
      <c r="D997" s="11" t="s">
        <v>20</v>
      </c>
      <c r="E997" s="12" t="s">
        <v>1238</v>
      </c>
      <c r="F997" s="13">
        <v>0</v>
      </c>
      <c r="G997" s="12" t="s">
        <v>1584</v>
      </c>
      <c r="H997" s="12" t="s">
        <v>1170</v>
      </c>
      <c r="I997" s="12" t="s">
        <v>1166</v>
      </c>
      <c r="J997" s="12" t="s">
        <v>1167</v>
      </c>
    </row>
    <row r="998" spans="1:10" ht="12.75" x14ac:dyDescent="0.2">
      <c r="A998" s="10">
        <v>41674</v>
      </c>
      <c r="B998" s="11" t="s">
        <v>2201</v>
      </c>
      <c r="C998" s="11" t="s">
        <v>37</v>
      </c>
      <c r="D998" s="11" t="s">
        <v>18</v>
      </c>
      <c r="E998" s="12" t="s">
        <v>2792</v>
      </c>
      <c r="F998" s="13"/>
      <c r="G998" s="12" t="s">
        <v>2793</v>
      </c>
      <c r="H998" s="12"/>
      <c r="I998" s="12" t="s">
        <v>1166</v>
      </c>
      <c r="J998" s="12" t="s">
        <v>1167</v>
      </c>
    </row>
    <row r="999" spans="1:10" ht="12.75" x14ac:dyDescent="0.2">
      <c r="A999" s="10">
        <v>41671</v>
      </c>
      <c r="B999" s="11" t="s">
        <v>2194</v>
      </c>
      <c r="C999" s="11" t="s">
        <v>2</v>
      </c>
      <c r="D999" s="11" t="s">
        <v>17</v>
      </c>
      <c r="E999" s="12" t="s">
        <v>1714</v>
      </c>
      <c r="F999" s="13">
        <v>95145.2</v>
      </c>
      <c r="G999" s="12" t="s">
        <v>1715</v>
      </c>
      <c r="H999" s="12" t="s">
        <v>1541</v>
      </c>
      <c r="I999" s="12" t="s">
        <v>1166</v>
      </c>
      <c r="J999" s="12" t="s">
        <v>1167</v>
      </c>
    </row>
    <row r="1000" spans="1:10" ht="12.75" x14ac:dyDescent="0.2">
      <c r="A1000" s="10">
        <v>41669</v>
      </c>
      <c r="B1000" s="11" t="s">
        <v>36</v>
      </c>
      <c r="C1000" s="11" t="s">
        <v>761</v>
      </c>
      <c r="D1000" s="11" t="s">
        <v>17</v>
      </c>
      <c r="E1000" s="12" t="s">
        <v>56</v>
      </c>
      <c r="F1000" s="13">
        <v>0</v>
      </c>
      <c r="G1000" s="12" t="s">
        <v>1639</v>
      </c>
      <c r="H1000" s="12" t="s">
        <v>1487</v>
      </c>
      <c r="I1000" s="12" t="s">
        <v>1166</v>
      </c>
      <c r="J1000" s="12" t="s">
        <v>1167</v>
      </c>
    </row>
    <row r="1001" spans="1:10" ht="12.75" x14ac:dyDescent="0.2">
      <c r="A1001" s="10">
        <v>41668</v>
      </c>
      <c r="B1001" s="11" t="s">
        <v>5</v>
      </c>
      <c r="C1001" s="11" t="s">
        <v>53</v>
      </c>
      <c r="D1001" s="11" t="s">
        <v>17</v>
      </c>
      <c r="E1001" s="12" t="s">
        <v>208</v>
      </c>
      <c r="F1001" s="13">
        <v>6989.07</v>
      </c>
      <c r="G1001" s="12" t="s">
        <v>368</v>
      </c>
      <c r="H1001" s="12" t="s">
        <v>1640</v>
      </c>
      <c r="I1001" s="12" t="s">
        <v>1166</v>
      </c>
      <c r="J1001" s="12" t="s">
        <v>1167</v>
      </c>
    </row>
    <row r="1002" spans="1:10" ht="12.75" x14ac:dyDescent="0.2">
      <c r="A1002" s="10">
        <v>41666</v>
      </c>
      <c r="B1002" s="11" t="s">
        <v>36</v>
      </c>
      <c r="C1002" s="11" t="s">
        <v>761</v>
      </c>
      <c r="D1002" s="11" t="s">
        <v>17</v>
      </c>
      <c r="E1002" s="12" t="s">
        <v>56</v>
      </c>
      <c r="F1002" s="13">
        <v>0</v>
      </c>
      <c r="G1002" s="12" t="s">
        <v>1641</v>
      </c>
      <c r="H1002" s="12" t="s">
        <v>1487</v>
      </c>
      <c r="I1002" s="12" t="s">
        <v>1166</v>
      </c>
      <c r="J1002" s="12" t="s">
        <v>1167</v>
      </c>
    </row>
    <row r="1003" spans="1:10" ht="12.75" x14ac:dyDescent="0.2">
      <c r="A1003" s="10">
        <v>41666</v>
      </c>
      <c r="B1003" s="11" t="s">
        <v>40</v>
      </c>
      <c r="C1003" s="11" t="s">
        <v>53</v>
      </c>
      <c r="D1003" s="11" t="s">
        <v>17</v>
      </c>
      <c r="E1003" s="12" t="s">
        <v>1163</v>
      </c>
      <c r="F1003" s="13">
        <v>17556.150000000001</v>
      </c>
      <c r="G1003" s="12" t="s">
        <v>1642</v>
      </c>
      <c r="H1003" s="12" t="s">
        <v>1165</v>
      </c>
      <c r="I1003" s="12" t="s">
        <v>1166</v>
      </c>
      <c r="J1003" s="12" t="s">
        <v>1167</v>
      </c>
    </row>
    <row r="1004" spans="1:10" ht="12.75" x14ac:dyDescent="0.2">
      <c r="A1004" s="10">
        <v>41663</v>
      </c>
      <c r="B1004" s="11" t="s">
        <v>36</v>
      </c>
      <c r="C1004" s="11" t="s">
        <v>761</v>
      </c>
      <c r="D1004" s="11" t="s">
        <v>17</v>
      </c>
      <c r="E1004" s="12" t="s">
        <v>1643</v>
      </c>
      <c r="F1004" s="13">
        <v>0</v>
      </c>
      <c r="G1004" s="12" t="s">
        <v>1644</v>
      </c>
      <c r="H1004" s="12" t="s">
        <v>1579</v>
      </c>
      <c r="I1004" s="12" t="s">
        <v>1166</v>
      </c>
      <c r="J1004" s="12" t="s">
        <v>1167</v>
      </c>
    </row>
    <row r="1005" spans="1:10" ht="12.75" x14ac:dyDescent="0.2">
      <c r="A1005" s="10">
        <v>41663</v>
      </c>
      <c r="B1005" s="11" t="s">
        <v>36</v>
      </c>
      <c r="C1005" s="11" t="s">
        <v>53</v>
      </c>
      <c r="D1005" s="11" t="s">
        <v>17</v>
      </c>
      <c r="E1005" s="12" t="s">
        <v>1560</v>
      </c>
      <c r="F1005" s="13">
        <v>17556.150000000001</v>
      </c>
      <c r="G1005" s="12" t="s">
        <v>1634</v>
      </c>
      <c r="H1005" s="12" t="s">
        <v>1561</v>
      </c>
      <c r="I1005" s="12" t="s">
        <v>1166</v>
      </c>
      <c r="J1005" s="12" t="s">
        <v>1167</v>
      </c>
    </row>
    <row r="1006" spans="1:10" ht="12.75" x14ac:dyDescent="0.2">
      <c r="A1006" s="10">
        <v>41662</v>
      </c>
      <c r="B1006" s="11" t="s">
        <v>40</v>
      </c>
      <c r="C1006" s="11" t="s">
        <v>2</v>
      </c>
      <c r="D1006" s="11" t="s">
        <v>17</v>
      </c>
      <c r="E1006" s="12" t="s">
        <v>150</v>
      </c>
      <c r="F1006" s="13"/>
      <c r="G1006" s="12" t="s">
        <v>1646</v>
      </c>
      <c r="H1006" s="12" t="s">
        <v>1645</v>
      </c>
      <c r="I1006" s="12" t="s">
        <v>1166</v>
      </c>
      <c r="J1006" s="12" t="s">
        <v>1167</v>
      </c>
    </row>
    <row r="1007" spans="1:10" ht="12.75" x14ac:dyDescent="0.2">
      <c r="A1007" s="10">
        <v>41661</v>
      </c>
      <c r="B1007" s="11" t="s">
        <v>5</v>
      </c>
      <c r="C1007" s="11" t="s">
        <v>1252</v>
      </c>
      <c r="D1007" s="11" t="s">
        <v>17</v>
      </c>
      <c r="E1007" s="12" t="s">
        <v>85</v>
      </c>
      <c r="F1007" s="13">
        <v>68258.42</v>
      </c>
      <c r="G1007" s="12" t="s">
        <v>1786</v>
      </c>
      <c r="H1007" s="12" t="s">
        <v>1182</v>
      </c>
      <c r="I1007" s="12" t="s">
        <v>1166</v>
      </c>
      <c r="J1007" s="12" t="s">
        <v>1167</v>
      </c>
    </row>
    <row r="1008" spans="1:10" ht="12.75" x14ac:dyDescent="0.2">
      <c r="A1008" s="10">
        <v>41660</v>
      </c>
      <c r="B1008" s="11" t="s">
        <v>2193</v>
      </c>
      <c r="C1008" s="11" t="s">
        <v>2</v>
      </c>
      <c r="D1008" s="11" t="s">
        <v>19</v>
      </c>
      <c r="E1008" s="12" t="s">
        <v>85</v>
      </c>
      <c r="F1008" s="13">
        <v>58995</v>
      </c>
      <c r="G1008" s="12" t="s">
        <v>1647</v>
      </c>
      <c r="H1008" s="12" t="s">
        <v>1182</v>
      </c>
      <c r="I1008" s="12" t="s">
        <v>1166</v>
      </c>
      <c r="J1008" s="12" t="s">
        <v>1167</v>
      </c>
    </row>
    <row r="1009" spans="1:10" ht="12.75" x14ac:dyDescent="0.2">
      <c r="A1009" s="10">
        <v>41658</v>
      </c>
      <c r="B1009" s="11" t="s">
        <v>36</v>
      </c>
      <c r="C1009" s="11" t="s">
        <v>53</v>
      </c>
      <c r="D1009" s="11" t="s">
        <v>17</v>
      </c>
      <c r="E1009" s="12" t="s">
        <v>74</v>
      </c>
      <c r="F1009" s="13">
        <v>0</v>
      </c>
      <c r="G1009" s="12" t="s">
        <v>1650</v>
      </c>
      <c r="H1009" s="12" t="s">
        <v>1649</v>
      </c>
      <c r="I1009" s="12" t="s">
        <v>1166</v>
      </c>
      <c r="J1009" s="12" t="s">
        <v>1167</v>
      </c>
    </row>
    <row r="1010" spans="1:10" ht="12.75" x14ac:dyDescent="0.2">
      <c r="A1010" s="10">
        <v>41655</v>
      </c>
      <c r="B1010" s="11" t="s">
        <v>6</v>
      </c>
      <c r="C1010" s="11" t="s">
        <v>761</v>
      </c>
      <c r="D1010" s="11" t="s">
        <v>20</v>
      </c>
      <c r="E1010" s="12" t="s">
        <v>236</v>
      </c>
      <c r="F1010" s="13">
        <v>555</v>
      </c>
      <c r="G1010" s="12" t="s">
        <v>1652</v>
      </c>
      <c r="H1010" s="12" t="s">
        <v>1491</v>
      </c>
      <c r="I1010" s="12" t="s">
        <v>1166</v>
      </c>
      <c r="J1010" s="12" t="s">
        <v>1167</v>
      </c>
    </row>
    <row r="1011" spans="1:10" ht="12.75" x14ac:dyDescent="0.2">
      <c r="A1011" s="10">
        <v>41652</v>
      </c>
      <c r="B1011" s="11" t="s">
        <v>2193</v>
      </c>
      <c r="C1011" s="11" t="s">
        <v>1252</v>
      </c>
      <c r="D1011" s="11" t="s">
        <v>1730</v>
      </c>
      <c r="E1011" s="12" t="s">
        <v>373</v>
      </c>
      <c r="F1011" s="13">
        <v>27500</v>
      </c>
      <c r="G1011" s="12" t="s">
        <v>2864</v>
      </c>
      <c r="H1011" s="12" t="s">
        <v>1170</v>
      </c>
      <c r="I1011" s="12" t="s">
        <v>1166</v>
      </c>
      <c r="J1011" s="12" t="s">
        <v>1167</v>
      </c>
    </row>
    <row r="1012" spans="1:10" ht="12.75" x14ac:dyDescent="0.2">
      <c r="A1012" s="10">
        <v>41649</v>
      </c>
      <c r="B1012" s="11" t="s">
        <v>1793</v>
      </c>
      <c r="C1012" s="11" t="s">
        <v>3</v>
      </c>
      <c r="D1012" s="11" t="s">
        <v>20</v>
      </c>
      <c r="E1012" s="12" t="s">
        <v>83</v>
      </c>
      <c r="F1012" s="13">
        <v>3370000</v>
      </c>
      <c r="G1012" s="12" t="s">
        <v>2795</v>
      </c>
      <c r="H1012" s="12"/>
      <c r="I1012" s="12" t="s">
        <v>1166</v>
      </c>
      <c r="J1012" s="12" t="s">
        <v>1167</v>
      </c>
    </row>
    <row r="1013" spans="1:10" ht="12.75" x14ac:dyDescent="0.2">
      <c r="A1013" s="10">
        <v>41648</v>
      </c>
      <c r="B1013" s="11" t="s">
        <v>2194</v>
      </c>
      <c r="C1013" s="11" t="s">
        <v>761</v>
      </c>
      <c r="D1013" s="11" t="s">
        <v>20</v>
      </c>
      <c r="E1013" s="12" t="s">
        <v>774</v>
      </c>
      <c r="F1013" s="13">
        <v>1500</v>
      </c>
      <c r="G1013" s="12" t="s">
        <v>1903</v>
      </c>
      <c r="H1013" s="12" t="s">
        <v>1537</v>
      </c>
      <c r="I1013" s="12" t="s">
        <v>1166</v>
      </c>
      <c r="J1013" s="12" t="s">
        <v>1167</v>
      </c>
    </row>
    <row r="1014" spans="1:10" ht="12.75" x14ac:dyDescent="0.2">
      <c r="A1014" s="10">
        <v>41648</v>
      </c>
      <c r="B1014" s="11" t="s">
        <v>2194</v>
      </c>
      <c r="C1014" s="11" t="s">
        <v>761</v>
      </c>
      <c r="D1014" s="11" t="s">
        <v>20</v>
      </c>
      <c r="E1014" s="12" t="s">
        <v>774</v>
      </c>
      <c r="F1014" s="13">
        <v>1500</v>
      </c>
      <c r="G1014" s="12" t="s">
        <v>1904</v>
      </c>
      <c r="H1014" s="12" t="s">
        <v>1537</v>
      </c>
      <c r="I1014" s="12" t="s">
        <v>1166</v>
      </c>
      <c r="J1014" s="12" t="s">
        <v>1167</v>
      </c>
    </row>
    <row r="1015" spans="1:10" ht="12.75" x14ac:dyDescent="0.2">
      <c r="A1015" s="10">
        <v>41646</v>
      </c>
      <c r="B1015" s="11" t="s">
        <v>2234</v>
      </c>
      <c r="C1015" s="11" t="s">
        <v>53</v>
      </c>
      <c r="D1015" s="11" t="s">
        <v>17</v>
      </c>
      <c r="E1015" s="12" t="s">
        <v>795</v>
      </c>
      <c r="F1015" s="13">
        <v>3473.86</v>
      </c>
      <c r="G1015" s="12" t="s">
        <v>1532</v>
      </c>
      <c r="H1015" s="12" t="s">
        <v>1218</v>
      </c>
      <c r="I1015" s="12" t="s">
        <v>1166</v>
      </c>
      <c r="J1015" s="12" t="s">
        <v>1167</v>
      </c>
    </row>
    <row r="1016" spans="1:10" ht="12.75" x14ac:dyDescent="0.2">
      <c r="A1016" s="10">
        <v>41642</v>
      </c>
      <c r="B1016" s="11" t="s">
        <v>2234</v>
      </c>
      <c r="C1016" s="11" t="s">
        <v>53</v>
      </c>
      <c r="D1016" s="11" t="s">
        <v>17</v>
      </c>
      <c r="E1016" s="12" t="s">
        <v>66</v>
      </c>
      <c r="F1016" s="13">
        <v>29872.33</v>
      </c>
      <c r="G1016" s="12" t="s">
        <v>1697</v>
      </c>
      <c r="H1016" s="12" t="s">
        <v>1491</v>
      </c>
      <c r="I1016" s="12" t="s">
        <v>1166</v>
      </c>
      <c r="J1016" s="12" t="s">
        <v>1167</v>
      </c>
    </row>
    <row r="1017" spans="1:10" ht="12.75" x14ac:dyDescent="0.2">
      <c r="A1017" s="10">
        <v>41632</v>
      </c>
      <c r="B1017" s="11" t="s">
        <v>5</v>
      </c>
      <c r="C1017" s="11" t="s">
        <v>761</v>
      </c>
      <c r="D1017" s="11" t="s">
        <v>20</v>
      </c>
      <c r="E1017" s="12" t="s">
        <v>373</v>
      </c>
      <c r="F1017" s="13">
        <v>0</v>
      </c>
      <c r="G1017" s="12" t="s">
        <v>1533</v>
      </c>
      <c r="H1017" s="12" t="s">
        <v>1170</v>
      </c>
      <c r="I1017" s="12" t="s">
        <v>1166</v>
      </c>
      <c r="J1017" s="12" t="s">
        <v>1167</v>
      </c>
    </row>
    <row r="1018" spans="1:10" ht="12.75" x14ac:dyDescent="0.2">
      <c r="A1018" s="10">
        <v>41631</v>
      </c>
      <c r="B1018" s="11" t="s">
        <v>40</v>
      </c>
      <c r="C1018" s="11" t="s">
        <v>37</v>
      </c>
      <c r="D1018" s="11" t="s">
        <v>18</v>
      </c>
      <c r="E1018" s="12" t="s">
        <v>66</v>
      </c>
      <c r="F1018" s="13">
        <v>1500</v>
      </c>
      <c r="G1018" s="12" t="s">
        <v>1534</v>
      </c>
      <c r="H1018" s="12" t="s">
        <v>1491</v>
      </c>
      <c r="I1018" s="12" t="s">
        <v>1166</v>
      </c>
      <c r="J1018" s="12" t="s">
        <v>1167</v>
      </c>
    </row>
    <row r="1019" spans="1:10" ht="12.75" x14ac:dyDescent="0.2">
      <c r="A1019" s="10">
        <v>41629</v>
      </c>
      <c r="B1019" s="11" t="s">
        <v>2234</v>
      </c>
      <c r="C1019" s="11" t="s">
        <v>53</v>
      </c>
      <c r="D1019" s="11" t="s">
        <v>18</v>
      </c>
      <c r="E1019" s="12" t="s">
        <v>66</v>
      </c>
      <c r="F1019" s="13">
        <v>0</v>
      </c>
      <c r="G1019" s="12" t="s">
        <v>1535</v>
      </c>
      <c r="H1019" s="12" t="s">
        <v>1491</v>
      </c>
      <c r="I1019" s="12" t="s">
        <v>1166</v>
      </c>
      <c r="J1019" s="12" t="s">
        <v>1167</v>
      </c>
    </row>
    <row r="1020" spans="1:10" ht="12.75" x14ac:dyDescent="0.2">
      <c r="A1020" s="10">
        <v>41627</v>
      </c>
      <c r="B1020" s="11" t="s">
        <v>40</v>
      </c>
      <c r="C1020" s="11" t="s">
        <v>53</v>
      </c>
      <c r="D1020" s="11" t="s">
        <v>17</v>
      </c>
      <c r="E1020" s="12" t="s">
        <v>1163</v>
      </c>
      <c r="F1020" s="13">
        <v>0</v>
      </c>
      <c r="G1020" s="12" t="s">
        <v>1536</v>
      </c>
      <c r="H1020" s="12" t="s">
        <v>1165</v>
      </c>
      <c r="I1020" s="12" t="s">
        <v>1166</v>
      </c>
      <c r="J1020" s="12" t="s">
        <v>1167</v>
      </c>
    </row>
    <row r="1021" spans="1:10" ht="12.75" x14ac:dyDescent="0.2">
      <c r="A1021" s="10">
        <v>41627</v>
      </c>
      <c r="B1021" s="11" t="s">
        <v>36</v>
      </c>
      <c r="C1021" s="11" t="s">
        <v>53</v>
      </c>
      <c r="D1021" s="11" t="s">
        <v>17</v>
      </c>
      <c r="E1021" s="12" t="s">
        <v>774</v>
      </c>
      <c r="F1021" s="13">
        <v>17613.54</v>
      </c>
      <c r="G1021" s="12" t="s">
        <v>1538</v>
      </c>
      <c r="H1021" s="12" t="s">
        <v>1537</v>
      </c>
      <c r="I1021" s="12" t="s">
        <v>1166</v>
      </c>
      <c r="J1021" s="12" t="s">
        <v>1167</v>
      </c>
    </row>
    <row r="1022" spans="1:10" ht="12.75" x14ac:dyDescent="0.2">
      <c r="A1022" s="10">
        <v>41626</v>
      </c>
      <c r="B1022" s="11" t="s">
        <v>40</v>
      </c>
      <c r="C1022" s="11" t="s">
        <v>761</v>
      </c>
      <c r="D1022" s="11" t="s">
        <v>17</v>
      </c>
      <c r="E1022" s="12" t="s">
        <v>66</v>
      </c>
      <c r="F1022" s="13">
        <v>560</v>
      </c>
      <c r="G1022" s="12" t="s">
        <v>1539</v>
      </c>
      <c r="H1022" s="12" t="s">
        <v>1491</v>
      </c>
      <c r="I1022" s="12" t="s">
        <v>1166</v>
      </c>
      <c r="J1022" s="12" t="s">
        <v>1167</v>
      </c>
    </row>
    <row r="1023" spans="1:10" ht="12.75" x14ac:dyDescent="0.2">
      <c r="A1023" s="10">
        <v>41625</v>
      </c>
      <c r="B1023" s="11" t="s">
        <v>36</v>
      </c>
      <c r="C1023" s="11" t="s">
        <v>53</v>
      </c>
      <c r="D1023" s="11" t="s">
        <v>17</v>
      </c>
      <c r="E1023" s="12" t="s">
        <v>56</v>
      </c>
      <c r="F1023" s="13">
        <v>17613.54</v>
      </c>
      <c r="G1023" s="12" t="s">
        <v>1540</v>
      </c>
      <c r="H1023" s="12" t="s">
        <v>1487</v>
      </c>
      <c r="I1023" s="12" t="s">
        <v>1166</v>
      </c>
      <c r="J1023" s="12" t="s">
        <v>1167</v>
      </c>
    </row>
    <row r="1024" spans="1:10" ht="12.75" x14ac:dyDescent="0.2">
      <c r="A1024" s="10">
        <v>41625</v>
      </c>
      <c r="B1024" s="11" t="s">
        <v>2194</v>
      </c>
      <c r="C1024" s="11" t="s">
        <v>761</v>
      </c>
      <c r="D1024" s="11" t="s">
        <v>20</v>
      </c>
      <c r="E1024" s="12" t="s">
        <v>1297</v>
      </c>
      <c r="F1024" s="13">
        <v>0</v>
      </c>
      <c r="G1024" s="12" t="s">
        <v>1904</v>
      </c>
      <c r="H1024" s="12" t="s">
        <v>1541</v>
      </c>
      <c r="I1024" s="12" t="s">
        <v>1166</v>
      </c>
      <c r="J1024" s="12" t="s">
        <v>1167</v>
      </c>
    </row>
    <row r="1025" spans="1:10" ht="12.75" x14ac:dyDescent="0.2">
      <c r="A1025" s="10">
        <v>41624</v>
      </c>
      <c r="B1025" s="11" t="s">
        <v>36</v>
      </c>
      <c r="C1025" s="11" t="s">
        <v>761</v>
      </c>
      <c r="D1025" s="11" t="s">
        <v>17</v>
      </c>
      <c r="E1025" s="12" t="s">
        <v>380</v>
      </c>
      <c r="F1025" s="13">
        <v>0</v>
      </c>
      <c r="G1025" s="12" t="s">
        <v>1543</v>
      </c>
      <c r="H1025" s="12" t="s">
        <v>1542</v>
      </c>
      <c r="I1025" s="12" t="s">
        <v>1166</v>
      </c>
      <c r="J1025" s="12" t="s">
        <v>1167</v>
      </c>
    </row>
    <row r="1026" spans="1:10" ht="12.75" x14ac:dyDescent="0.2">
      <c r="A1026" s="10">
        <v>41624</v>
      </c>
      <c r="B1026" s="11" t="s">
        <v>1770</v>
      </c>
      <c r="C1026" s="11" t="s">
        <v>53</v>
      </c>
      <c r="D1026" s="11" t="s">
        <v>20</v>
      </c>
      <c r="E1026" s="12" t="s">
        <v>56</v>
      </c>
      <c r="F1026" s="13"/>
      <c r="G1026" s="12" t="s">
        <v>1544</v>
      </c>
      <c r="H1026" s="12" t="s">
        <v>1487</v>
      </c>
      <c r="I1026" s="12" t="s">
        <v>1166</v>
      </c>
      <c r="J1026" s="12" t="s">
        <v>1167</v>
      </c>
    </row>
    <row r="1027" spans="1:10" ht="12.75" x14ac:dyDescent="0.2">
      <c r="A1027" s="10">
        <v>41624</v>
      </c>
      <c r="B1027" s="11" t="s">
        <v>2194</v>
      </c>
      <c r="C1027" s="11" t="s">
        <v>1252</v>
      </c>
      <c r="D1027" s="11" t="s">
        <v>17</v>
      </c>
      <c r="E1027" s="12" t="s">
        <v>1797</v>
      </c>
      <c r="F1027" s="13">
        <v>148350.35</v>
      </c>
      <c r="G1027" s="12" t="s">
        <v>2045</v>
      </c>
      <c r="H1027" s="12" t="s">
        <v>1798</v>
      </c>
      <c r="I1027" s="12" t="s">
        <v>1166</v>
      </c>
      <c r="J1027" s="12" t="s">
        <v>1167</v>
      </c>
    </row>
    <row r="1028" spans="1:10" ht="12.75" x14ac:dyDescent="0.2">
      <c r="A1028" s="10">
        <v>41620</v>
      </c>
      <c r="B1028" s="11" t="s">
        <v>6</v>
      </c>
      <c r="C1028" s="11" t="s">
        <v>761</v>
      </c>
      <c r="D1028" s="11" t="s">
        <v>20</v>
      </c>
      <c r="E1028" s="12" t="s">
        <v>1545</v>
      </c>
      <c r="F1028" s="13">
        <v>550</v>
      </c>
      <c r="G1028" s="12" t="s">
        <v>1546</v>
      </c>
      <c r="H1028" s="12"/>
      <c r="I1028" s="12" t="s">
        <v>1166</v>
      </c>
      <c r="J1028" s="12" t="s">
        <v>1167</v>
      </c>
    </row>
    <row r="1029" spans="1:10" ht="12.75" x14ac:dyDescent="0.2">
      <c r="A1029" s="10">
        <v>41619</v>
      </c>
      <c r="B1029" s="11" t="s">
        <v>36</v>
      </c>
      <c r="C1029" s="11" t="s">
        <v>53</v>
      </c>
      <c r="D1029" s="11" t="s">
        <v>17</v>
      </c>
      <c r="E1029" s="12" t="s">
        <v>1486</v>
      </c>
      <c r="F1029" s="13">
        <v>17614</v>
      </c>
      <c r="G1029" s="12" t="s">
        <v>1548</v>
      </c>
      <c r="H1029" s="12" t="s">
        <v>1547</v>
      </c>
      <c r="I1029" s="12" t="s">
        <v>1166</v>
      </c>
      <c r="J1029" s="12" t="s">
        <v>1167</v>
      </c>
    </row>
    <row r="1030" spans="1:10" ht="12.75" x14ac:dyDescent="0.2">
      <c r="A1030" s="10">
        <v>41619</v>
      </c>
      <c r="B1030" s="11" t="s">
        <v>36</v>
      </c>
      <c r="C1030" s="11" t="s">
        <v>53</v>
      </c>
      <c r="D1030" s="11" t="s">
        <v>17</v>
      </c>
      <c r="E1030" s="12" t="s">
        <v>1550</v>
      </c>
      <c r="F1030" s="13">
        <v>17614</v>
      </c>
      <c r="G1030" s="12" t="s">
        <v>1552</v>
      </c>
      <c r="H1030" s="12" t="s">
        <v>1551</v>
      </c>
      <c r="I1030" s="12" t="s">
        <v>1166</v>
      </c>
      <c r="J1030" s="12" t="s">
        <v>1167</v>
      </c>
    </row>
    <row r="1031" spans="1:10" ht="12.75" x14ac:dyDescent="0.2">
      <c r="A1031" s="10">
        <v>41617</v>
      </c>
      <c r="B1031" s="11" t="s">
        <v>5</v>
      </c>
      <c r="C1031" s="11" t="s">
        <v>761</v>
      </c>
      <c r="D1031" s="11" t="s">
        <v>17</v>
      </c>
      <c r="E1031" s="12" t="s">
        <v>1553</v>
      </c>
      <c r="F1031" s="13">
        <v>0</v>
      </c>
      <c r="G1031" s="12" t="s">
        <v>1654</v>
      </c>
      <c r="H1031" s="12" t="s">
        <v>1554</v>
      </c>
      <c r="I1031" s="12" t="s">
        <v>1166</v>
      </c>
      <c r="J1031" s="12" t="s">
        <v>1167</v>
      </c>
    </row>
    <row r="1032" spans="1:10" ht="12.75" x14ac:dyDescent="0.2">
      <c r="A1032" s="10">
        <v>41617</v>
      </c>
      <c r="B1032" s="11" t="s">
        <v>36</v>
      </c>
      <c r="C1032" s="11" t="s">
        <v>761</v>
      </c>
      <c r="D1032" s="11" t="s">
        <v>17</v>
      </c>
      <c r="E1032" s="12" t="s">
        <v>1555</v>
      </c>
      <c r="F1032" s="13"/>
      <c r="G1032" s="12" t="s">
        <v>1557</v>
      </c>
      <c r="H1032" s="12" t="s">
        <v>1556</v>
      </c>
      <c r="I1032" s="12" t="s">
        <v>1166</v>
      </c>
      <c r="J1032" s="12" t="s">
        <v>1167</v>
      </c>
    </row>
    <row r="1033" spans="1:10" ht="12.75" x14ac:dyDescent="0.2">
      <c r="A1033" s="10">
        <v>41617</v>
      </c>
      <c r="B1033" s="11" t="s">
        <v>2234</v>
      </c>
      <c r="C1033" s="11" t="s">
        <v>761</v>
      </c>
      <c r="D1033" s="11" t="s">
        <v>17</v>
      </c>
      <c r="E1033" s="12" t="s">
        <v>1558</v>
      </c>
      <c r="F1033" s="13"/>
      <c r="G1033" s="12" t="s">
        <v>1559</v>
      </c>
      <c r="H1033" s="12" t="s">
        <v>1218</v>
      </c>
      <c r="I1033" s="12" t="s">
        <v>1166</v>
      </c>
      <c r="J1033" s="12" t="s">
        <v>1167</v>
      </c>
    </row>
    <row r="1034" spans="1:10" ht="12.75" x14ac:dyDescent="0.2">
      <c r="A1034" s="10">
        <v>41617</v>
      </c>
      <c r="B1034" s="11" t="s">
        <v>36</v>
      </c>
      <c r="C1034" s="11" t="s">
        <v>53</v>
      </c>
      <c r="D1034" s="11" t="s">
        <v>19</v>
      </c>
      <c r="E1034" s="12" t="s">
        <v>1560</v>
      </c>
      <c r="F1034" s="13">
        <v>6500</v>
      </c>
      <c r="G1034" s="12" t="s">
        <v>1562</v>
      </c>
      <c r="H1034" s="12" t="s">
        <v>1561</v>
      </c>
      <c r="I1034" s="12" t="s">
        <v>1166</v>
      </c>
      <c r="J1034" s="12" t="s">
        <v>1167</v>
      </c>
    </row>
    <row r="1035" spans="1:10" ht="12.75" x14ac:dyDescent="0.2">
      <c r="A1035" s="10">
        <v>41614</v>
      </c>
      <c r="B1035" s="11" t="s">
        <v>5</v>
      </c>
      <c r="C1035" s="11" t="s">
        <v>37</v>
      </c>
      <c r="D1035" s="11" t="s">
        <v>1730</v>
      </c>
      <c r="E1035" s="12" t="s">
        <v>1563</v>
      </c>
      <c r="F1035" s="13">
        <v>0</v>
      </c>
      <c r="G1035" s="12" t="s">
        <v>1564</v>
      </c>
      <c r="H1035" s="12" t="s">
        <v>1554</v>
      </c>
      <c r="I1035" s="12" t="s">
        <v>1166</v>
      </c>
      <c r="J1035" s="12" t="s">
        <v>1167</v>
      </c>
    </row>
    <row r="1036" spans="1:10" ht="12.75" x14ac:dyDescent="0.2">
      <c r="A1036" s="10">
        <v>41614</v>
      </c>
      <c r="B1036" s="11" t="s">
        <v>2201</v>
      </c>
      <c r="C1036" s="11" t="s">
        <v>761</v>
      </c>
      <c r="D1036" s="11" t="s">
        <v>19</v>
      </c>
      <c r="E1036" s="12" t="s">
        <v>373</v>
      </c>
      <c r="F1036" s="13">
        <v>0</v>
      </c>
      <c r="G1036" s="12" t="s">
        <v>1565</v>
      </c>
      <c r="H1036" s="12" t="s">
        <v>1170</v>
      </c>
      <c r="I1036" s="12" t="s">
        <v>1166</v>
      </c>
      <c r="J1036" s="12" t="s">
        <v>1167</v>
      </c>
    </row>
    <row r="1037" spans="1:10" ht="12.75" x14ac:dyDescent="0.2">
      <c r="A1037" s="10">
        <v>41613</v>
      </c>
      <c r="B1037" s="11" t="s">
        <v>36</v>
      </c>
      <c r="C1037" s="11" t="s">
        <v>53</v>
      </c>
      <c r="D1037" s="11" t="s">
        <v>17</v>
      </c>
      <c r="E1037" s="12" t="s">
        <v>28</v>
      </c>
      <c r="F1037" s="13"/>
      <c r="G1037" s="12" t="s">
        <v>1567</v>
      </c>
      <c r="H1037" s="12" t="s">
        <v>1180</v>
      </c>
      <c r="I1037" s="12" t="s">
        <v>1166</v>
      </c>
      <c r="J1037" s="12" t="s">
        <v>1167</v>
      </c>
    </row>
    <row r="1038" spans="1:10" ht="12.75" x14ac:dyDescent="0.2">
      <c r="A1038" s="10">
        <v>41612</v>
      </c>
      <c r="B1038" s="11" t="s">
        <v>40</v>
      </c>
      <c r="C1038" s="11" t="s">
        <v>761</v>
      </c>
      <c r="D1038" s="11" t="s">
        <v>17</v>
      </c>
      <c r="E1038" s="12" t="s">
        <v>662</v>
      </c>
      <c r="F1038" s="13"/>
      <c r="G1038" s="12" t="s">
        <v>1568</v>
      </c>
      <c r="H1038" s="12" t="s">
        <v>1491</v>
      </c>
      <c r="I1038" s="12" t="s">
        <v>1166</v>
      </c>
      <c r="J1038" s="12" t="s">
        <v>1167</v>
      </c>
    </row>
    <row r="1039" spans="1:10" ht="12.75" x14ac:dyDescent="0.2">
      <c r="A1039" s="10">
        <v>41611</v>
      </c>
      <c r="B1039" s="11" t="s">
        <v>40</v>
      </c>
      <c r="C1039" s="11" t="s">
        <v>761</v>
      </c>
      <c r="D1039" s="11" t="s">
        <v>17</v>
      </c>
      <c r="E1039" s="12" t="s">
        <v>1092</v>
      </c>
      <c r="F1039" s="13"/>
      <c r="G1039" s="12" t="s">
        <v>1571</v>
      </c>
      <c r="H1039" s="12" t="s">
        <v>1570</v>
      </c>
      <c r="I1039" s="12" t="s">
        <v>1166</v>
      </c>
      <c r="J1039" s="12" t="s">
        <v>1167</v>
      </c>
    </row>
    <row r="1040" spans="1:10" ht="12.75" x14ac:dyDescent="0.2">
      <c r="A1040" s="10">
        <v>41608</v>
      </c>
      <c r="B1040" s="11" t="s">
        <v>36</v>
      </c>
      <c r="C1040" s="11" t="s">
        <v>761</v>
      </c>
      <c r="D1040" s="11" t="s">
        <v>18</v>
      </c>
      <c r="E1040" s="12" t="s">
        <v>1572</v>
      </c>
      <c r="F1040" s="13"/>
      <c r="G1040" s="12" t="s">
        <v>1574</v>
      </c>
      <c r="H1040" s="12" t="s">
        <v>1573</v>
      </c>
      <c r="I1040" s="12" t="s">
        <v>1166</v>
      </c>
      <c r="J1040" s="12" t="s">
        <v>1167</v>
      </c>
    </row>
    <row r="1041" spans="1:10" ht="12.75" x14ac:dyDescent="0.2">
      <c r="A1041" s="10">
        <v>41605</v>
      </c>
      <c r="B1041" s="11" t="s">
        <v>40</v>
      </c>
      <c r="C1041" s="11" t="s">
        <v>761</v>
      </c>
      <c r="D1041" s="11" t="s">
        <v>18</v>
      </c>
      <c r="E1041" s="12" t="s">
        <v>662</v>
      </c>
      <c r="F1041" s="13"/>
      <c r="G1041" s="12" t="s">
        <v>1575</v>
      </c>
      <c r="H1041" s="12" t="s">
        <v>1491</v>
      </c>
      <c r="I1041" s="12" t="s">
        <v>1166</v>
      </c>
      <c r="J1041" s="12" t="s">
        <v>1167</v>
      </c>
    </row>
    <row r="1042" spans="1:10" ht="12.75" x14ac:dyDescent="0.2">
      <c r="A1042" s="10">
        <v>41603</v>
      </c>
      <c r="B1042" s="11" t="s">
        <v>2234</v>
      </c>
      <c r="C1042" s="11" t="s">
        <v>1252</v>
      </c>
      <c r="D1042" s="11" t="s">
        <v>17</v>
      </c>
      <c r="E1042" s="12" t="s">
        <v>662</v>
      </c>
      <c r="F1042" s="13"/>
      <c r="G1042" s="12" t="s">
        <v>1576</v>
      </c>
      <c r="H1042" s="12" t="s">
        <v>1491</v>
      </c>
      <c r="I1042" s="12" t="s">
        <v>1166</v>
      </c>
      <c r="J1042" s="12" t="s">
        <v>1167</v>
      </c>
    </row>
    <row r="1043" spans="1:10" ht="12.75" x14ac:dyDescent="0.2">
      <c r="A1043" s="10">
        <v>41600</v>
      </c>
      <c r="B1043" s="11" t="s">
        <v>2194</v>
      </c>
      <c r="C1043" s="11" t="s">
        <v>1252</v>
      </c>
      <c r="D1043" s="11" t="s">
        <v>1730</v>
      </c>
      <c r="E1043" s="12" t="s">
        <v>140</v>
      </c>
      <c r="F1043" s="13">
        <v>0</v>
      </c>
      <c r="G1043" s="12" t="s">
        <v>2259</v>
      </c>
      <c r="H1043" s="12" t="s">
        <v>1541</v>
      </c>
      <c r="I1043" s="12" t="s">
        <v>1166</v>
      </c>
      <c r="J1043" s="12" t="s">
        <v>1167</v>
      </c>
    </row>
    <row r="1044" spans="1:10" ht="12.75" x14ac:dyDescent="0.2">
      <c r="A1044" s="10">
        <v>41599</v>
      </c>
      <c r="B1044" s="11" t="s">
        <v>6</v>
      </c>
      <c r="C1044" s="11" t="s">
        <v>761</v>
      </c>
      <c r="D1044" s="11" t="s">
        <v>17</v>
      </c>
      <c r="E1044" s="12" t="s">
        <v>1577</v>
      </c>
      <c r="F1044" s="13"/>
      <c r="G1044" s="12" t="s">
        <v>1578</v>
      </c>
      <c r="H1044" s="12"/>
      <c r="I1044" s="12" t="s">
        <v>1166</v>
      </c>
      <c r="J1044" s="12" t="s">
        <v>1167</v>
      </c>
    </row>
    <row r="1045" spans="1:10" ht="12.75" x14ac:dyDescent="0.2">
      <c r="A1045" s="10">
        <v>41599</v>
      </c>
      <c r="B1045" s="11" t="s">
        <v>36</v>
      </c>
      <c r="C1045" s="11" t="s">
        <v>761</v>
      </c>
      <c r="D1045" s="11" t="s">
        <v>17</v>
      </c>
      <c r="E1045" s="12" t="s">
        <v>787</v>
      </c>
      <c r="F1045" s="13"/>
      <c r="G1045" s="12" t="s">
        <v>1580</v>
      </c>
      <c r="H1045" s="12" t="s">
        <v>1579</v>
      </c>
      <c r="I1045" s="12" t="s">
        <v>1166</v>
      </c>
      <c r="J1045" s="12" t="s">
        <v>1167</v>
      </c>
    </row>
    <row r="1046" spans="1:10" ht="12.75" x14ac:dyDescent="0.2">
      <c r="A1046" s="10">
        <v>41597</v>
      </c>
      <c r="B1046" s="11" t="s">
        <v>2193</v>
      </c>
      <c r="C1046" s="11" t="s">
        <v>1252</v>
      </c>
      <c r="D1046" s="11" t="s">
        <v>1730</v>
      </c>
      <c r="E1046" s="12" t="s">
        <v>85</v>
      </c>
      <c r="F1046" s="13">
        <v>0</v>
      </c>
      <c r="G1046" s="12" t="s">
        <v>2427</v>
      </c>
      <c r="H1046" s="12" t="s">
        <v>1182</v>
      </c>
      <c r="I1046" s="12" t="s">
        <v>1166</v>
      </c>
      <c r="J1046" s="12" t="s">
        <v>1167</v>
      </c>
    </row>
    <row r="1047" spans="1:10" ht="12.75" x14ac:dyDescent="0.2">
      <c r="A1047" s="10">
        <v>41597</v>
      </c>
      <c r="B1047" s="11" t="s">
        <v>2193</v>
      </c>
      <c r="C1047" s="11" t="s">
        <v>1252</v>
      </c>
      <c r="D1047" s="11" t="s">
        <v>1730</v>
      </c>
      <c r="E1047" s="12" t="s">
        <v>85</v>
      </c>
      <c r="F1047" s="13">
        <v>0</v>
      </c>
      <c r="G1047" s="12" t="s">
        <v>2428</v>
      </c>
      <c r="H1047" s="12" t="s">
        <v>1182</v>
      </c>
      <c r="I1047" s="12" t="s">
        <v>1166</v>
      </c>
      <c r="J1047" s="12" t="s">
        <v>1167</v>
      </c>
    </row>
    <row r="1048" spans="1:10" ht="12.75" x14ac:dyDescent="0.2">
      <c r="A1048" s="10">
        <v>41597</v>
      </c>
      <c r="B1048" s="11" t="s">
        <v>40</v>
      </c>
      <c r="C1048" s="11" t="s">
        <v>118</v>
      </c>
      <c r="D1048" s="11" t="s">
        <v>17</v>
      </c>
      <c r="E1048" s="12" t="s">
        <v>208</v>
      </c>
      <c r="F1048" s="13">
        <v>163561.20000000001</v>
      </c>
      <c r="G1048" s="12" t="s">
        <v>1581</v>
      </c>
      <c r="H1048" s="12" t="s">
        <v>1188</v>
      </c>
      <c r="I1048" s="12" t="s">
        <v>1166</v>
      </c>
      <c r="J1048" s="12" t="s">
        <v>1167</v>
      </c>
    </row>
    <row r="1049" spans="1:10" ht="12.75" x14ac:dyDescent="0.2">
      <c r="A1049" s="10">
        <v>41597</v>
      </c>
      <c r="B1049" s="11" t="s">
        <v>5</v>
      </c>
      <c r="C1049" s="11" t="s">
        <v>53</v>
      </c>
      <c r="D1049" s="11" t="s">
        <v>17</v>
      </c>
      <c r="E1049" s="12" t="s">
        <v>1582</v>
      </c>
      <c r="F1049" s="13">
        <v>3200</v>
      </c>
      <c r="G1049" s="12" t="s">
        <v>1583</v>
      </c>
      <c r="H1049" s="12" t="s">
        <v>1554</v>
      </c>
      <c r="I1049" s="12" t="s">
        <v>1166</v>
      </c>
      <c r="J1049" s="12" t="s">
        <v>1167</v>
      </c>
    </row>
    <row r="1050" spans="1:10" ht="12.75" x14ac:dyDescent="0.2">
      <c r="A1050" s="10">
        <v>41596</v>
      </c>
      <c r="B1050" s="11" t="s">
        <v>5</v>
      </c>
      <c r="C1050" s="11" t="s">
        <v>761</v>
      </c>
      <c r="D1050" s="11" t="s">
        <v>20</v>
      </c>
      <c r="E1050" s="12" t="s">
        <v>373</v>
      </c>
      <c r="F1050" s="13">
        <v>0</v>
      </c>
      <c r="G1050" s="12" t="s">
        <v>1584</v>
      </c>
      <c r="H1050" s="12" t="s">
        <v>1170</v>
      </c>
      <c r="I1050" s="12" t="s">
        <v>1166</v>
      </c>
      <c r="J1050" s="12" t="s">
        <v>1167</v>
      </c>
    </row>
    <row r="1051" spans="1:10" ht="12.75" x14ac:dyDescent="0.2">
      <c r="A1051" s="10">
        <v>41595</v>
      </c>
      <c r="B1051" s="11" t="s">
        <v>171</v>
      </c>
      <c r="C1051" s="11" t="s">
        <v>761</v>
      </c>
      <c r="D1051" s="11" t="s">
        <v>17</v>
      </c>
      <c r="E1051" s="12" t="s">
        <v>1586</v>
      </c>
      <c r="F1051" s="13"/>
      <c r="G1051" s="12" t="s">
        <v>1588</v>
      </c>
      <c r="H1051" s="12" t="s">
        <v>1587</v>
      </c>
      <c r="I1051" s="12" t="s">
        <v>1166</v>
      </c>
      <c r="J1051" s="12" t="s">
        <v>1167</v>
      </c>
    </row>
    <row r="1052" spans="1:10" ht="12.75" x14ac:dyDescent="0.2">
      <c r="A1052" s="10">
        <v>41594</v>
      </c>
      <c r="B1052" s="11" t="s">
        <v>36</v>
      </c>
      <c r="C1052" s="11" t="s">
        <v>37</v>
      </c>
      <c r="D1052" s="11" t="s">
        <v>18</v>
      </c>
      <c r="E1052" s="12" t="s">
        <v>1328</v>
      </c>
      <c r="F1052" s="13">
        <v>28000</v>
      </c>
      <c r="G1052" s="12" t="s">
        <v>1589</v>
      </c>
      <c r="H1052" s="12" t="s">
        <v>1573</v>
      </c>
      <c r="I1052" s="12" t="s">
        <v>1166</v>
      </c>
      <c r="J1052" s="12" t="s">
        <v>1167</v>
      </c>
    </row>
    <row r="1053" spans="1:10" ht="12.75" x14ac:dyDescent="0.2">
      <c r="A1053" s="10">
        <v>41593</v>
      </c>
      <c r="B1053" s="11" t="s">
        <v>36</v>
      </c>
      <c r="C1053" s="11" t="s">
        <v>53</v>
      </c>
      <c r="D1053" s="11" t="s">
        <v>17</v>
      </c>
      <c r="E1053" s="12" t="s">
        <v>515</v>
      </c>
      <c r="F1053" s="13">
        <v>41817.629999999997</v>
      </c>
      <c r="G1053" s="12" t="s">
        <v>1591</v>
      </c>
      <c r="H1053" s="12" t="s">
        <v>1590</v>
      </c>
      <c r="I1053" s="12" t="s">
        <v>1166</v>
      </c>
      <c r="J1053" s="12" t="s">
        <v>1167</v>
      </c>
    </row>
    <row r="1054" spans="1:10" ht="12.75" x14ac:dyDescent="0.2">
      <c r="A1054" s="10">
        <v>41592</v>
      </c>
      <c r="B1054" s="11" t="s">
        <v>6</v>
      </c>
      <c r="C1054" s="11" t="s">
        <v>761</v>
      </c>
      <c r="D1054" s="11" t="s">
        <v>20</v>
      </c>
      <c r="E1054" s="12" t="s">
        <v>1592</v>
      </c>
      <c r="F1054" s="13">
        <v>555</v>
      </c>
      <c r="G1054" s="12" t="s">
        <v>1593</v>
      </c>
      <c r="H1054" s="12"/>
      <c r="I1054" s="12" t="s">
        <v>1166</v>
      </c>
      <c r="J1054" s="12" t="s">
        <v>1167</v>
      </c>
    </row>
    <row r="1055" spans="1:10" ht="12.75" x14ac:dyDescent="0.2">
      <c r="A1055" s="10">
        <v>41591</v>
      </c>
      <c r="B1055" s="11" t="s">
        <v>36</v>
      </c>
      <c r="C1055" s="11" t="s">
        <v>118</v>
      </c>
      <c r="D1055" s="11" t="s">
        <v>17</v>
      </c>
      <c r="E1055" s="12" t="s">
        <v>28</v>
      </c>
      <c r="F1055" s="13">
        <v>73268.61</v>
      </c>
      <c r="G1055" s="12" t="s">
        <v>1594</v>
      </c>
      <c r="H1055" s="12" t="s">
        <v>1180</v>
      </c>
      <c r="I1055" s="12" t="s">
        <v>1166</v>
      </c>
      <c r="J1055" s="12" t="s">
        <v>1167</v>
      </c>
    </row>
    <row r="1056" spans="1:10" ht="12.75" x14ac:dyDescent="0.2">
      <c r="A1056" s="10">
        <v>41589</v>
      </c>
      <c r="B1056" s="11" t="s">
        <v>2234</v>
      </c>
      <c r="C1056" s="11" t="s">
        <v>761</v>
      </c>
      <c r="D1056" s="11" t="s">
        <v>17</v>
      </c>
      <c r="E1056" s="12" t="s">
        <v>66</v>
      </c>
      <c r="F1056" s="13"/>
      <c r="G1056" s="12" t="s">
        <v>1595</v>
      </c>
      <c r="H1056" s="12" t="s">
        <v>1491</v>
      </c>
      <c r="I1056" s="12" t="s">
        <v>1166</v>
      </c>
      <c r="J1056" s="12" t="s">
        <v>1167</v>
      </c>
    </row>
    <row r="1057" spans="1:10" ht="12.75" x14ac:dyDescent="0.2">
      <c r="A1057" s="10">
        <v>41585</v>
      </c>
      <c r="B1057" s="11" t="s">
        <v>40</v>
      </c>
      <c r="C1057" s="11" t="s">
        <v>761</v>
      </c>
      <c r="D1057" s="11" t="s">
        <v>17</v>
      </c>
      <c r="E1057" s="12" t="s">
        <v>66</v>
      </c>
      <c r="F1057" s="13"/>
      <c r="G1057" s="12" t="s">
        <v>1596</v>
      </c>
      <c r="H1057" s="12" t="s">
        <v>1491</v>
      </c>
      <c r="I1057" s="12" t="s">
        <v>1166</v>
      </c>
      <c r="J1057" s="12" t="s">
        <v>1167</v>
      </c>
    </row>
    <row r="1058" spans="1:10" ht="12.75" x14ac:dyDescent="0.2">
      <c r="A1058" s="10">
        <v>41585</v>
      </c>
      <c r="B1058" s="11" t="s">
        <v>36</v>
      </c>
      <c r="C1058" s="11" t="s">
        <v>2</v>
      </c>
      <c r="D1058" s="11" t="s">
        <v>17</v>
      </c>
      <c r="E1058" s="12" t="s">
        <v>787</v>
      </c>
      <c r="F1058" s="13">
        <v>74978.149999999994</v>
      </c>
      <c r="G1058" s="12" t="s">
        <v>1655</v>
      </c>
      <c r="H1058" s="12" t="s">
        <v>1579</v>
      </c>
      <c r="I1058" s="12" t="s">
        <v>1166</v>
      </c>
      <c r="J1058" s="12" t="s">
        <v>1167</v>
      </c>
    </row>
    <row r="1059" spans="1:10" ht="12.75" x14ac:dyDescent="0.2">
      <c r="A1059" s="10">
        <v>41584</v>
      </c>
      <c r="B1059" s="11" t="s">
        <v>88</v>
      </c>
      <c r="C1059" s="11" t="s">
        <v>53</v>
      </c>
      <c r="D1059" s="11" t="s">
        <v>17</v>
      </c>
      <c r="E1059" s="12" t="s">
        <v>1484</v>
      </c>
      <c r="F1059" s="13">
        <v>22500</v>
      </c>
      <c r="G1059" s="12" t="s">
        <v>1485</v>
      </c>
      <c r="H1059" s="12"/>
      <c r="I1059" s="12" t="s">
        <v>1166</v>
      </c>
      <c r="J1059" s="12" t="s">
        <v>1167</v>
      </c>
    </row>
    <row r="1060" spans="1:10" ht="12.75" x14ac:dyDescent="0.2">
      <c r="A1060" s="10">
        <v>41583</v>
      </c>
      <c r="B1060" s="11" t="s">
        <v>36</v>
      </c>
      <c r="C1060" s="11" t="s">
        <v>761</v>
      </c>
      <c r="D1060" s="11" t="s">
        <v>17</v>
      </c>
      <c r="E1060" s="12" t="s">
        <v>1486</v>
      </c>
      <c r="F1060" s="13"/>
      <c r="G1060" s="12" t="s">
        <v>1597</v>
      </c>
      <c r="H1060" s="12" t="s">
        <v>1487</v>
      </c>
      <c r="I1060" s="12" t="s">
        <v>1166</v>
      </c>
      <c r="J1060" s="12" t="s">
        <v>1167</v>
      </c>
    </row>
    <row r="1061" spans="1:10" ht="12.75" x14ac:dyDescent="0.2">
      <c r="A1061" s="10">
        <v>41582</v>
      </c>
      <c r="B1061" s="11" t="s">
        <v>2201</v>
      </c>
      <c r="C1061" s="11" t="s">
        <v>761</v>
      </c>
      <c r="D1061" s="11" t="s">
        <v>17</v>
      </c>
      <c r="E1061" s="12" t="s">
        <v>278</v>
      </c>
      <c r="F1061" s="13"/>
      <c r="G1061" s="12" t="s">
        <v>1490</v>
      </c>
      <c r="H1061" s="12" t="s">
        <v>1489</v>
      </c>
      <c r="I1061" s="12" t="s">
        <v>1166</v>
      </c>
      <c r="J1061" s="12" t="s">
        <v>1167</v>
      </c>
    </row>
    <row r="1062" spans="1:10" ht="12.75" x14ac:dyDescent="0.2">
      <c r="A1062" s="10">
        <v>41579</v>
      </c>
      <c r="B1062" s="11" t="s">
        <v>2234</v>
      </c>
      <c r="C1062" s="11" t="s">
        <v>37</v>
      </c>
      <c r="D1062" s="11" t="s">
        <v>18</v>
      </c>
      <c r="E1062" s="12" t="s">
        <v>1163</v>
      </c>
      <c r="F1062" s="13">
        <v>0</v>
      </c>
      <c r="G1062" s="12" t="s">
        <v>1164</v>
      </c>
      <c r="H1062" s="12" t="s">
        <v>1165</v>
      </c>
      <c r="I1062" s="12" t="s">
        <v>1166</v>
      </c>
      <c r="J1062" s="12" t="s">
        <v>1167</v>
      </c>
    </row>
    <row r="1063" spans="1:10" ht="12.75" x14ac:dyDescent="0.2">
      <c r="A1063" s="10">
        <v>41579</v>
      </c>
      <c r="B1063" s="11" t="s">
        <v>40</v>
      </c>
      <c r="C1063" s="11" t="s">
        <v>53</v>
      </c>
      <c r="D1063" s="11" t="s">
        <v>17</v>
      </c>
      <c r="E1063" s="12" t="s">
        <v>662</v>
      </c>
      <c r="F1063" s="13"/>
      <c r="G1063" s="12" t="s">
        <v>1492</v>
      </c>
      <c r="H1063" s="12" t="s">
        <v>1491</v>
      </c>
      <c r="I1063" s="12" t="s">
        <v>1166</v>
      </c>
      <c r="J1063" s="12" t="s">
        <v>1167</v>
      </c>
    </row>
    <row r="1064" spans="1:10" ht="12.75" x14ac:dyDescent="0.2">
      <c r="A1064" s="10">
        <v>41576</v>
      </c>
      <c r="B1064" s="11" t="s">
        <v>36</v>
      </c>
      <c r="C1064" s="11" t="s">
        <v>761</v>
      </c>
      <c r="D1064" s="11" t="s">
        <v>17</v>
      </c>
      <c r="E1064" s="12" t="s">
        <v>373</v>
      </c>
      <c r="F1064" s="13"/>
      <c r="G1064" s="12" t="s">
        <v>1169</v>
      </c>
      <c r="H1064" s="12" t="s">
        <v>1170</v>
      </c>
      <c r="I1064" s="12" t="s">
        <v>1166</v>
      </c>
      <c r="J1064" s="12" t="s">
        <v>1167</v>
      </c>
    </row>
    <row r="1065" spans="1:10" ht="12.75" x14ac:dyDescent="0.2">
      <c r="A1065" s="10">
        <v>41570</v>
      </c>
      <c r="B1065" s="11" t="s">
        <v>36</v>
      </c>
      <c r="C1065" s="11" t="s">
        <v>53</v>
      </c>
      <c r="D1065" s="11" t="s">
        <v>17</v>
      </c>
      <c r="E1065" s="12" t="s">
        <v>1171</v>
      </c>
      <c r="F1065" s="13"/>
      <c r="G1065" s="12" t="s">
        <v>1172</v>
      </c>
      <c r="H1065" s="12" t="s">
        <v>1170</v>
      </c>
      <c r="I1065" s="12" t="s">
        <v>1166</v>
      </c>
      <c r="J1065" s="12" t="s">
        <v>1167</v>
      </c>
    </row>
    <row r="1066" spans="1:10" ht="12.75" x14ac:dyDescent="0.2">
      <c r="A1066" s="10">
        <v>41569</v>
      </c>
      <c r="B1066" s="11" t="s">
        <v>6</v>
      </c>
      <c r="C1066" s="11" t="s">
        <v>761</v>
      </c>
      <c r="D1066" s="11" t="s">
        <v>17</v>
      </c>
      <c r="E1066" s="12" t="s">
        <v>1174</v>
      </c>
      <c r="F1066" s="13"/>
      <c r="G1066" s="12" t="s">
        <v>1598</v>
      </c>
      <c r="H1066" s="12"/>
      <c r="I1066" s="12" t="s">
        <v>1166</v>
      </c>
      <c r="J1066" s="12" t="s">
        <v>1167</v>
      </c>
    </row>
    <row r="1067" spans="1:10" ht="12.75" x14ac:dyDescent="0.2">
      <c r="A1067" s="10">
        <v>41568</v>
      </c>
      <c r="B1067" s="11" t="s">
        <v>5</v>
      </c>
      <c r="C1067" s="11" t="s">
        <v>761</v>
      </c>
      <c r="D1067" s="11" t="s">
        <v>17</v>
      </c>
      <c r="E1067" s="12" t="s">
        <v>66</v>
      </c>
      <c r="F1067" s="13">
        <v>0</v>
      </c>
      <c r="G1067" s="12" t="s">
        <v>1176</v>
      </c>
      <c r="H1067" s="12" t="s">
        <v>1177</v>
      </c>
      <c r="I1067" s="12" t="s">
        <v>1166</v>
      </c>
      <c r="J1067" s="12" t="s">
        <v>1167</v>
      </c>
    </row>
    <row r="1068" spans="1:10" ht="12.75" x14ac:dyDescent="0.2">
      <c r="A1068" s="10">
        <v>41568</v>
      </c>
      <c r="B1068" s="11" t="s">
        <v>5</v>
      </c>
      <c r="C1068" s="11" t="s">
        <v>761</v>
      </c>
      <c r="D1068" s="11" t="s">
        <v>18</v>
      </c>
      <c r="E1068" s="12" t="s">
        <v>373</v>
      </c>
      <c r="F1068" s="13">
        <v>0</v>
      </c>
      <c r="G1068" s="12" t="s">
        <v>1178</v>
      </c>
      <c r="H1068" s="12" t="s">
        <v>1170</v>
      </c>
      <c r="I1068" s="12" t="s">
        <v>1166</v>
      </c>
      <c r="J1068" s="12" t="s">
        <v>1167</v>
      </c>
    </row>
    <row r="1069" spans="1:10" ht="12.75" x14ac:dyDescent="0.2">
      <c r="A1069" s="10">
        <v>41566</v>
      </c>
      <c r="B1069" s="11" t="s">
        <v>36</v>
      </c>
      <c r="C1069" s="11" t="s">
        <v>761</v>
      </c>
      <c r="D1069" s="11" t="s">
        <v>17</v>
      </c>
      <c r="E1069" s="12" t="s">
        <v>28</v>
      </c>
      <c r="F1069" s="13">
        <v>452.5</v>
      </c>
      <c r="G1069" s="12" t="s">
        <v>1179</v>
      </c>
      <c r="H1069" s="12" t="s">
        <v>1180</v>
      </c>
      <c r="I1069" s="12" t="s">
        <v>1166</v>
      </c>
      <c r="J1069" s="12" t="s">
        <v>1167</v>
      </c>
    </row>
    <row r="1070" spans="1:10" ht="12.75" x14ac:dyDescent="0.2">
      <c r="A1070" s="10">
        <v>41564</v>
      </c>
      <c r="B1070" s="11" t="s">
        <v>2193</v>
      </c>
      <c r="C1070" s="11" t="s">
        <v>37</v>
      </c>
      <c r="D1070" s="11" t="s">
        <v>18</v>
      </c>
      <c r="E1070" s="12" t="s">
        <v>85</v>
      </c>
      <c r="F1070" s="13">
        <v>0</v>
      </c>
      <c r="G1070" s="12" t="s">
        <v>1181</v>
      </c>
      <c r="H1070" s="12" t="s">
        <v>1182</v>
      </c>
      <c r="I1070" s="12" t="s">
        <v>1166</v>
      </c>
      <c r="J1070" s="12" t="s">
        <v>1167</v>
      </c>
    </row>
    <row r="1071" spans="1:10" ht="12.75" x14ac:dyDescent="0.2">
      <c r="A1071" s="10">
        <v>41562</v>
      </c>
      <c r="B1071" s="11" t="s">
        <v>36</v>
      </c>
      <c r="C1071" s="11" t="s">
        <v>2</v>
      </c>
      <c r="D1071" s="11" t="s">
        <v>17</v>
      </c>
      <c r="E1071" s="12" t="s">
        <v>844</v>
      </c>
      <c r="F1071" s="13"/>
      <c r="G1071" s="12" t="s">
        <v>1184</v>
      </c>
      <c r="H1071" s="12" t="s">
        <v>1185</v>
      </c>
      <c r="I1071" s="12" t="s">
        <v>1166</v>
      </c>
      <c r="J1071" s="12" t="s">
        <v>1167</v>
      </c>
    </row>
    <row r="1072" spans="1:10" ht="12.75" x14ac:dyDescent="0.2">
      <c r="A1072" s="10">
        <v>41551</v>
      </c>
      <c r="B1072" s="11" t="s">
        <v>40</v>
      </c>
      <c r="C1072" s="11" t="s">
        <v>2</v>
      </c>
      <c r="D1072" s="11" t="s">
        <v>17</v>
      </c>
      <c r="E1072" s="12" t="s">
        <v>208</v>
      </c>
      <c r="F1072" s="13">
        <v>94156.57</v>
      </c>
      <c r="G1072" s="12" t="s">
        <v>1187</v>
      </c>
      <c r="H1072" s="12" t="s">
        <v>1188</v>
      </c>
      <c r="I1072" s="12" t="s">
        <v>1166</v>
      </c>
      <c r="J1072" s="12" t="s">
        <v>1167</v>
      </c>
    </row>
    <row r="1073" spans="1:10" ht="12.75" x14ac:dyDescent="0.2">
      <c r="A1073" s="10">
        <v>41549</v>
      </c>
      <c r="B1073" s="11" t="s">
        <v>36</v>
      </c>
      <c r="C1073" s="11" t="s">
        <v>761</v>
      </c>
      <c r="D1073" s="11" t="s">
        <v>18</v>
      </c>
      <c r="E1073" s="12" t="s">
        <v>80</v>
      </c>
      <c r="F1073" s="13"/>
      <c r="G1073" s="12" t="s">
        <v>1189</v>
      </c>
      <c r="H1073" s="12" t="s">
        <v>1182</v>
      </c>
      <c r="I1073" s="12" t="s">
        <v>1166</v>
      </c>
      <c r="J1073" s="12" t="s">
        <v>1167</v>
      </c>
    </row>
    <row r="1074" spans="1:10" ht="12.75" x14ac:dyDescent="0.2">
      <c r="A1074" s="10">
        <v>41548</v>
      </c>
      <c r="B1074" s="11" t="s">
        <v>36</v>
      </c>
      <c r="C1074" s="11" t="s">
        <v>761</v>
      </c>
      <c r="D1074" s="11" t="s">
        <v>17</v>
      </c>
      <c r="E1074" s="12" t="s">
        <v>373</v>
      </c>
      <c r="F1074" s="13">
        <v>509.84</v>
      </c>
      <c r="G1074" s="12" t="s">
        <v>1190</v>
      </c>
      <c r="H1074" s="12" t="s">
        <v>1170</v>
      </c>
      <c r="I1074" s="12" t="s">
        <v>1166</v>
      </c>
      <c r="J1074" s="12" t="s">
        <v>1167</v>
      </c>
    </row>
    <row r="1075" spans="1:10" ht="12.75" x14ac:dyDescent="0.2">
      <c r="A1075" s="10">
        <v>41546</v>
      </c>
      <c r="B1075" s="11" t="s">
        <v>1770</v>
      </c>
      <c r="C1075" s="11" t="s">
        <v>53</v>
      </c>
      <c r="D1075" s="11" t="s">
        <v>19</v>
      </c>
      <c r="E1075" s="12" t="s">
        <v>74</v>
      </c>
      <c r="F1075" s="13">
        <v>6729.99</v>
      </c>
      <c r="G1075" s="12" t="s">
        <v>1192</v>
      </c>
      <c r="H1075" s="12"/>
      <c r="I1075" s="12" t="s">
        <v>1166</v>
      </c>
      <c r="J1075" s="12" t="s">
        <v>1167</v>
      </c>
    </row>
    <row r="1076" spans="1:10" ht="12.75" x14ac:dyDescent="0.2">
      <c r="A1076" s="10">
        <v>41543</v>
      </c>
      <c r="B1076" s="11" t="s">
        <v>36</v>
      </c>
      <c r="C1076" s="11" t="s">
        <v>1252</v>
      </c>
      <c r="D1076" s="11" t="s">
        <v>19</v>
      </c>
      <c r="E1076" s="12" t="s">
        <v>864</v>
      </c>
      <c r="F1076" s="13">
        <v>23701.78</v>
      </c>
      <c r="G1076" s="12" t="s">
        <v>1193</v>
      </c>
      <c r="H1076" s="12" t="s">
        <v>1493</v>
      </c>
      <c r="I1076" s="12" t="s">
        <v>1166</v>
      </c>
      <c r="J1076" s="12" t="s">
        <v>1167</v>
      </c>
    </row>
    <row r="1077" spans="1:10" ht="12.75" x14ac:dyDescent="0.2">
      <c r="A1077" s="10">
        <v>41542</v>
      </c>
      <c r="B1077" s="11" t="s">
        <v>2193</v>
      </c>
      <c r="C1077" s="11" t="s">
        <v>761</v>
      </c>
      <c r="D1077" s="11" t="s">
        <v>1730</v>
      </c>
      <c r="E1077" s="12" t="s">
        <v>85</v>
      </c>
      <c r="F1077" s="13">
        <v>0</v>
      </c>
      <c r="G1077" s="12" t="s">
        <v>2354</v>
      </c>
      <c r="H1077" s="12" t="s">
        <v>1182</v>
      </c>
      <c r="I1077" s="12" t="s">
        <v>1166</v>
      </c>
      <c r="J1077" s="12" t="s">
        <v>1167</v>
      </c>
    </row>
    <row r="1078" spans="1:10" ht="12.75" x14ac:dyDescent="0.2">
      <c r="A1078" s="10">
        <v>41542</v>
      </c>
      <c r="B1078" s="11" t="s">
        <v>2193</v>
      </c>
      <c r="C1078" s="11" t="s">
        <v>761</v>
      </c>
      <c r="D1078" s="11" t="s">
        <v>1730</v>
      </c>
      <c r="E1078" s="12" t="s">
        <v>85</v>
      </c>
      <c r="F1078" s="13">
        <v>0</v>
      </c>
      <c r="G1078" s="12" t="s">
        <v>2355</v>
      </c>
      <c r="H1078" s="12" t="s">
        <v>1182</v>
      </c>
      <c r="I1078" s="12" t="s">
        <v>1166</v>
      </c>
      <c r="J1078" s="12" t="s">
        <v>1167</v>
      </c>
    </row>
    <row r="1079" spans="1:10" ht="12.75" x14ac:dyDescent="0.2">
      <c r="A1079" s="10">
        <v>41541</v>
      </c>
      <c r="B1079" s="11" t="s">
        <v>36</v>
      </c>
      <c r="C1079" s="11" t="s">
        <v>761</v>
      </c>
      <c r="D1079" s="11" t="s">
        <v>17</v>
      </c>
      <c r="E1079" s="12" t="s">
        <v>373</v>
      </c>
      <c r="F1079" s="13"/>
      <c r="G1079" s="12" t="s">
        <v>1196</v>
      </c>
      <c r="H1079" s="12"/>
      <c r="I1079" s="12" t="s">
        <v>1166</v>
      </c>
      <c r="J1079" s="12" t="s">
        <v>1167</v>
      </c>
    </row>
    <row r="1080" spans="1:10" ht="12.75" x14ac:dyDescent="0.2">
      <c r="A1080" s="10">
        <v>41541</v>
      </c>
      <c r="B1080" s="11" t="s">
        <v>2201</v>
      </c>
      <c r="C1080" s="11" t="s">
        <v>53</v>
      </c>
      <c r="D1080" s="11" t="s">
        <v>19</v>
      </c>
      <c r="E1080" s="12" t="s">
        <v>278</v>
      </c>
      <c r="F1080" s="13">
        <v>14574.1</v>
      </c>
      <c r="G1080" s="12" t="s">
        <v>22</v>
      </c>
      <c r="H1080" s="12"/>
      <c r="I1080" s="12" t="s">
        <v>1166</v>
      </c>
      <c r="J1080" s="12" t="s">
        <v>1167</v>
      </c>
    </row>
    <row r="1081" spans="1:10" ht="12.75" x14ac:dyDescent="0.2">
      <c r="A1081" s="10">
        <v>41540</v>
      </c>
      <c r="B1081" s="11" t="s">
        <v>2234</v>
      </c>
      <c r="C1081" s="11" t="s">
        <v>761</v>
      </c>
      <c r="D1081" s="11"/>
      <c r="E1081" s="12" t="s">
        <v>288</v>
      </c>
      <c r="F1081" s="13"/>
      <c r="G1081" s="12" t="s">
        <v>1199</v>
      </c>
      <c r="H1081" s="12"/>
      <c r="I1081" s="12" t="s">
        <v>1166</v>
      </c>
      <c r="J1081" s="12" t="s">
        <v>1167</v>
      </c>
    </row>
    <row r="1082" spans="1:10" ht="12.75" x14ac:dyDescent="0.2">
      <c r="A1082" s="10">
        <v>41538</v>
      </c>
      <c r="B1082" s="11" t="s">
        <v>5</v>
      </c>
      <c r="C1082" s="11" t="s">
        <v>53</v>
      </c>
      <c r="D1082" s="11" t="s">
        <v>20</v>
      </c>
      <c r="E1082" s="12" t="s">
        <v>203</v>
      </c>
      <c r="F1082" s="13">
        <v>2565</v>
      </c>
      <c r="G1082" s="12" t="s">
        <v>1201</v>
      </c>
      <c r="H1082" s="12"/>
      <c r="I1082" s="12" t="s">
        <v>1166</v>
      </c>
      <c r="J1082" s="12" t="s">
        <v>1167</v>
      </c>
    </row>
    <row r="1083" spans="1:10" ht="12.75" x14ac:dyDescent="0.2">
      <c r="A1083" s="10">
        <v>41537</v>
      </c>
      <c r="B1083" s="11" t="s">
        <v>2193</v>
      </c>
      <c r="C1083" s="11" t="s">
        <v>1252</v>
      </c>
      <c r="D1083" s="11" t="s">
        <v>17</v>
      </c>
      <c r="E1083" s="12" t="s">
        <v>85</v>
      </c>
      <c r="F1083" s="13"/>
      <c r="G1083" s="12" t="s">
        <v>1202</v>
      </c>
      <c r="H1083" s="12" t="s">
        <v>1182</v>
      </c>
      <c r="I1083" s="12" t="s">
        <v>1166</v>
      </c>
      <c r="J1083" s="12" t="s">
        <v>1167</v>
      </c>
    </row>
    <row r="1084" spans="1:10" ht="12.75" x14ac:dyDescent="0.2">
      <c r="A1084" s="10">
        <v>41536</v>
      </c>
      <c r="B1084" s="11" t="s">
        <v>2201</v>
      </c>
      <c r="C1084" s="11" t="s">
        <v>761</v>
      </c>
      <c r="D1084" s="11" t="s">
        <v>17</v>
      </c>
      <c r="E1084" s="12" t="s">
        <v>85</v>
      </c>
      <c r="F1084" s="13"/>
      <c r="G1084" s="12" t="s">
        <v>1204</v>
      </c>
      <c r="H1084" s="12" t="s">
        <v>1182</v>
      </c>
      <c r="I1084" s="12" t="s">
        <v>1166</v>
      </c>
      <c r="J1084" s="12" t="s">
        <v>1167</v>
      </c>
    </row>
    <row r="1085" spans="1:10" ht="12.75" x14ac:dyDescent="0.2">
      <c r="A1085" s="10">
        <v>41534</v>
      </c>
      <c r="B1085" s="11" t="s">
        <v>2193</v>
      </c>
      <c r="C1085" s="11" t="s">
        <v>1252</v>
      </c>
      <c r="D1085" s="11" t="s">
        <v>20</v>
      </c>
      <c r="E1085" s="12" t="s">
        <v>85</v>
      </c>
      <c r="F1085" s="13">
        <v>0</v>
      </c>
      <c r="G1085" s="12" t="s">
        <v>1205</v>
      </c>
      <c r="H1085" s="12" t="s">
        <v>1182</v>
      </c>
      <c r="I1085" s="12" t="s">
        <v>1166</v>
      </c>
      <c r="J1085" s="12" t="s">
        <v>1167</v>
      </c>
    </row>
    <row r="1086" spans="1:10" ht="12.75" x14ac:dyDescent="0.2">
      <c r="A1086" s="10">
        <v>41534</v>
      </c>
      <c r="B1086" s="11" t="s">
        <v>2234</v>
      </c>
      <c r="C1086" s="11" t="s">
        <v>761</v>
      </c>
      <c r="D1086" s="11" t="s">
        <v>17</v>
      </c>
      <c r="E1086" s="12" t="s">
        <v>1206</v>
      </c>
      <c r="F1086" s="13">
        <v>2000</v>
      </c>
      <c r="G1086" s="12" t="s">
        <v>1207</v>
      </c>
      <c r="H1086" s="12"/>
      <c r="I1086" s="12" t="s">
        <v>1166</v>
      </c>
      <c r="J1086" s="12" t="s">
        <v>1167</v>
      </c>
    </row>
    <row r="1087" spans="1:10" ht="12.75" x14ac:dyDescent="0.2">
      <c r="A1087" s="10">
        <v>41533</v>
      </c>
      <c r="B1087" s="11" t="s">
        <v>6</v>
      </c>
      <c r="C1087" s="11" t="s">
        <v>1252</v>
      </c>
      <c r="D1087" s="11" t="s">
        <v>17</v>
      </c>
      <c r="E1087" s="12" t="s">
        <v>1599</v>
      </c>
      <c r="F1087" s="13">
        <v>29350.93</v>
      </c>
      <c r="G1087" s="12" t="s">
        <v>1600</v>
      </c>
      <c r="H1087" s="12"/>
      <c r="I1087" s="12" t="s">
        <v>1166</v>
      </c>
      <c r="J1087" s="12" t="s">
        <v>1167</v>
      </c>
    </row>
    <row r="1088" spans="1:10" ht="12.75" x14ac:dyDescent="0.2">
      <c r="A1088" s="10">
        <v>41529</v>
      </c>
      <c r="B1088" s="11" t="s">
        <v>36</v>
      </c>
      <c r="C1088" s="11" t="s">
        <v>761</v>
      </c>
      <c r="D1088" s="11" t="s">
        <v>17</v>
      </c>
      <c r="E1088" s="12" t="s">
        <v>1208</v>
      </c>
      <c r="F1088" s="13"/>
      <c r="G1088" s="12" t="s">
        <v>1209</v>
      </c>
      <c r="H1088" s="12" t="s">
        <v>1182</v>
      </c>
      <c r="I1088" s="12" t="s">
        <v>1166</v>
      </c>
      <c r="J1088" s="12" t="s">
        <v>1167</v>
      </c>
    </row>
    <row r="1089" spans="1:10" ht="12.75" x14ac:dyDescent="0.2">
      <c r="A1089" s="10">
        <v>41528</v>
      </c>
      <c r="B1089" s="11" t="s">
        <v>36</v>
      </c>
      <c r="C1089" s="11" t="s">
        <v>37</v>
      </c>
      <c r="D1089" s="11" t="s">
        <v>18</v>
      </c>
      <c r="E1089" s="12" t="s">
        <v>1210</v>
      </c>
      <c r="F1089" s="13">
        <v>560.58000000000004</v>
      </c>
      <c r="G1089" s="12" t="s">
        <v>1211</v>
      </c>
      <c r="H1089" s="12"/>
      <c r="I1089" s="12" t="s">
        <v>1166</v>
      </c>
      <c r="J1089" s="12" t="s">
        <v>1167</v>
      </c>
    </row>
    <row r="1090" spans="1:10" ht="12.75" x14ac:dyDescent="0.2">
      <c r="A1090" s="10">
        <v>41527</v>
      </c>
      <c r="B1090" s="11" t="s">
        <v>2194</v>
      </c>
      <c r="C1090" s="11" t="s">
        <v>761</v>
      </c>
      <c r="D1090" s="11" t="s">
        <v>17</v>
      </c>
      <c r="E1090" s="12" t="s">
        <v>1212</v>
      </c>
      <c r="F1090" s="13">
        <v>1500</v>
      </c>
      <c r="G1090" s="12" t="s">
        <v>1213</v>
      </c>
      <c r="H1090" s="12"/>
      <c r="I1090" s="12" t="s">
        <v>1166</v>
      </c>
      <c r="J1090" s="12" t="s">
        <v>1167</v>
      </c>
    </row>
    <row r="1091" spans="1:10" ht="12.75" x14ac:dyDescent="0.2">
      <c r="A1091" s="10">
        <v>41527</v>
      </c>
      <c r="B1091" s="11" t="s">
        <v>2201</v>
      </c>
      <c r="C1091" s="11" t="s">
        <v>761</v>
      </c>
      <c r="D1091" s="11" t="s">
        <v>17</v>
      </c>
      <c r="E1091" s="12" t="s">
        <v>1214</v>
      </c>
      <c r="F1091" s="13">
        <v>2000</v>
      </c>
      <c r="G1091" s="12" t="s">
        <v>1215</v>
      </c>
      <c r="H1091" s="12"/>
      <c r="I1091" s="12" t="s">
        <v>1166</v>
      </c>
      <c r="J1091" s="12" t="s">
        <v>1167</v>
      </c>
    </row>
    <row r="1092" spans="1:10" ht="12.75" x14ac:dyDescent="0.2">
      <c r="A1092" s="10">
        <v>41527</v>
      </c>
      <c r="B1092" s="11" t="s">
        <v>2234</v>
      </c>
      <c r="C1092" s="11" t="s">
        <v>53</v>
      </c>
      <c r="D1092" s="11" t="s">
        <v>18</v>
      </c>
      <c r="E1092" s="12" t="s">
        <v>795</v>
      </c>
      <c r="F1092" s="13">
        <v>42435.12</v>
      </c>
      <c r="G1092" s="12" t="s">
        <v>1217</v>
      </c>
      <c r="H1092" s="12" t="s">
        <v>1218</v>
      </c>
      <c r="I1092" s="12" t="s">
        <v>1166</v>
      </c>
      <c r="J1092" s="12" t="s">
        <v>1167</v>
      </c>
    </row>
    <row r="1093" spans="1:10" ht="12.75" x14ac:dyDescent="0.2">
      <c r="A1093" s="10">
        <v>41523</v>
      </c>
      <c r="B1093" s="11" t="s">
        <v>2193</v>
      </c>
      <c r="C1093" s="11" t="s">
        <v>1252</v>
      </c>
      <c r="D1093" s="11" t="s">
        <v>20</v>
      </c>
      <c r="E1093" s="12" t="s">
        <v>85</v>
      </c>
      <c r="F1093" s="13">
        <v>0</v>
      </c>
      <c r="G1093" s="12" t="s">
        <v>1219</v>
      </c>
      <c r="H1093" s="12" t="s">
        <v>1182</v>
      </c>
      <c r="I1093" s="12" t="s">
        <v>1166</v>
      </c>
      <c r="J1093" s="12" t="s">
        <v>1167</v>
      </c>
    </row>
    <row r="1094" spans="1:10" ht="12.75" x14ac:dyDescent="0.2">
      <c r="A1094" s="10">
        <v>41523</v>
      </c>
      <c r="B1094" s="11" t="s">
        <v>2201</v>
      </c>
      <c r="C1094" s="11" t="s">
        <v>2</v>
      </c>
      <c r="D1094" s="11" t="s">
        <v>19</v>
      </c>
      <c r="E1094" s="12" t="s">
        <v>208</v>
      </c>
      <c r="F1094" s="13">
        <v>51057.01</v>
      </c>
      <c r="G1094" s="12" t="s">
        <v>1221</v>
      </c>
      <c r="H1094" s="12" t="s">
        <v>1640</v>
      </c>
      <c r="I1094" s="12" t="s">
        <v>1166</v>
      </c>
      <c r="J1094" s="12" t="s">
        <v>1167</v>
      </c>
    </row>
    <row r="1095" spans="1:10" ht="12.75" x14ac:dyDescent="0.2">
      <c r="A1095" s="10">
        <v>41522</v>
      </c>
      <c r="B1095" s="11" t="s">
        <v>5</v>
      </c>
      <c r="C1095" s="11" t="s">
        <v>53</v>
      </c>
      <c r="D1095" s="11" t="s">
        <v>20</v>
      </c>
      <c r="E1095" s="12" t="s">
        <v>203</v>
      </c>
      <c r="F1095" s="13">
        <v>5290</v>
      </c>
      <c r="G1095" s="12" t="s">
        <v>1222</v>
      </c>
      <c r="H1095" s="12" t="s">
        <v>1223</v>
      </c>
      <c r="I1095" s="12" t="s">
        <v>1166</v>
      </c>
      <c r="J1095" s="12" t="s">
        <v>1167</v>
      </c>
    </row>
    <row r="1096" spans="1:10" ht="12.75" x14ac:dyDescent="0.2">
      <c r="A1096" s="10">
        <v>41522</v>
      </c>
      <c r="B1096" s="11" t="s">
        <v>36</v>
      </c>
      <c r="C1096" s="11" t="s">
        <v>53</v>
      </c>
      <c r="D1096" s="11" t="s">
        <v>19</v>
      </c>
      <c r="E1096" s="12" t="s">
        <v>56</v>
      </c>
      <c r="F1096" s="13">
        <v>3672.47</v>
      </c>
      <c r="G1096" s="12" t="s">
        <v>3064</v>
      </c>
      <c r="H1096" s="12" t="s">
        <v>1487</v>
      </c>
      <c r="I1096" s="12" t="s">
        <v>1166</v>
      </c>
      <c r="J1096" s="12" t="s">
        <v>1167</v>
      </c>
    </row>
    <row r="1097" spans="1:10" ht="12.75" x14ac:dyDescent="0.2">
      <c r="A1097" s="10">
        <v>41521</v>
      </c>
      <c r="B1097" s="11" t="s">
        <v>5</v>
      </c>
      <c r="C1097" s="11" t="s">
        <v>761</v>
      </c>
      <c r="D1097" s="11" t="s">
        <v>20</v>
      </c>
      <c r="E1097" s="12" t="s">
        <v>373</v>
      </c>
      <c r="F1097" s="13"/>
      <c r="G1097" s="12" t="s">
        <v>1227</v>
      </c>
      <c r="H1097" s="12"/>
      <c r="I1097" s="12" t="s">
        <v>1166</v>
      </c>
      <c r="J1097" s="12" t="s">
        <v>1167</v>
      </c>
    </row>
    <row r="1098" spans="1:10" ht="12.75" x14ac:dyDescent="0.2">
      <c r="A1098" s="10">
        <v>41519</v>
      </c>
      <c r="B1098" s="11" t="s">
        <v>40</v>
      </c>
      <c r="C1098" s="11" t="s">
        <v>761</v>
      </c>
      <c r="D1098" s="11" t="s">
        <v>17</v>
      </c>
      <c r="E1098" s="12" t="s">
        <v>66</v>
      </c>
      <c r="F1098" s="13"/>
      <c r="G1098" s="12" t="s">
        <v>1228</v>
      </c>
      <c r="H1098" s="12"/>
      <c r="I1098" s="12" t="s">
        <v>1166</v>
      </c>
      <c r="J1098" s="12" t="s">
        <v>1167</v>
      </c>
    </row>
    <row r="1099" spans="1:10" ht="12.75" x14ac:dyDescent="0.2">
      <c r="A1099" s="10">
        <v>41517</v>
      </c>
      <c r="B1099" s="11" t="s">
        <v>2234</v>
      </c>
      <c r="C1099" s="11" t="s">
        <v>2</v>
      </c>
      <c r="D1099" s="11" t="s">
        <v>1730</v>
      </c>
      <c r="E1099" s="12" t="s">
        <v>66</v>
      </c>
      <c r="F1099" s="13">
        <v>62609.69</v>
      </c>
      <c r="G1099" s="12" t="s">
        <v>2282</v>
      </c>
      <c r="H1099" s="12"/>
      <c r="I1099" s="12" t="s">
        <v>1166</v>
      </c>
      <c r="J1099" s="12" t="s">
        <v>1167</v>
      </c>
    </row>
    <row r="1100" spans="1:10" ht="12.75" x14ac:dyDescent="0.2">
      <c r="A1100" s="10">
        <v>41517</v>
      </c>
      <c r="B1100" s="11" t="s">
        <v>2234</v>
      </c>
      <c r="C1100" s="11" t="s">
        <v>2</v>
      </c>
      <c r="D1100" s="11" t="s">
        <v>1730</v>
      </c>
      <c r="E1100" s="12" t="s">
        <v>66</v>
      </c>
      <c r="F1100" s="13">
        <v>87624.88</v>
      </c>
      <c r="G1100" s="12" t="s">
        <v>2283</v>
      </c>
      <c r="H1100" s="12"/>
      <c r="I1100" s="12" t="s">
        <v>1166</v>
      </c>
      <c r="J1100" s="12" t="s">
        <v>1167</v>
      </c>
    </row>
    <row r="1101" spans="1:10" ht="12.75" x14ac:dyDescent="0.2">
      <c r="A1101" s="10">
        <v>41514</v>
      </c>
      <c r="B1101" s="11" t="s">
        <v>36</v>
      </c>
      <c r="C1101" s="11" t="s">
        <v>2</v>
      </c>
      <c r="D1101" s="11" t="s">
        <v>17</v>
      </c>
      <c r="E1101" s="12" t="s">
        <v>1232</v>
      </c>
      <c r="F1101" s="13">
        <v>74550.06</v>
      </c>
      <c r="G1101" s="12" t="s">
        <v>1233</v>
      </c>
      <c r="H1101" s="12" t="s">
        <v>1721</v>
      </c>
      <c r="I1101" s="12" t="s">
        <v>1166</v>
      </c>
      <c r="J1101" s="12" t="s">
        <v>1167</v>
      </c>
    </row>
    <row r="1102" spans="1:10" ht="12.75" x14ac:dyDescent="0.2">
      <c r="A1102" s="10">
        <v>41508</v>
      </c>
      <c r="B1102" s="11" t="s">
        <v>36</v>
      </c>
      <c r="C1102" s="11" t="s">
        <v>53</v>
      </c>
      <c r="D1102" s="11" t="s">
        <v>17</v>
      </c>
      <c r="E1102" s="12" t="s">
        <v>85</v>
      </c>
      <c r="F1102" s="13"/>
      <c r="G1102" s="12" t="s">
        <v>1234</v>
      </c>
      <c r="H1102" s="12" t="s">
        <v>1182</v>
      </c>
      <c r="I1102" s="12" t="s">
        <v>1166</v>
      </c>
      <c r="J1102" s="12" t="s">
        <v>1167</v>
      </c>
    </row>
    <row r="1103" spans="1:10" ht="12.75" x14ac:dyDescent="0.2">
      <c r="A1103" s="10">
        <v>41502</v>
      </c>
      <c r="B1103" s="11" t="s">
        <v>36</v>
      </c>
      <c r="C1103" s="11" t="s">
        <v>53</v>
      </c>
      <c r="D1103" s="11" t="s">
        <v>17</v>
      </c>
      <c r="E1103" s="12" t="s">
        <v>85</v>
      </c>
      <c r="F1103" s="13">
        <v>2300</v>
      </c>
      <c r="G1103" s="12" t="s">
        <v>1235</v>
      </c>
      <c r="H1103" s="12" t="s">
        <v>1494</v>
      </c>
      <c r="I1103" s="12" t="s">
        <v>1166</v>
      </c>
      <c r="J1103" s="12" t="s">
        <v>1167</v>
      </c>
    </row>
    <row r="1104" spans="1:10" ht="12.75" x14ac:dyDescent="0.2">
      <c r="A1104" s="10">
        <v>41502</v>
      </c>
      <c r="B1104" s="11" t="s">
        <v>36</v>
      </c>
      <c r="C1104" s="11" t="s">
        <v>37</v>
      </c>
      <c r="D1104" s="11" t="s">
        <v>20</v>
      </c>
      <c r="E1104" s="12" t="s">
        <v>1236</v>
      </c>
      <c r="F1104" s="13">
        <v>1496.91</v>
      </c>
      <c r="G1104" s="12" t="s">
        <v>1237</v>
      </c>
      <c r="H1104" s="12" t="s">
        <v>1487</v>
      </c>
      <c r="I1104" s="12" t="s">
        <v>1166</v>
      </c>
      <c r="J1104" s="12" t="s">
        <v>1167</v>
      </c>
    </row>
    <row r="1105" spans="1:10" ht="12.75" x14ac:dyDescent="0.2">
      <c r="A1105" s="10">
        <v>41501</v>
      </c>
      <c r="B1105" s="11" t="s">
        <v>36</v>
      </c>
      <c r="C1105" s="11" t="s">
        <v>761</v>
      </c>
      <c r="D1105" s="11" t="s">
        <v>17</v>
      </c>
      <c r="E1105" s="12" t="s">
        <v>1238</v>
      </c>
      <c r="F1105" s="13">
        <v>345.21</v>
      </c>
      <c r="G1105" s="12" t="s">
        <v>1239</v>
      </c>
      <c r="H1105" s="12"/>
      <c r="I1105" s="12" t="s">
        <v>1166</v>
      </c>
      <c r="J1105" s="12" t="s">
        <v>1167</v>
      </c>
    </row>
    <row r="1106" spans="1:10" ht="12.75" x14ac:dyDescent="0.2">
      <c r="A1106" s="10">
        <v>41501</v>
      </c>
      <c r="B1106" s="11" t="s">
        <v>36</v>
      </c>
      <c r="C1106" s="11" t="s">
        <v>761</v>
      </c>
      <c r="D1106" s="11" t="s">
        <v>17</v>
      </c>
      <c r="E1106" s="12" t="s">
        <v>1241</v>
      </c>
      <c r="F1106" s="13">
        <v>526</v>
      </c>
      <c r="G1106" s="12" t="s">
        <v>1242</v>
      </c>
      <c r="H1106" s="12" t="s">
        <v>1487</v>
      </c>
      <c r="I1106" s="12" t="s">
        <v>1166</v>
      </c>
      <c r="J1106" s="12" t="s">
        <v>1167</v>
      </c>
    </row>
    <row r="1107" spans="1:10" ht="12.75" x14ac:dyDescent="0.2">
      <c r="A1107" s="10">
        <v>41500</v>
      </c>
      <c r="B1107" s="11" t="s">
        <v>36</v>
      </c>
      <c r="C1107" s="11" t="s">
        <v>761</v>
      </c>
      <c r="D1107" s="11" t="s">
        <v>20</v>
      </c>
      <c r="E1107" s="12" t="s">
        <v>1244</v>
      </c>
      <c r="F1107" s="13">
        <v>730.24</v>
      </c>
      <c r="G1107" s="12" t="s">
        <v>1245</v>
      </c>
      <c r="H1107" s="12"/>
      <c r="I1107" s="12" t="s">
        <v>1166</v>
      </c>
      <c r="J1107" s="12" t="s">
        <v>1167</v>
      </c>
    </row>
    <row r="1108" spans="1:10" ht="12.75" x14ac:dyDescent="0.2">
      <c r="A1108" s="10">
        <v>41499</v>
      </c>
      <c r="B1108" s="11" t="s">
        <v>40</v>
      </c>
      <c r="C1108" s="11" t="s">
        <v>118</v>
      </c>
      <c r="D1108" s="11" t="s">
        <v>17</v>
      </c>
      <c r="E1108" s="12" t="s">
        <v>150</v>
      </c>
      <c r="F1108" s="13">
        <v>10025.44</v>
      </c>
      <c r="G1108" s="12" t="s">
        <v>1247</v>
      </c>
      <c r="H1108" s="12"/>
      <c r="I1108" s="12" t="s">
        <v>1166</v>
      </c>
      <c r="J1108" s="12" t="s">
        <v>1167</v>
      </c>
    </row>
    <row r="1109" spans="1:10" ht="12.75" x14ac:dyDescent="0.2">
      <c r="A1109" s="10">
        <v>41498</v>
      </c>
      <c r="B1109" s="11" t="s">
        <v>2270</v>
      </c>
      <c r="C1109" s="11" t="s">
        <v>37</v>
      </c>
      <c r="D1109" s="11" t="s">
        <v>19</v>
      </c>
      <c r="E1109" s="12" t="s">
        <v>225</v>
      </c>
      <c r="F1109" s="13">
        <v>15690.48</v>
      </c>
      <c r="G1109" s="12" t="s">
        <v>1248</v>
      </c>
      <c r="H1109" s="12"/>
      <c r="I1109" s="12" t="s">
        <v>1166</v>
      </c>
      <c r="J1109" s="12" t="s">
        <v>1167</v>
      </c>
    </row>
    <row r="1110" spans="1:10" ht="12.75" x14ac:dyDescent="0.2">
      <c r="A1110" s="10">
        <v>41498</v>
      </c>
      <c r="B1110" s="11" t="s">
        <v>36</v>
      </c>
      <c r="C1110" s="11" t="s">
        <v>53</v>
      </c>
      <c r="D1110" s="11" t="s">
        <v>19</v>
      </c>
      <c r="E1110" s="12" t="s">
        <v>800</v>
      </c>
      <c r="F1110" s="13">
        <v>7000</v>
      </c>
      <c r="G1110" s="12" t="s">
        <v>1249</v>
      </c>
      <c r="H1110" s="12"/>
      <c r="I1110" s="12" t="s">
        <v>1166</v>
      </c>
      <c r="J1110" s="12" t="s">
        <v>1167</v>
      </c>
    </row>
    <row r="1111" spans="1:10" ht="12.75" x14ac:dyDescent="0.2">
      <c r="A1111" s="10">
        <v>41495</v>
      </c>
      <c r="B1111" s="11" t="s">
        <v>88</v>
      </c>
      <c r="C1111" s="11" t="s">
        <v>2</v>
      </c>
      <c r="D1111" s="11" t="s">
        <v>19</v>
      </c>
      <c r="E1111" s="12" t="s">
        <v>1250</v>
      </c>
      <c r="F1111" s="13">
        <v>217711</v>
      </c>
      <c r="G1111" s="12" t="s">
        <v>1251</v>
      </c>
      <c r="H1111" s="12"/>
      <c r="I1111" s="12" t="s">
        <v>1166</v>
      </c>
      <c r="J1111" s="12" t="s">
        <v>1167</v>
      </c>
    </row>
    <row r="1112" spans="1:10" ht="12.75" x14ac:dyDescent="0.2">
      <c r="A1112" s="10">
        <v>41491</v>
      </c>
      <c r="B1112" s="11" t="s">
        <v>2234</v>
      </c>
      <c r="C1112" s="11" t="s">
        <v>1252</v>
      </c>
      <c r="D1112" s="11"/>
      <c r="E1112" s="12" t="s">
        <v>66</v>
      </c>
      <c r="F1112" s="13">
        <v>4057.06</v>
      </c>
      <c r="G1112" s="12" t="s">
        <v>1253</v>
      </c>
      <c r="H1112" s="12" t="s">
        <v>1491</v>
      </c>
      <c r="I1112" s="12" t="s">
        <v>1166</v>
      </c>
      <c r="J1112" s="12" t="s">
        <v>1167</v>
      </c>
    </row>
    <row r="1113" spans="1:10" ht="12.75" x14ac:dyDescent="0.2">
      <c r="A1113" s="10">
        <v>41489</v>
      </c>
      <c r="B1113" s="11" t="s">
        <v>5</v>
      </c>
      <c r="C1113" s="11" t="s">
        <v>761</v>
      </c>
      <c r="D1113" s="11" t="s">
        <v>17</v>
      </c>
      <c r="E1113" s="12" t="s">
        <v>66</v>
      </c>
      <c r="F1113" s="13">
        <v>0</v>
      </c>
      <c r="G1113" s="12" t="s">
        <v>1254</v>
      </c>
      <c r="H1113" s="12" t="s">
        <v>1177</v>
      </c>
      <c r="I1113" s="12" t="s">
        <v>1166</v>
      </c>
      <c r="J1113" s="12" t="s">
        <v>1167</v>
      </c>
    </row>
    <row r="1114" spans="1:10" ht="12.75" x14ac:dyDescent="0.2">
      <c r="A1114" s="10">
        <v>41488</v>
      </c>
      <c r="B1114" s="11" t="s">
        <v>5</v>
      </c>
      <c r="C1114" s="11" t="s">
        <v>53</v>
      </c>
      <c r="D1114" s="11" t="s">
        <v>20</v>
      </c>
      <c r="E1114" s="12" t="s">
        <v>66</v>
      </c>
      <c r="F1114" s="13">
        <v>23199.58</v>
      </c>
      <c r="G1114" s="12" t="s">
        <v>1255</v>
      </c>
      <c r="H1114" s="12"/>
      <c r="I1114" s="12" t="s">
        <v>1166</v>
      </c>
      <c r="J1114" s="12" t="s">
        <v>1167</v>
      </c>
    </row>
    <row r="1115" spans="1:10" ht="12.75" x14ac:dyDescent="0.2">
      <c r="A1115" s="10">
        <v>41488</v>
      </c>
      <c r="B1115" s="11" t="s">
        <v>40</v>
      </c>
      <c r="C1115" s="11" t="s">
        <v>2</v>
      </c>
      <c r="D1115" s="11" t="s">
        <v>17</v>
      </c>
      <c r="E1115" s="12" t="s">
        <v>208</v>
      </c>
      <c r="F1115" s="13">
        <v>130720.58</v>
      </c>
      <c r="G1115" s="12" t="s">
        <v>1256</v>
      </c>
      <c r="H1115" s="12"/>
      <c r="I1115" s="12" t="s">
        <v>1166</v>
      </c>
      <c r="J1115" s="12" t="s">
        <v>1167</v>
      </c>
    </row>
    <row r="1116" spans="1:10" ht="12.75" x14ac:dyDescent="0.2">
      <c r="A1116" s="10">
        <v>41485</v>
      </c>
      <c r="B1116" s="11" t="s">
        <v>40</v>
      </c>
      <c r="C1116" s="11" t="s">
        <v>37</v>
      </c>
      <c r="D1116" s="11" t="s">
        <v>18</v>
      </c>
      <c r="E1116" s="12" t="s">
        <v>1257</v>
      </c>
      <c r="F1116" s="13">
        <v>2300</v>
      </c>
      <c r="G1116" s="12" t="s">
        <v>1258</v>
      </c>
      <c r="H1116" s="12"/>
      <c r="I1116" s="12" t="s">
        <v>1166</v>
      </c>
      <c r="J1116" s="12" t="s">
        <v>1167</v>
      </c>
    </row>
    <row r="1117" spans="1:10" ht="12.75" x14ac:dyDescent="0.2">
      <c r="A1117" s="10">
        <v>41480</v>
      </c>
      <c r="B1117" s="11" t="s">
        <v>5</v>
      </c>
      <c r="C1117" s="11" t="s">
        <v>53</v>
      </c>
      <c r="D1117" s="11" t="s">
        <v>19</v>
      </c>
      <c r="E1117" s="12" t="s">
        <v>819</v>
      </c>
      <c r="F1117" s="13">
        <v>9158.76</v>
      </c>
      <c r="G1117" s="12" t="s">
        <v>1259</v>
      </c>
      <c r="H1117" s="12"/>
      <c r="I1117" s="12" t="s">
        <v>1166</v>
      </c>
      <c r="J1117" s="12" t="s">
        <v>1167</v>
      </c>
    </row>
    <row r="1118" spans="1:10" ht="12.75" x14ac:dyDescent="0.2">
      <c r="A1118" s="10">
        <v>41479</v>
      </c>
      <c r="B1118" s="11" t="s">
        <v>1260</v>
      </c>
      <c r="C1118" s="11" t="s">
        <v>3</v>
      </c>
      <c r="D1118" s="11" t="s">
        <v>20</v>
      </c>
      <c r="E1118" s="12" t="s">
        <v>1262</v>
      </c>
      <c r="F1118" s="13">
        <v>200000</v>
      </c>
      <c r="G1118" s="12" t="s">
        <v>1263</v>
      </c>
      <c r="H1118" s="12"/>
      <c r="I1118" s="12" t="s">
        <v>1166</v>
      </c>
      <c r="J1118" s="12" t="s">
        <v>1167</v>
      </c>
    </row>
    <row r="1119" spans="1:10" ht="12.75" x14ac:dyDescent="0.2">
      <c r="A1119" s="10">
        <v>41478</v>
      </c>
      <c r="B1119" s="11" t="s">
        <v>6</v>
      </c>
      <c r="C1119" s="11" t="s">
        <v>37</v>
      </c>
      <c r="D1119" s="11" t="s">
        <v>18</v>
      </c>
      <c r="E1119" s="12" t="s">
        <v>1265</v>
      </c>
      <c r="F1119" s="13"/>
      <c r="G1119" s="12" t="s">
        <v>1266</v>
      </c>
      <c r="H1119" s="12"/>
      <c r="I1119" s="12" t="s">
        <v>1166</v>
      </c>
      <c r="J1119" s="12" t="s">
        <v>1167</v>
      </c>
    </row>
    <row r="1120" spans="1:10" ht="12.75" x14ac:dyDescent="0.2">
      <c r="A1120" s="10">
        <v>41478</v>
      </c>
      <c r="B1120" s="11" t="s">
        <v>5</v>
      </c>
      <c r="C1120" s="11" t="s">
        <v>53</v>
      </c>
      <c r="D1120" s="11" t="s">
        <v>20</v>
      </c>
      <c r="E1120" s="12" t="s">
        <v>233</v>
      </c>
      <c r="F1120" s="13">
        <v>11800.99</v>
      </c>
      <c r="G1120" s="12" t="s">
        <v>1267</v>
      </c>
      <c r="H1120" s="12"/>
      <c r="I1120" s="12" t="s">
        <v>1166</v>
      </c>
      <c r="J1120" s="12" t="s">
        <v>1167</v>
      </c>
    </row>
    <row r="1121" spans="1:10" ht="12.75" x14ac:dyDescent="0.2">
      <c r="A1121" s="10">
        <v>41478</v>
      </c>
      <c r="B1121" s="11" t="s">
        <v>36</v>
      </c>
      <c r="C1121" s="11" t="s">
        <v>53</v>
      </c>
      <c r="D1121" s="11" t="s">
        <v>17</v>
      </c>
      <c r="E1121" s="12" t="s">
        <v>844</v>
      </c>
      <c r="F1121" s="13">
        <v>1300</v>
      </c>
      <c r="G1121" s="12" t="s">
        <v>1268</v>
      </c>
      <c r="H1121" s="12"/>
      <c r="I1121" s="12" t="s">
        <v>1166</v>
      </c>
      <c r="J1121" s="12" t="s">
        <v>1167</v>
      </c>
    </row>
    <row r="1122" spans="1:10" ht="12.75" x14ac:dyDescent="0.2">
      <c r="A1122" s="10">
        <v>41476</v>
      </c>
      <c r="B1122" s="11" t="s">
        <v>36</v>
      </c>
      <c r="C1122" s="11" t="s">
        <v>53</v>
      </c>
      <c r="D1122" s="11" t="s">
        <v>20</v>
      </c>
      <c r="E1122" s="12" t="s">
        <v>1270</v>
      </c>
      <c r="F1122" s="13">
        <v>33646.589999999997</v>
      </c>
      <c r="G1122" s="12" t="s">
        <v>1271</v>
      </c>
      <c r="H1122" s="12"/>
      <c r="I1122" s="12" t="s">
        <v>1166</v>
      </c>
      <c r="J1122" s="12" t="s">
        <v>1167</v>
      </c>
    </row>
    <row r="1123" spans="1:10" ht="12.75" x14ac:dyDescent="0.2">
      <c r="A1123" s="10">
        <v>41474</v>
      </c>
      <c r="B1123" s="11" t="s">
        <v>40</v>
      </c>
      <c r="C1123" s="11" t="s">
        <v>761</v>
      </c>
      <c r="D1123" s="11"/>
      <c r="E1123" s="12" t="s">
        <v>1272</v>
      </c>
      <c r="F1123" s="13"/>
      <c r="G1123" s="12" t="s">
        <v>1273</v>
      </c>
      <c r="H1123" s="12" t="s">
        <v>1494</v>
      </c>
      <c r="I1123" s="12" t="s">
        <v>1166</v>
      </c>
      <c r="J1123" s="12" t="s">
        <v>1167</v>
      </c>
    </row>
    <row r="1124" spans="1:10" ht="12.75" x14ac:dyDescent="0.2">
      <c r="A1124" s="10">
        <v>41473</v>
      </c>
      <c r="B1124" s="11" t="s">
        <v>6</v>
      </c>
      <c r="C1124" s="11" t="s">
        <v>761</v>
      </c>
      <c r="D1124" s="11" t="s">
        <v>19</v>
      </c>
      <c r="E1124" s="12" t="s">
        <v>1274</v>
      </c>
      <c r="F1124" s="13">
        <v>120</v>
      </c>
      <c r="G1124" s="12" t="s">
        <v>1275</v>
      </c>
      <c r="H1124" s="12"/>
      <c r="I1124" s="12" t="s">
        <v>1166</v>
      </c>
      <c r="J1124" s="12" t="s">
        <v>1167</v>
      </c>
    </row>
    <row r="1125" spans="1:10" ht="12.75" x14ac:dyDescent="0.2">
      <c r="A1125" s="10">
        <v>41465</v>
      </c>
      <c r="B1125" s="11" t="s">
        <v>6</v>
      </c>
      <c r="C1125" s="11" t="s">
        <v>761</v>
      </c>
      <c r="D1125" s="11" t="s">
        <v>19</v>
      </c>
      <c r="E1125" s="12" t="s">
        <v>1276</v>
      </c>
      <c r="F1125" s="13">
        <v>0</v>
      </c>
      <c r="G1125" s="12" t="s">
        <v>3065</v>
      </c>
      <c r="H1125" s="12"/>
      <c r="I1125" s="12" t="s">
        <v>1166</v>
      </c>
      <c r="J1125" s="12" t="s">
        <v>1167</v>
      </c>
    </row>
    <row r="1126" spans="1:10" ht="12.75" x14ac:dyDescent="0.2">
      <c r="A1126" s="10">
        <v>41465</v>
      </c>
      <c r="B1126" s="11" t="s">
        <v>5</v>
      </c>
      <c r="C1126" s="11" t="s">
        <v>53</v>
      </c>
      <c r="D1126" s="11" t="s">
        <v>17</v>
      </c>
      <c r="E1126" s="12" t="s">
        <v>764</v>
      </c>
      <c r="F1126" s="13"/>
      <c r="G1126" s="12" t="s">
        <v>1278</v>
      </c>
      <c r="H1126" s="12"/>
      <c r="I1126" s="12" t="s">
        <v>1166</v>
      </c>
      <c r="J1126" s="12" t="s">
        <v>1167</v>
      </c>
    </row>
    <row r="1127" spans="1:10" ht="12.75" x14ac:dyDescent="0.2">
      <c r="A1127" s="10">
        <v>41461</v>
      </c>
      <c r="B1127" s="11" t="s">
        <v>36</v>
      </c>
      <c r="C1127" s="11" t="s">
        <v>37</v>
      </c>
      <c r="D1127" s="11" t="s">
        <v>18</v>
      </c>
      <c r="E1127" s="12" t="s">
        <v>1280</v>
      </c>
      <c r="F1127" s="13">
        <v>3725.81</v>
      </c>
      <c r="G1127" s="12" t="s">
        <v>1281</v>
      </c>
      <c r="H1127" s="12"/>
      <c r="I1127" s="12" t="s">
        <v>1166</v>
      </c>
      <c r="J1127" s="12" t="s">
        <v>1167</v>
      </c>
    </row>
    <row r="1128" spans="1:10" ht="12.75" x14ac:dyDescent="0.2">
      <c r="A1128" s="10">
        <v>41451</v>
      </c>
      <c r="B1128" s="11" t="s">
        <v>36</v>
      </c>
      <c r="C1128" s="11" t="s">
        <v>53</v>
      </c>
      <c r="D1128" s="11" t="s">
        <v>17</v>
      </c>
      <c r="E1128" s="12" t="s">
        <v>85</v>
      </c>
      <c r="F1128" s="13">
        <v>2300</v>
      </c>
      <c r="G1128" s="12" t="s">
        <v>1282</v>
      </c>
      <c r="H1128" s="12" t="s">
        <v>1182</v>
      </c>
      <c r="I1128" s="12" t="s">
        <v>1166</v>
      </c>
      <c r="J1128" s="12" t="s">
        <v>1167</v>
      </c>
    </row>
    <row r="1129" spans="1:10" ht="12.75" x14ac:dyDescent="0.2">
      <c r="A1129" s="10">
        <v>41450</v>
      </c>
      <c r="B1129" s="11" t="s">
        <v>36</v>
      </c>
      <c r="C1129" s="11" t="s">
        <v>37</v>
      </c>
      <c r="D1129" s="11" t="s">
        <v>18</v>
      </c>
      <c r="E1129" s="12" t="s">
        <v>1284</v>
      </c>
      <c r="F1129" s="13">
        <v>7663.57</v>
      </c>
      <c r="G1129" s="12" t="s">
        <v>1285</v>
      </c>
      <c r="H1129" s="12"/>
      <c r="I1129" s="12" t="s">
        <v>1166</v>
      </c>
      <c r="J1129" s="12" t="s">
        <v>1167</v>
      </c>
    </row>
    <row r="1130" spans="1:10" ht="12.75" x14ac:dyDescent="0.2">
      <c r="A1130" s="10">
        <v>41449</v>
      </c>
      <c r="B1130" s="11" t="s">
        <v>36</v>
      </c>
      <c r="C1130" s="11" t="s">
        <v>761</v>
      </c>
      <c r="D1130" s="11" t="s">
        <v>20</v>
      </c>
      <c r="E1130" s="12" t="s">
        <v>85</v>
      </c>
      <c r="F1130" s="13">
        <v>600</v>
      </c>
      <c r="G1130" s="12" t="s">
        <v>1286</v>
      </c>
      <c r="H1130" s="12" t="s">
        <v>1182</v>
      </c>
      <c r="I1130" s="12" t="s">
        <v>1166</v>
      </c>
      <c r="J1130" s="12" t="s">
        <v>1167</v>
      </c>
    </row>
    <row r="1131" spans="1:10" ht="12.75" x14ac:dyDescent="0.2">
      <c r="A1131" s="10">
        <v>41449</v>
      </c>
      <c r="B1131" s="11" t="s">
        <v>4</v>
      </c>
      <c r="C1131" s="11" t="s">
        <v>37</v>
      </c>
      <c r="D1131" s="11" t="s">
        <v>19</v>
      </c>
      <c r="E1131" s="12" t="s">
        <v>1287</v>
      </c>
      <c r="F1131" s="13">
        <v>600</v>
      </c>
      <c r="G1131" s="12" t="s">
        <v>1288</v>
      </c>
      <c r="H1131" s="12"/>
      <c r="I1131" s="12" t="s">
        <v>1166</v>
      </c>
      <c r="J1131" s="12" t="s">
        <v>1167</v>
      </c>
    </row>
    <row r="1132" spans="1:10" ht="12.75" x14ac:dyDescent="0.2">
      <c r="A1132" s="10">
        <v>41442</v>
      </c>
      <c r="B1132" s="11" t="s">
        <v>40</v>
      </c>
      <c r="C1132" s="11" t="s">
        <v>53</v>
      </c>
      <c r="D1132" s="11" t="s">
        <v>18</v>
      </c>
      <c r="E1132" s="12" t="s">
        <v>150</v>
      </c>
      <c r="F1132" s="13">
        <v>10707.58</v>
      </c>
      <c r="G1132" s="12" t="s">
        <v>1289</v>
      </c>
      <c r="H1132" s="12"/>
      <c r="I1132" s="12" t="s">
        <v>1166</v>
      </c>
      <c r="J1132" s="12" t="s">
        <v>1167</v>
      </c>
    </row>
    <row r="1133" spans="1:10" ht="12.75" x14ac:dyDescent="0.2">
      <c r="A1133" s="10">
        <v>41439</v>
      </c>
      <c r="B1133" s="11" t="s">
        <v>36</v>
      </c>
      <c r="C1133" s="11" t="s">
        <v>53</v>
      </c>
      <c r="D1133" s="11" t="s">
        <v>17</v>
      </c>
      <c r="E1133" s="12" t="s">
        <v>515</v>
      </c>
      <c r="F1133" s="13">
        <v>30954.85</v>
      </c>
      <c r="G1133" s="12" t="s">
        <v>1290</v>
      </c>
      <c r="H1133" s="12"/>
      <c r="I1133" s="12" t="s">
        <v>1166</v>
      </c>
      <c r="J1133" s="12" t="s">
        <v>1167</v>
      </c>
    </row>
    <row r="1134" spans="1:10" ht="12.75" x14ac:dyDescent="0.2">
      <c r="A1134" s="10">
        <v>41437</v>
      </c>
      <c r="B1134" s="11" t="s">
        <v>40</v>
      </c>
      <c r="C1134" s="11" t="s">
        <v>53</v>
      </c>
      <c r="D1134" s="11" t="s">
        <v>17</v>
      </c>
      <c r="E1134" s="12" t="s">
        <v>795</v>
      </c>
      <c r="F1134" s="13"/>
      <c r="G1134" s="12" t="s">
        <v>1291</v>
      </c>
      <c r="H1134" s="12"/>
      <c r="I1134" s="12" t="s">
        <v>1166</v>
      </c>
      <c r="J1134" s="12" t="s">
        <v>1167</v>
      </c>
    </row>
    <row r="1135" spans="1:10" ht="12.75" x14ac:dyDescent="0.2">
      <c r="A1135" s="10">
        <v>41436</v>
      </c>
      <c r="B1135" s="11" t="s">
        <v>40</v>
      </c>
      <c r="C1135" s="11" t="s">
        <v>53</v>
      </c>
      <c r="D1135" s="11" t="s">
        <v>19</v>
      </c>
      <c r="E1135" s="12" t="s">
        <v>150</v>
      </c>
      <c r="F1135" s="13">
        <v>18707.580000000002</v>
      </c>
      <c r="G1135" s="12" t="s">
        <v>1293</v>
      </c>
      <c r="H1135" s="12"/>
      <c r="I1135" s="12" t="s">
        <v>1166</v>
      </c>
      <c r="J1135" s="12" t="s">
        <v>1167</v>
      </c>
    </row>
    <row r="1136" spans="1:10" ht="12.75" x14ac:dyDescent="0.2">
      <c r="A1136" s="10">
        <v>41431</v>
      </c>
      <c r="B1136" s="11" t="s">
        <v>36</v>
      </c>
      <c r="C1136" s="11" t="s">
        <v>761</v>
      </c>
      <c r="D1136" s="11" t="s">
        <v>19</v>
      </c>
      <c r="E1136" s="12" t="s">
        <v>1294</v>
      </c>
      <c r="F1136" s="13">
        <v>1300</v>
      </c>
      <c r="G1136" s="12" t="s">
        <v>1295</v>
      </c>
      <c r="H1136" s="12"/>
      <c r="I1136" s="12" t="s">
        <v>1166</v>
      </c>
      <c r="J1136" s="12" t="s">
        <v>1167</v>
      </c>
    </row>
    <row r="1137" spans="1:10" ht="12.75" x14ac:dyDescent="0.2">
      <c r="A1137" s="10">
        <v>41430</v>
      </c>
      <c r="B1137" s="11" t="s">
        <v>2194</v>
      </c>
      <c r="C1137" s="11" t="s">
        <v>761</v>
      </c>
      <c r="D1137" s="11" t="s">
        <v>20</v>
      </c>
      <c r="E1137" s="12" t="s">
        <v>1297</v>
      </c>
      <c r="F1137" s="13">
        <v>55.46</v>
      </c>
      <c r="G1137" s="12" t="s">
        <v>2284</v>
      </c>
      <c r="H1137" s="12"/>
      <c r="I1137" s="12" t="s">
        <v>1166</v>
      </c>
      <c r="J1137" s="12" t="s">
        <v>1167</v>
      </c>
    </row>
    <row r="1138" spans="1:10" ht="12.75" x14ac:dyDescent="0.2">
      <c r="A1138" s="10">
        <v>41429</v>
      </c>
      <c r="B1138" s="11" t="s">
        <v>2193</v>
      </c>
      <c r="C1138" s="11" t="s">
        <v>761</v>
      </c>
      <c r="D1138" s="11" t="s">
        <v>19</v>
      </c>
      <c r="E1138" s="12" t="s">
        <v>85</v>
      </c>
      <c r="F1138" s="13"/>
      <c r="G1138" s="12" t="s">
        <v>1299</v>
      </c>
      <c r="H1138" s="12" t="s">
        <v>1182</v>
      </c>
      <c r="I1138" s="12" t="s">
        <v>1166</v>
      </c>
      <c r="J1138" s="12" t="s">
        <v>1167</v>
      </c>
    </row>
    <row r="1139" spans="1:10" ht="12.75" x14ac:dyDescent="0.2">
      <c r="A1139" s="10">
        <v>41420</v>
      </c>
      <c r="B1139" s="11" t="s">
        <v>2234</v>
      </c>
      <c r="C1139" s="11" t="s">
        <v>53</v>
      </c>
      <c r="D1139" s="11" t="s">
        <v>19</v>
      </c>
      <c r="E1139" s="12" t="s">
        <v>288</v>
      </c>
      <c r="F1139" s="13">
        <v>43431.65</v>
      </c>
      <c r="G1139" s="12" t="s">
        <v>2376</v>
      </c>
      <c r="H1139" s="12" t="s">
        <v>1601</v>
      </c>
      <c r="I1139" s="12" t="s">
        <v>1166</v>
      </c>
      <c r="J1139" s="12" t="s">
        <v>1167</v>
      </c>
    </row>
    <row r="1140" spans="1:10" ht="12.75" x14ac:dyDescent="0.2">
      <c r="A1140" s="10">
        <v>41417</v>
      </c>
      <c r="B1140" s="11" t="s">
        <v>2217</v>
      </c>
      <c r="C1140" s="11" t="s">
        <v>2</v>
      </c>
      <c r="D1140" s="11" t="s">
        <v>1730</v>
      </c>
      <c r="E1140" s="12" t="s">
        <v>233</v>
      </c>
      <c r="F1140" s="13">
        <v>244383</v>
      </c>
      <c r="G1140" s="12" t="s">
        <v>2356</v>
      </c>
      <c r="H1140" s="12" t="s">
        <v>1554</v>
      </c>
      <c r="I1140" s="12" t="s">
        <v>1166</v>
      </c>
      <c r="J1140" s="12" t="s">
        <v>1167</v>
      </c>
    </row>
    <row r="1141" spans="1:10" ht="12.75" x14ac:dyDescent="0.2">
      <c r="A1141" s="10">
        <v>41416</v>
      </c>
      <c r="B1141" s="11" t="s">
        <v>40</v>
      </c>
      <c r="C1141" s="11" t="s">
        <v>53</v>
      </c>
      <c r="D1141" s="11" t="s">
        <v>19</v>
      </c>
      <c r="E1141" s="12" t="s">
        <v>717</v>
      </c>
      <c r="F1141" s="13">
        <v>8036.79</v>
      </c>
      <c r="G1141" s="12" t="s">
        <v>1305</v>
      </c>
      <c r="H1141" s="12"/>
      <c r="I1141" s="12" t="s">
        <v>1166</v>
      </c>
      <c r="J1141" s="12" t="s">
        <v>1167</v>
      </c>
    </row>
    <row r="1142" spans="1:10" ht="12.75" x14ac:dyDescent="0.2">
      <c r="A1142" s="10">
        <v>41416</v>
      </c>
      <c r="B1142" s="11" t="s">
        <v>36</v>
      </c>
      <c r="C1142" s="11" t="s">
        <v>53</v>
      </c>
      <c r="D1142" s="11" t="s">
        <v>19</v>
      </c>
      <c r="E1142" s="12" t="s">
        <v>1307</v>
      </c>
      <c r="F1142" s="13">
        <v>2210.39</v>
      </c>
      <c r="G1142" s="12" t="s">
        <v>1308</v>
      </c>
      <c r="H1142" s="12"/>
      <c r="I1142" s="12" t="s">
        <v>1166</v>
      </c>
      <c r="J1142" s="12" t="s">
        <v>1167</v>
      </c>
    </row>
    <row r="1143" spans="1:10" ht="12.75" x14ac:dyDescent="0.2">
      <c r="A1143" s="10">
        <v>41416</v>
      </c>
      <c r="B1143" s="11" t="s">
        <v>36</v>
      </c>
      <c r="C1143" s="11" t="s">
        <v>2</v>
      </c>
      <c r="D1143" s="11" t="s">
        <v>19</v>
      </c>
      <c r="E1143" s="12" t="s">
        <v>28</v>
      </c>
      <c r="F1143" s="13">
        <v>121574.06</v>
      </c>
      <c r="G1143" s="12" t="s">
        <v>22</v>
      </c>
      <c r="H1143" s="12"/>
      <c r="I1143" s="12" t="s">
        <v>1166</v>
      </c>
      <c r="J1143" s="12" t="s">
        <v>1167</v>
      </c>
    </row>
    <row r="1144" spans="1:10" ht="12.75" x14ac:dyDescent="0.2">
      <c r="A1144" s="10">
        <v>41414</v>
      </c>
      <c r="B1144" s="11" t="s">
        <v>5</v>
      </c>
      <c r="C1144" s="11" t="s">
        <v>761</v>
      </c>
      <c r="D1144" s="11" t="s">
        <v>20</v>
      </c>
      <c r="E1144" s="12" t="s">
        <v>373</v>
      </c>
      <c r="F1144" s="13">
        <v>0</v>
      </c>
      <c r="G1144" s="12" t="s">
        <v>1310</v>
      </c>
      <c r="H1144" s="12"/>
      <c r="I1144" s="12" t="s">
        <v>1166</v>
      </c>
      <c r="J1144" s="12" t="s">
        <v>1167</v>
      </c>
    </row>
    <row r="1145" spans="1:10" ht="12.75" x14ac:dyDescent="0.2">
      <c r="A1145" s="10">
        <v>41414</v>
      </c>
      <c r="B1145" s="11" t="s">
        <v>36</v>
      </c>
      <c r="C1145" s="11" t="s">
        <v>53</v>
      </c>
      <c r="D1145" s="11" t="s">
        <v>17</v>
      </c>
      <c r="E1145" s="12" t="s">
        <v>377</v>
      </c>
      <c r="F1145" s="13">
        <v>17279.509999999998</v>
      </c>
      <c r="G1145" s="12" t="s">
        <v>1311</v>
      </c>
      <c r="H1145" s="12"/>
      <c r="I1145" s="12" t="s">
        <v>1166</v>
      </c>
      <c r="J1145" s="12" t="s">
        <v>1167</v>
      </c>
    </row>
    <row r="1146" spans="1:10" ht="12.75" x14ac:dyDescent="0.2">
      <c r="A1146" s="10">
        <v>41412</v>
      </c>
      <c r="B1146" s="11" t="s">
        <v>36</v>
      </c>
      <c r="C1146" s="11" t="s">
        <v>53</v>
      </c>
      <c r="D1146" s="11" t="s">
        <v>20</v>
      </c>
      <c r="E1146" s="12" t="s">
        <v>28</v>
      </c>
      <c r="F1146" s="13">
        <v>43094.12</v>
      </c>
      <c r="G1146" s="12" t="s">
        <v>1313</v>
      </c>
      <c r="H1146" s="12" t="s">
        <v>1180</v>
      </c>
      <c r="I1146" s="12" t="s">
        <v>1166</v>
      </c>
      <c r="J1146" s="12" t="s">
        <v>1167</v>
      </c>
    </row>
    <row r="1147" spans="1:10" ht="12.75" x14ac:dyDescent="0.2">
      <c r="A1147" s="10">
        <v>41407</v>
      </c>
      <c r="B1147" s="11" t="s">
        <v>36</v>
      </c>
      <c r="C1147" s="11" t="s">
        <v>761</v>
      </c>
      <c r="D1147" s="11"/>
      <c r="E1147" s="12" t="s">
        <v>74</v>
      </c>
      <c r="F1147" s="13">
        <v>493.6</v>
      </c>
      <c r="G1147" s="12" t="s">
        <v>1315</v>
      </c>
      <c r="H1147" s="12"/>
      <c r="I1147" s="12" t="s">
        <v>1166</v>
      </c>
      <c r="J1147" s="12" t="s">
        <v>1167</v>
      </c>
    </row>
    <row r="1148" spans="1:10" ht="12.75" x14ac:dyDescent="0.2">
      <c r="A1148" s="10">
        <v>41407</v>
      </c>
      <c r="B1148" s="11" t="s">
        <v>839</v>
      </c>
      <c r="C1148" s="11" t="s">
        <v>53</v>
      </c>
      <c r="D1148" s="11" t="s">
        <v>20</v>
      </c>
      <c r="E1148" s="12" t="s">
        <v>1603</v>
      </c>
      <c r="F1148" s="13"/>
      <c r="G1148" s="12" t="s">
        <v>1605</v>
      </c>
      <c r="H1148" s="12" t="s">
        <v>1604</v>
      </c>
      <c r="I1148" s="12" t="s">
        <v>1166</v>
      </c>
      <c r="J1148" s="12" t="s">
        <v>1167</v>
      </c>
    </row>
    <row r="1149" spans="1:10" ht="12.75" x14ac:dyDescent="0.2">
      <c r="A1149" s="10">
        <v>41401</v>
      </c>
      <c r="B1149" s="11" t="s">
        <v>36</v>
      </c>
      <c r="C1149" s="11" t="s">
        <v>53</v>
      </c>
      <c r="D1149" s="11" t="s">
        <v>19</v>
      </c>
      <c r="E1149" s="12" t="s">
        <v>225</v>
      </c>
      <c r="F1149" s="13">
        <v>37609.908199999998</v>
      </c>
      <c r="G1149" s="12" t="s">
        <v>1316</v>
      </c>
      <c r="H1149" s="12" t="s">
        <v>1738</v>
      </c>
      <c r="I1149" s="12" t="s">
        <v>1166</v>
      </c>
      <c r="J1149" s="12" t="s">
        <v>1167</v>
      </c>
    </row>
    <row r="1150" spans="1:10" ht="12.75" x14ac:dyDescent="0.2">
      <c r="A1150" s="10">
        <v>41401</v>
      </c>
      <c r="B1150" s="11" t="s">
        <v>5</v>
      </c>
      <c r="C1150" s="11" t="s">
        <v>53</v>
      </c>
      <c r="D1150" s="11" t="s">
        <v>17</v>
      </c>
      <c r="E1150" s="12" t="s">
        <v>764</v>
      </c>
      <c r="F1150" s="13">
        <v>37093.14</v>
      </c>
      <c r="G1150" s="12" t="s">
        <v>1317</v>
      </c>
      <c r="H1150" s="12"/>
      <c r="I1150" s="12" t="s">
        <v>1166</v>
      </c>
      <c r="J1150" s="12" t="s">
        <v>1167</v>
      </c>
    </row>
    <row r="1151" spans="1:10" ht="12.75" x14ac:dyDescent="0.2">
      <c r="A1151" s="10">
        <v>41401</v>
      </c>
      <c r="B1151" s="11" t="s">
        <v>4</v>
      </c>
      <c r="C1151" s="11" t="s">
        <v>761</v>
      </c>
      <c r="D1151" s="11" t="s">
        <v>20</v>
      </c>
      <c r="E1151" s="12" t="s">
        <v>1318</v>
      </c>
      <c r="F1151" s="13">
        <v>300</v>
      </c>
      <c r="G1151" s="12" t="s">
        <v>1319</v>
      </c>
      <c r="H1151" s="12"/>
      <c r="I1151" s="12" t="s">
        <v>1166</v>
      </c>
      <c r="J1151" s="12" t="s">
        <v>1167</v>
      </c>
    </row>
    <row r="1152" spans="1:10" ht="12.75" x14ac:dyDescent="0.2">
      <c r="A1152" s="10">
        <v>41400</v>
      </c>
      <c r="B1152" s="11" t="s">
        <v>1770</v>
      </c>
      <c r="C1152" s="11" t="s">
        <v>118</v>
      </c>
      <c r="D1152" s="11" t="s">
        <v>17</v>
      </c>
      <c r="E1152" s="12" t="s">
        <v>56</v>
      </c>
      <c r="F1152" s="13">
        <v>145000</v>
      </c>
      <c r="G1152" s="12" t="s">
        <v>1321</v>
      </c>
      <c r="H1152" s="12" t="s">
        <v>1487</v>
      </c>
      <c r="I1152" s="12" t="s">
        <v>1166</v>
      </c>
      <c r="J1152" s="12" t="s">
        <v>1167</v>
      </c>
    </row>
    <row r="1153" spans="1:10" ht="12.75" x14ac:dyDescent="0.2">
      <c r="A1153" s="10">
        <v>41400</v>
      </c>
      <c r="B1153" s="11" t="s">
        <v>36</v>
      </c>
      <c r="C1153" s="11" t="s">
        <v>761</v>
      </c>
      <c r="D1153" s="11" t="s">
        <v>17</v>
      </c>
      <c r="E1153" s="12" t="s">
        <v>74</v>
      </c>
      <c r="F1153" s="13">
        <v>5130</v>
      </c>
      <c r="G1153" s="12" t="s">
        <v>1322</v>
      </c>
      <c r="H1153" s="12"/>
      <c r="I1153" s="12" t="s">
        <v>1166</v>
      </c>
      <c r="J1153" s="12" t="s">
        <v>1167</v>
      </c>
    </row>
    <row r="1154" spans="1:10" ht="12.75" x14ac:dyDescent="0.2">
      <c r="A1154" s="10">
        <v>41398</v>
      </c>
      <c r="B1154" s="11" t="s">
        <v>36</v>
      </c>
      <c r="C1154" s="11" t="s">
        <v>761</v>
      </c>
      <c r="D1154" s="11" t="s">
        <v>19</v>
      </c>
      <c r="E1154" s="12" t="s">
        <v>844</v>
      </c>
      <c r="F1154" s="13">
        <v>0</v>
      </c>
      <c r="G1154" s="12" t="s">
        <v>1323</v>
      </c>
      <c r="H1154" s="12"/>
      <c r="I1154" s="12" t="s">
        <v>1166</v>
      </c>
      <c r="J1154" s="12" t="s">
        <v>1167</v>
      </c>
    </row>
    <row r="1155" spans="1:10" ht="12.75" x14ac:dyDescent="0.2">
      <c r="A1155" s="10">
        <v>41396</v>
      </c>
      <c r="B1155" s="11" t="s">
        <v>2193</v>
      </c>
      <c r="C1155" s="11" t="s">
        <v>1252</v>
      </c>
      <c r="D1155" s="11" t="s">
        <v>1730</v>
      </c>
      <c r="E1155" s="12" t="s">
        <v>85</v>
      </c>
      <c r="F1155" s="13">
        <v>2611.88</v>
      </c>
      <c r="G1155" s="12" t="s">
        <v>2865</v>
      </c>
      <c r="H1155" s="12" t="s">
        <v>1182</v>
      </c>
      <c r="I1155" s="12" t="s">
        <v>1166</v>
      </c>
      <c r="J1155" s="12" t="s">
        <v>1167</v>
      </c>
    </row>
    <row r="1156" spans="1:10" ht="12.75" x14ac:dyDescent="0.2">
      <c r="A1156" s="10">
        <v>41396</v>
      </c>
      <c r="B1156" s="11" t="s">
        <v>2193</v>
      </c>
      <c r="C1156" s="11" t="s">
        <v>1252</v>
      </c>
      <c r="D1156" s="11" t="s">
        <v>1730</v>
      </c>
      <c r="E1156" s="12" t="s">
        <v>85</v>
      </c>
      <c r="F1156" s="13">
        <v>2611.88</v>
      </c>
      <c r="G1156" s="12" t="s">
        <v>2866</v>
      </c>
      <c r="H1156" s="12" t="s">
        <v>1182</v>
      </c>
      <c r="I1156" s="12" t="s">
        <v>1166</v>
      </c>
      <c r="J1156" s="12" t="s">
        <v>1167</v>
      </c>
    </row>
    <row r="1157" spans="1:10" ht="12.75" x14ac:dyDescent="0.2">
      <c r="A1157" s="10">
        <v>41395</v>
      </c>
      <c r="B1157" s="11" t="s">
        <v>6</v>
      </c>
      <c r="C1157" s="11" t="s">
        <v>2</v>
      </c>
      <c r="D1157" s="11" t="s">
        <v>19</v>
      </c>
      <c r="E1157" s="12" t="s">
        <v>660</v>
      </c>
      <c r="F1157" s="13">
        <v>108000</v>
      </c>
      <c r="G1157" s="12" t="s">
        <v>3066</v>
      </c>
      <c r="H1157" s="12"/>
      <c r="I1157" s="12" t="s">
        <v>1166</v>
      </c>
      <c r="J1157" s="12" t="s">
        <v>1167</v>
      </c>
    </row>
    <row r="1158" spans="1:10" ht="12.75" x14ac:dyDescent="0.2">
      <c r="A1158" s="10">
        <v>41395</v>
      </c>
      <c r="B1158" s="11" t="s">
        <v>36</v>
      </c>
      <c r="C1158" s="11" t="s">
        <v>761</v>
      </c>
      <c r="D1158" s="11" t="s">
        <v>20</v>
      </c>
      <c r="E1158" s="12" t="s">
        <v>1328</v>
      </c>
      <c r="F1158" s="13">
        <v>394.14</v>
      </c>
      <c r="G1158" s="12" t="s">
        <v>1329</v>
      </c>
      <c r="H1158" s="12"/>
      <c r="I1158" s="12" t="s">
        <v>1166</v>
      </c>
      <c r="J1158" s="12" t="s">
        <v>1167</v>
      </c>
    </row>
    <row r="1159" spans="1:10" ht="12.75" x14ac:dyDescent="0.2">
      <c r="A1159" s="10">
        <v>41387</v>
      </c>
      <c r="B1159" s="11" t="s">
        <v>40</v>
      </c>
      <c r="C1159" s="11" t="s">
        <v>2</v>
      </c>
      <c r="D1159" s="11" t="s">
        <v>19</v>
      </c>
      <c r="E1159" s="12" t="s">
        <v>83</v>
      </c>
      <c r="F1159" s="13">
        <v>122467.66</v>
      </c>
      <c r="G1159" s="12" t="s">
        <v>1331</v>
      </c>
      <c r="H1159" s="12"/>
      <c r="I1159" s="12" t="s">
        <v>1166</v>
      </c>
      <c r="J1159" s="12" t="s">
        <v>1167</v>
      </c>
    </row>
    <row r="1160" spans="1:10" ht="12.75" x14ac:dyDescent="0.2">
      <c r="A1160" s="10">
        <v>41387</v>
      </c>
      <c r="B1160" s="11" t="s">
        <v>40</v>
      </c>
      <c r="C1160" s="11" t="s">
        <v>2</v>
      </c>
      <c r="D1160" s="11" t="s">
        <v>19</v>
      </c>
      <c r="E1160" s="12" t="s">
        <v>83</v>
      </c>
      <c r="F1160" s="13"/>
      <c r="G1160" s="12" t="s">
        <v>1331</v>
      </c>
      <c r="H1160" s="12"/>
      <c r="I1160" s="12" t="s">
        <v>1166</v>
      </c>
      <c r="J1160" s="12" t="s">
        <v>1167</v>
      </c>
    </row>
    <row r="1161" spans="1:10" ht="12.75" x14ac:dyDescent="0.2">
      <c r="A1161" s="10">
        <v>41387</v>
      </c>
      <c r="B1161" s="11" t="s">
        <v>2234</v>
      </c>
      <c r="C1161" s="11" t="s">
        <v>2</v>
      </c>
      <c r="D1161" s="11" t="s">
        <v>19</v>
      </c>
      <c r="E1161" s="12" t="s">
        <v>83</v>
      </c>
      <c r="F1161" s="13">
        <v>110000</v>
      </c>
      <c r="G1161" s="12" t="s">
        <v>1333</v>
      </c>
      <c r="H1161" s="12"/>
      <c r="I1161" s="12" t="s">
        <v>1166</v>
      </c>
      <c r="J1161" s="12" t="s">
        <v>1167</v>
      </c>
    </row>
    <row r="1162" spans="1:10" ht="12.75" x14ac:dyDescent="0.2">
      <c r="A1162" s="10">
        <v>41387</v>
      </c>
      <c r="B1162" s="11" t="s">
        <v>5</v>
      </c>
      <c r="C1162" s="11" t="s">
        <v>53</v>
      </c>
      <c r="D1162" s="11" t="s">
        <v>20</v>
      </c>
      <c r="E1162" s="12" t="s">
        <v>85</v>
      </c>
      <c r="F1162" s="13">
        <v>5896.8</v>
      </c>
      <c r="G1162" s="12" t="s">
        <v>2867</v>
      </c>
      <c r="H1162" s="12" t="s">
        <v>1182</v>
      </c>
      <c r="I1162" s="12" t="s">
        <v>1166</v>
      </c>
      <c r="J1162" s="12" t="s">
        <v>1167</v>
      </c>
    </row>
    <row r="1163" spans="1:10" ht="12.75" x14ac:dyDescent="0.2">
      <c r="A1163" s="10">
        <v>41387</v>
      </c>
      <c r="B1163" s="11" t="s">
        <v>2193</v>
      </c>
      <c r="C1163" s="11" t="s">
        <v>761</v>
      </c>
      <c r="D1163" s="11" t="s">
        <v>1730</v>
      </c>
      <c r="E1163" s="12" t="s">
        <v>85</v>
      </c>
      <c r="F1163" s="13">
        <v>0</v>
      </c>
      <c r="G1163" s="12" t="s">
        <v>2421</v>
      </c>
      <c r="H1163" s="12" t="s">
        <v>1182</v>
      </c>
      <c r="I1163" s="12" t="s">
        <v>1166</v>
      </c>
      <c r="J1163" s="12" t="s">
        <v>1167</v>
      </c>
    </row>
    <row r="1164" spans="1:10" ht="12.75" x14ac:dyDescent="0.2">
      <c r="A1164" s="10">
        <v>41387</v>
      </c>
      <c r="B1164" s="11" t="s">
        <v>2234</v>
      </c>
      <c r="C1164" s="11" t="s">
        <v>2</v>
      </c>
      <c r="D1164" s="11" t="s">
        <v>19</v>
      </c>
      <c r="E1164" s="12" t="s">
        <v>83</v>
      </c>
      <c r="F1164" s="13">
        <v>184192.81</v>
      </c>
      <c r="G1164" s="12" t="s">
        <v>1331</v>
      </c>
      <c r="H1164" s="12"/>
      <c r="I1164" s="12" t="s">
        <v>1166</v>
      </c>
      <c r="J1164" s="12" t="s">
        <v>1167</v>
      </c>
    </row>
    <row r="1165" spans="1:10" ht="12.75" x14ac:dyDescent="0.2">
      <c r="A1165" s="10">
        <v>41386</v>
      </c>
      <c r="B1165" s="11" t="s">
        <v>5</v>
      </c>
      <c r="C1165" s="11" t="s">
        <v>761</v>
      </c>
      <c r="D1165" s="11" t="s">
        <v>19</v>
      </c>
      <c r="E1165" s="12" t="s">
        <v>802</v>
      </c>
      <c r="F1165" s="13">
        <v>0</v>
      </c>
      <c r="G1165" s="12" t="s">
        <v>1336</v>
      </c>
      <c r="H1165" s="12"/>
      <c r="I1165" s="12" t="s">
        <v>1166</v>
      </c>
      <c r="J1165" s="12" t="s">
        <v>1167</v>
      </c>
    </row>
    <row r="1166" spans="1:10" ht="12.75" x14ac:dyDescent="0.2">
      <c r="A1166" s="10">
        <v>41386</v>
      </c>
      <c r="B1166" s="11" t="s">
        <v>2193</v>
      </c>
      <c r="C1166" s="11" t="s">
        <v>1252</v>
      </c>
      <c r="D1166" s="11" t="s">
        <v>1730</v>
      </c>
      <c r="E1166" s="12" t="s">
        <v>85</v>
      </c>
      <c r="F1166" s="13">
        <v>2611.88</v>
      </c>
      <c r="G1166" s="12" t="s">
        <v>2874</v>
      </c>
      <c r="H1166" s="12" t="s">
        <v>1182</v>
      </c>
      <c r="I1166" s="12" t="s">
        <v>1166</v>
      </c>
      <c r="J1166" s="12" t="s">
        <v>1167</v>
      </c>
    </row>
    <row r="1167" spans="1:10" ht="12.75" x14ac:dyDescent="0.2">
      <c r="A1167" s="10">
        <v>41379</v>
      </c>
      <c r="B1167" s="11" t="s">
        <v>2193</v>
      </c>
      <c r="C1167" s="11" t="s">
        <v>1252</v>
      </c>
      <c r="D1167" s="11" t="s">
        <v>1730</v>
      </c>
      <c r="E1167" s="12" t="s">
        <v>85</v>
      </c>
      <c r="F1167" s="13">
        <v>18000</v>
      </c>
      <c r="G1167" s="12" t="s">
        <v>2868</v>
      </c>
      <c r="H1167" s="12" t="s">
        <v>1182</v>
      </c>
      <c r="I1167" s="12" t="s">
        <v>1166</v>
      </c>
      <c r="J1167" s="12" t="s">
        <v>1167</v>
      </c>
    </row>
    <row r="1168" spans="1:10" ht="12.75" x14ac:dyDescent="0.2">
      <c r="A1168" s="10">
        <v>41376</v>
      </c>
      <c r="B1168" s="11" t="s">
        <v>36</v>
      </c>
      <c r="C1168" s="11" t="s">
        <v>118</v>
      </c>
      <c r="D1168" s="11" t="s">
        <v>19</v>
      </c>
      <c r="E1168" s="12" t="s">
        <v>515</v>
      </c>
      <c r="F1168" s="13">
        <v>123675.62</v>
      </c>
      <c r="G1168" s="12" t="s">
        <v>1338</v>
      </c>
      <c r="H1168" s="12"/>
      <c r="I1168" s="12" t="s">
        <v>1166</v>
      </c>
      <c r="J1168" s="12" t="s">
        <v>1167</v>
      </c>
    </row>
    <row r="1169" spans="1:10" ht="12.75" x14ac:dyDescent="0.2">
      <c r="A1169" s="10">
        <v>41373</v>
      </c>
      <c r="B1169" s="11" t="s">
        <v>2193</v>
      </c>
      <c r="C1169" s="11" t="s">
        <v>761</v>
      </c>
      <c r="D1169" s="11" t="s">
        <v>1730</v>
      </c>
      <c r="E1169" s="12" t="s">
        <v>85</v>
      </c>
      <c r="F1169" s="13">
        <v>0</v>
      </c>
      <c r="G1169" s="12" t="s">
        <v>2357</v>
      </c>
      <c r="H1169" s="12" t="s">
        <v>1182</v>
      </c>
      <c r="I1169" s="12" t="s">
        <v>1166</v>
      </c>
      <c r="J1169" s="12" t="s">
        <v>1167</v>
      </c>
    </row>
    <row r="1170" spans="1:10" ht="12.75" x14ac:dyDescent="0.2">
      <c r="A1170" s="10">
        <v>41371</v>
      </c>
      <c r="B1170" s="11" t="s">
        <v>36</v>
      </c>
      <c r="C1170" s="11" t="s">
        <v>761</v>
      </c>
      <c r="D1170" s="11" t="s">
        <v>17</v>
      </c>
      <c r="E1170" s="12" t="s">
        <v>1341</v>
      </c>
      <c r="F1170" s="13"/>
      <c r="G1170" s="12" t="s">
        <v>1342</v>
      </c>
      <c r="H1170" s="12"/>
      <c r="I1170" s="12" t="s">
        <v>1166</v>
      </c>
      <c r="J1170" s="12" t="s">
        <v>1167</v>
      </c>
    </row>
    <row r="1171" spans="1:10" ht="12.75" x14ac:dyDescent="0.2">
      <c r="A1171" s="10">
        <v>41371</v>
      </c>
      <c r="B1171" s="11" t="s">
        <v>40</v>
      </c>
      <c r="C1171" s="11" t="s">
        <v>761</v>
      </c>
      <c r="D1171" s="11" t="s">
        <v>17</v>
      </c>
      <c r="E1171" s="12" t="s">
        <v>83</v>
      </c>
      <c r="F1171" s="13">
        <v>0</v>
      </c>
      <c r="G1171" s="12" t="s">
        <v>1343</v>
      </c>
      <c r="H1171" s="12"/>
      <c r="I1171" s="12" t="s">
        <v>1166</v>
      </c>
      <c r="J1171" s="12" t="s">
        <v>1167</v>
      </c>
    </row>
    <row r="1172" spans="1:10" ht="12.75" x14ac:dyDescent="0.2">
      <c r="A1172" s="10">
        <v>41368</v>
      </c>
      <c r="B1172" s="11" t="s">
        <v>88</v>
      </c>
      <c r="C1172" s="11" t="s">
        <v>761</v>
      </c>
      <c r="D1172" s="11" t="s">
        <v>18</v>
      </c>
      <c r="E1172" s="12" t="s">
        <v>83</v>
      </c>
      <c r="F1172" s="13">
        <v>0</v>
      </c>
      <c r="G1172" s="12" t="s">
        <v>1344</v>
      </c>
      <c r="H1172" s="12"/>
      <c r="I1172" s="12" t="s">
        <v>1166</v>
      </c>
      <c r="J1172" s="12" t="s">
        <v>1167</v>
      </c>
    </row>
    <row r="1173" spans="1:10" ht="12.75" x14ac:dyDescent="0.2">
      <c r="A1173" s="10">
        <v>41368</v>
      </c>
      <c r="B1173" s="11" t="s">
        <v>2194</v>
      </c>
      <c r="C1173" s="11" t="s">
        <v>1252</v>
      </c>
      <c r="D1173" s="11" t="s">
        <v>1730</v>
      </c>
      <c r="E1173" s="12" t="s">
        <v>844</v>
      </c>
      <c r="F1173" s="13">
        <v>0</v>
      </c>
      <c r="G1173" s="12" t="s">
        <v>2358</v>
      </c>
      <c r="H1173" s="12" t="s">
        <v>1703</v>
      </c>
      <c r="I1173" s="12" t="s">
        <v>1166</v>
      </c>
      <c r="J1173" s="12" t="s">
        <v>1167</v>
      </c>
    </row>
    <row r="1174" spans="1:10" ht="12.75" x14ac:dyDescent="0.2">
      <c r="A1174" s="10">
        <v>41367</v>
      </c>
      <c r="B1174" s="11" t="s">
        <v>40</v>
      </c>
      <c r="C1174" s="11" t="s">
        <v>761</v>
      </c>
      <c r="D1174" s="11" t="s">
        <v>18</v>
      </c>
      <c r="E1174" s="12" t="s">
        <v>1257</v>
      </c>
      <c r="F1174" s="13">
        <v>150</v>
      </c>
      <c r="G1174" s="12" t="s">
        <v>1347</v>
      </c>
      <c r="H1174" s="12"/>
      <c r="I1174" s="12" t="s">
        <v>1166</v>
      </c>
      <c r="J1174" s="12" t="s">
        <v>1167</v>
      </c>
    </row>
    <row r="1175" spans="1:10" ht="12.75" x14ac:dyDescent="0.2">
      <c r="A1175" s="10">
        <v>41366</v>
      </c>
      <c r="B1175" s="11" t="s">
        <v>36</v>
      </c>
      <c r="C1175" s="11" t="s">
        <v>761</v>
      </c>
      <c r="D1175" s="11" t="s">
        <v>20</v>
      </c>
      <c r="E1175" s="12" t="s">
        <v>74</v>
      </c>
      <c r="F1175" s="13">
        <v>416.92</v>
      </c>
      <c r="G1175" s="12" t="s">
        <v>1348</v>
      </c>
      <c r="H1175" s="12"/>
      <c r="I1175" s="12" t="s">
        <v>1166</v>
      </c>
      <c r="J1175" s="12" t="s">
        <v>1167</v>
      </c>
    </row>
    <row r="1176" spans="1:10" ht="12.75" x14ac:dyDescent="0.2">
      <c r="A1176" s="10">
        <v>41366</v>
      </c>
      <c r="B1176" s="11" t="s">
        <v>36</v>
      </c>
      <c r="C1176" s="11" t="s">
        <v>53</v>
      </c>
      <c r="D1176" s="11" t="s">
        <v>19</v>
      </c>
      <c r="E1176" s="12" t="s">
        <v>225</v>
      </c>
      <c r="F1176" s="13">
        <v>56569.14</v>
      </c>
      <c r="G1176" s="12" t="s">
        <v>1350</v>
      </c>
      <c r="H1176" s="12"/>
      <c r="I1176" s="12" t="s">
        <v>1166</v>
      </c>
      <c r="J1176" s="12" t="s">
        <v>1167</v>
      </c>
    </row>
    <row r="1177" spans="1:10" ht="12.75" x14ac:dyDescent="0.2">
      <c r="A1177" s="10">
        <v>41365</v>
      </c>
      <c r="B1177" s="11" t="s">
        <v>36</v>
      </c>
      <c r="C1177" s="11" t="s">
        <v>53</v>
      </c>
      <c r="D1177" s="11" t="s">
        <v>18</v>
      </c>
      <c r="E1177" s="12" t="s">
        <v>225</v>
      </c>
      <c r="F1177" s="13">
        <v>13313.28</v>
      </c>
      <c r="G1177" s="12" t="s">
        <v>1351</v>
      </c>
      <c r="H1177" s="12"/>
      <c r="I1177" s="12" t="s">
        <v>1166</v>
      </c>
      <c r="J1177" s="12" t="s">
        <v>1167</v>
      </c>
    </row>
    <row r="1178" spans="1:10" ht="12.75" x14ac:dyDescent="0.2">
      <c r="A1178" s="10">
        <v>41360</v>
      </c>
      <c r="B1178" s="11" t="s">
        <v>36</v>
      </c>
      <c r="C1178" s="11" t="s">
        <v>761</v>
      </c>
      <c r="D1178" s="11" t="s">
        <v>18</v>
      </c>
      <c r="E1178" s="12" t="s">
        <v>1352</v>
      </c>
      <c r="F1178" s="13"/>
      <c r="G1178" s="12" t="s">
        <v>1353</v>
      </c>
      <c r="H1178" s="12"/>
      <c r="I1178" s="12" t="s">
        <v>1166</v>
      </c>
      <c r="J1178" s="12" t="s">
        <v>1167</v>
      </c>
    </row>
    <row r="1179" spans="1:10" ht="12.75" x14ac:dyDescent="0.2">
      <c r="A1179" s="10">
        <v>41356</v>
      </c>
      <c r="B1179" s="11" t="s">
        <v>5</v>
      </c>
      <c r="C1179" s="11" t="s">
        <v>761</v>
      </c>
      <c r="D1179" s="11" t="s">
        <v>17</v>
      </c>
      <c r="E1179" s="12" t="s">
        <v>802</v>
      </c>
      <c r="F1179" s="13"/>
      <c r="G1179" s="12" t="s">
        <v>1354</v>
      </c>
      <c r="H1179" s="12"/>
      <c r="I1179" s="12" t="s">
        <v>1166</v>
      </c>
      <c r="J1179" s="12" t="s">
        <v>1167</v>
      </c>
    </row>
    <row r="1180" spans="1:10" ht="12.75" x14ac:dyDescent="0.2">
      <c r="A1180" s="10">
        <v>41355</v>
      </c>
      <c r="B1180" s="11" t="s">
        <v>2217</v>
      </c>
      <c r="C1180" s="11" t="s">
        <v>53</v>
      </c>
      <c r="D1180" s="11" t="s">
        <v>19</v>
      </c>
      <c r="E1180" s="12" t="s">
        <v>764</v>
      </c>
      <c r="F1180" s="13">
        <v>8734.7000000000007</v>
      </c>
      <c r="G1180" s="12" t="s">
        <v>2869</v>
      </c>
      <c r="H1180" s="12" t="s">
        <v>1587</v>
      </c>
      <c r="I1180" s="12" t="s">
        <v>1166</v>
      </c>
      <c r="J1180" s="12" t="s">
        <v>1167</v>
      </c>
    </row>
    <row r="1181" spans="1:10" ht="12.75" x14ac:dyDescent="0.2">
      <c r="A1181" s="10">
        <v>41355</v>
      </c>
      <c r="B1181" s="11" t="s">
        <v>40</v>
      </c>
      <c r="C1181" s="11" t="s">
        <v>53</v>
      </c>
      <c r="D1181" s="11" t="s">
        <v>19</v>
      </c>
      <c r="E1181" s="12" t="s">
        <v>2892</v>
      </c>
      <c r="F1181" s="13">
        <v>10731.93</v>
      </c>
      <c r="G1181" s="12" t="s">
        <v>2893</v>
      </c>
      <c r="H1181" s="12" t="s">
        <v>2007</v>
      </c>
      <c r="I1181" s="12" t="s">
        <v>1166</v>
      </c>
      <c r="J1181" s="12" t="s">
        <v>1167</v>
      </c>
    </row>
    <row r="1182" spans="1:10" ht="12.75" x14ac:dyDescent="0.2">
      <c r="A1182" s="10">
        <v>41353</v>
      </c>
      <c r="B1182" s="11" t="s">
        <v>36</v>
      </c>
      <c r="C1182" s="11" t="s">
        <v>761</v>
      </c>
      <c r="D1182" s="11" t="s">
        <v>17</v>
      </c>
      <c r="E1182" s="12" t="s">
        <v>515</v>
      </c>
      <c r="F1182" s="13"/>
      <c r="G1182" s="12" t="s">
        <v>1357</v>
      </c>
      <c r="H1182" s="12"/>
      <c r="I1182" s="12" t="s">
        <v>1166</v>
      </c>
      <c r="J1182" s="12" t="s">
        <v>1167</v>
      </c>
    </row>
    <row r="1183" spans="1:10" ht="12.75" x14ac:dyDescent="0.2">
      <c r="A1183" s="10">
        <v>41352</v>
      </c>
      <c r="B1183" s="11" t="s">
        <v>36</v>
      </c>
      <c r="C1183" s="11" t="s">
        <v>761</v>
      </c>
      <c r="D1183" s="11" t="s">
        <v>17</v>
      </c>
      <c r="E1183" s="12" t="s">
        <v>1358</v>
      </c>
      <c r="F1183" s="13"/>
      <c r="G1183" s="12" t="s">
        <v>1359</v>
      </c>
      <c r="H1183" s="12"/>
      <c r="I1183" s="12" t="s">
        <v>1166</v>
      </c>
      <c r="J1183" s="12" t="s">
        <v>1167</v>
      </c>
    </row>
    <row r="1184" spans="1:10" ht="12.75" x14ac:dyDescent="0.2">
      <c r="A1184" s="10">
        <v>41352</v>
      </c>
      <c r="B1184" s="11" t="s">
        <v>40</v>
      </c>
      <c r="C1184" s="11" t="s">
        <v>53</v>
      </c>
      <c r="D1184" s="11" t="s">
        <v>19</v>
      </c>
      <c r="E1184" s="12" t="s">
        <v>208</v>
      </c>
      <c r="F1184" s="13">
        <v>12465</v>
      </c>
      <c r="G1184" s="12" t="s">
        <v>1360</v>
      </c>
      <c r="H1184" s="12"/>
      <c r="I1184" s="12" t="s">
        <v>1166</v>
      </c>
      <c r="J1184" s="12" t="s">
        <v>1167</v>
      </c>
    </row>
    <row r="1185" spans="1:10" ht="12.75" x14ac:dyDescent="0.2">
      <c r="A1185" s="10">
        <v>41347</v>
      </c>
      <c r="B1185" s="11" t="s">
        <v>839</v>
      </c>
      <c r="C1185" s="11" t="s">
        <v>1</v>
      </c>
      <c r="D1185" s="11" t="s">
        <v>20</v>
      </c>
      <c r="E1185" s="12" t="s">
        <v>83</v>
      </c>
      <c r="F1185" s="13">
        <v>750000</v>
      </c>
      <c r="G1185" s="12" t="s">
        <v>1361</v>
      </c>
      <c r="H1185" s="12"/>
      <c r="I1185" s="12" t="s">
        <v>1166</v>
      </c>
      <c r="J1185" s="12" t="s">
        <v>1167</v>
      </c>
    </row>
    <row r="1186" spans="1:10" ht="12.75" x14ac:dyDescent="0.2">
      <c r="A1186" s="10">
        <v>41345</v>
      </c>
      <c r="B1186" s="11" t="s">
        <v>36</v>
      </c>
      <c r="C1186" s="11" t="s">
        <v>761</v>
      </c>
      <c r="D1186" s="11" t="s">
        <v>17</v>
      </c>
      <c r="E1186" s="12" t="s">
        <v>74</v>
      </c>
      <c r="F1186" s="13">
        <v>1500</v>
      </c>
      <c r="G1186" s="12" t="s">
        <v>1362</v>
      </c>
      <c r="H1186" s="12"/>
      <c r="I1186" s="12" t="s">
        <v>1166</v>
      </c>
      <c r="J1186" s="12" t="s">
        <v>1167</v>
      </c>
    </row>
    <row r="1187" spans="1:10" ht="12.75" x14ac:dyDescent="0.2">
      <c r="A1187" s="10">
        <v>41342</v>
      </c>
      <c r="B1187" s="11" t="s">
        <v>40</v>
      </c>
      <c r="C1187" s="11" t="s">
        <v>53</v>
      </c>
      <c r="D1187" s="11" t="s">
        <v>17</v>
      </c>
      <c r="E1187" s="12" t="s">
        <v>288</v>
      </c>
      <c r="F1187" s="13">
        <v>31333.8</v>
      </c>
      <c r="G1187" s="12" t="s">
        <v>1363</v>
      </c>
      <c r="H1187" s="12"/>
      <c r="I1187" s="12" t="s">
        <v>1166</v>
      </c>
      <c r="J1187" s="12" t="s">
        <v>1167</v>
      </c>
    </row>
    <row r="1188" spans="1:10" ht="12.75" x14ac:dyDescent="0.2">
      <c r="A1188" s="10">
        <v>41341</v>
      </c>
      <c r="B1188" s="11" t="s">
        <v>5</v>
      </c>
      <c r="C1188" s="11" t="s">
        <v>761</v>
      </c>
      <c r="D1188" s="11" t="s">
        <v>17</v>
      </c>
      <c r="E1188" s="12" t="s">
        <v>72</v>
      </c>
      <c r="F1188" s="13"/>
      <c r="G1188" s="12" t="s">
        <v>1364</v>
      </c>
      <c r="H1188" s="12" t="s">
        <v>1182</v>
      </c>
      <c r="I1188" s="12" t="s">
        <v>1166</v>
      </c>
      <c r="J1188" s="12" t="s">
        <v>1167</v>
      </c>
    </row>
    <row r="1189" spans="1:10" ht="12.75" x14ac:dyDescent="0.2">
      <c r="A1189" s="10">
        <v>41340</v>
      </c>
      <c r="B1189" s="11" t="s">
        <v>36</v>
      </c>
      <c r="C1189" s="11" t="s">
        <v>761</v>
      </c>
      <c r="D1189" s="11" t="s">
        <v>20</v>
      </c>
      <c r="E1189" s="12" t="s">
        <v>85</v>
      </c>
      <c r="F1189" s="13"/>
      <c r="G1189" s="12" t="s">
        <v>1365</v>
      </c>
      <c r="H1189" s="12" t="s">
        <v>1182</v>
      </c>
      <c r="I1189" s="12" t="s">
        <v>1166</v>
      </c>
      <c r="J1189" s="12" t="s">
        <v>1167</v>
      </c>
    </row>
    <row r="1190" spans="1:10" ht="12.75" x14ac:dyDescent="0.2">
      <c r="A1190" s="10">
        <v>41340</v>
      </c>
      <c r="B1190" s="11" t="s">
        <v>36</v>
      </c>
      <c r="C1190" s="11" t="s">
        <v>118</v>
      </c>
      <c r="D1190" s="11" t="s">
        <v>19</v>
      </c>
      <c r="E1190" s="12" t="s">
        <v>377</v>
      </c>
      <c r="F1190" s="13">
        <v>60066.69</v>
      </c>
      <c r="G1190" s="12" t="s">
        <v>1367</v>
      </c>
      <c r="H1190" s="12"/>
      <c r="I1190" s="12" t="s">
        <v>1166</v>
      </c>
      <c r="J1190" s="12" t="s">
        <v>1167</v>
      </c>
    </row>
    <row r="1191" spans="1:10" ht="12.75" x14ac:dyDescent="0.2">
      <c r="A1191" s="10">
        <v>41339</v>
      </c>
      <c r="B1191" s="11" t="s">
        <v>40</v>
      </c>
      <c r="C1191" s="11" t="s">
        <v>761</v>
      </c>
      <c r="D1191" s="11" t="s">
        <v>17</v>
      </c>
      <c r="E1191" s="12" t="s">
        <v>150</v>
      </c>
      <c r="F1191" s="13"/>
      <c r="G1191" s="12" t="s">
        <v>1368</v>
      </c>
      <c r="H1191" s="12"/>
      <c r="I1191" s="12" t="s">
        <v>1166</v>
      </c>
      <c r="J1191" s="12" t="s">
        <v>1167</v>
      </c>
    </row>
    <row r="1192" spans="1:10" ht="12.75" x14ac:dyDescent="0.2">
      <c r="A1192" s="10">
        <v>41339</v>
      </c>
      <c r="B1192" s="11" t="s">
        <v>40</v>
      </c>
      <c r="C1192" s="11" t="s">
        <v>53</v>
      </c>
      <c r="D1192" s="11" t="s">
        <v>17</v>
      </c>
      <c r="E1192" s="12" t="s">
        <v>150</v>
      </c>
      <c r="F1192" s="13"/>
      <c r="G1192" s="12" t="s">
        <v>1369</v>
      </c>
      <c r="H1192" s="12"/>
      <c r="I1192" s="12" t="s">
        <v>1166</v>
      </c>
      <c r="J1192" s="12" t="s">
        <v>1167</v>
      </c>
    </row>
    <row r="1193" spans="1:10" ht="12.75" x14ac:dyDescent="0.2">
      <c r="A1193" s="10">
        <v>41337</v>
      </c>
      <c r="B1193" s="11" t="s">
        <v>2234</v>
      </c>
      <c r="C1193" s="11" t="s">
        <v>2</v>
      </c>
      <c r="D1193" s="11" t="s">
        <v>17</v>
      </c>
      <c r="E1193" s="12" t="s">
        <v>795</v>
      </c>
      <c r="F1193" s="13">
        <v>104262.72</v>
      </c>
      <c r="G1193" s="12" t="s">
        <v>1370</v>
      </c>
      <c r="H1193" s="12"/>
      <c r="I1193" s="12" t="s">
        <v>1166</v>
      </c>
      <c r="J1193" s="12" t="s">
        <v>1167</v>
      </c>
    </row>
    <row r="1194" spans="1:10" ht="12.75" x14ac:dyDescent="0.2">
      <c r="A1194" s="10">
        <v>41334</v>
      </c>
      <c r="B1194" s="11" t="s">
        <v>2194</v>
      </c>
      <c r="C1194" s="11" t="s">
        <v>53</v>
      </c>
      <c r="D1194" s="11" t="s">
        <v>19</v>
      </c>
      <c r="E1194" s="12" t="s">
        <v>2920</v>
      </c>
      <c r="F1194" s="13">
        <v>4689.58</v>
      </c>
      <c r="G1194" s="12" t="s">
        <v>3067</v>
      </c>
      <c r="H1194" s="12" t="s">
        <v>1537</v>
      </c>
      <c r="I1194" s="12" t="s">
        <v>1166</v>
      </c>
      <c r="J1194" s="12" t="s">
        <v>1167</v>
      </c>
    </row>
    <row r="1195" spans="1:10" ht="12.75" x14ac:dyDescent="0.2">
      <c r="A1195" s="10">
        <v>41332</v>
      </c>
      <c r="B1195" s="11" t="s">
        <v>36</v>
      </c>
      <c r="C1195" s="11" t="s">
        <v>53</v>
      </c>
      <c r="D1195" s="11" t="s">
        <v>19</v>
      </c>
      <c r="E1195" s="12" t="s">
        <v>1371</v>
      </c>
      <c r="F1195" s="13">
        <v>15000</v>
      </c>
      <c r="G1195" s="12" t="s">
        <v>1372</v>
      </c>
      <c r="H1195" s="12"/>
      <c r="I1195" s="12" t="s">
        <v>1166</v>
      </c>
      <c r="J1195" s="12" t="s">
        <v>1167</v>
      </c>
    </row>
    <row r="1196" spans="1:10" ht="12.75" x14ac:dyDescent="0.2">
      <c r="A1196" s="10">
        <v>41332</v>
      </c>
      <c r="B1196" s="11" t="s">
        <v>36</v>
      </c>
      <c r="C1196" s="11" t="s">
        <v>53</v>
      </c>
      <c r="D1196" s="11" t="s">
        <v>17</v>
      </c>
      <c r="E1196" s="12" t="s">
        <v>56</v>
      </c>
      <c r="F1196" s="13"/>
      <c r="G1196" s="12" t="s">
        <v>1373</v>
      </c>
      <c r="H1196" s="12"/>
      <c r="I1196" s="12" t="s">
        <v>1166</v>
      </c>
      <c r="J1196" s="12" t="s">
        <v>1167</v>
      </c>
    </row>
    <row r="1197" spans="1:10" ht="12.75" x14ac:dyDescent="0.2">
      <c r="A1197" s="10">
        <v>41332</v>
      </c>
      <c r="B1197" s="11" t="s">
        <v>36</v>
      </c>
      <c r="C1197" s="11" t="s">
        <v>2</v>
      </c>
      <c r="D1197" s="11" t="s">
        <v>17</v>
      </c>
      <c r="E1197" s="12" t="s">
        <v>377</v>
      </c>
      <c r="F1197" s="13">
        <v>96870.52</v>
      </c>
      <c r="G1197" s="12" t="s">
        <v>1374</v>
      </c>
      <c r="H1197" s="12"/>
      <c r="I1197" s="12" t="s">
        <v>1166</v>
      </c>
      <c r="J1197" s="12" t="s">
        <v>1167</v>
      </c>
    </row>
    <row r="1198" spans="1:10" ht="12.75" x14ac:dyDescent="0.2">
      <c r="A1198" s="10">
        <v>41331</v>
      </c>
      <c r="B1198" s="11" t="s">
        <v>36</v>
      </c>
      <c r="C1198" s="11" t="s">
        <v>761</v>
      </c>
      <c r="D1198" s="11" t="s">
        <v>17</v>
      </c>
      <c r="E1198" s="12" t="s">
        <v>85</v>
      </c>
      <c r="F1198" s="13"/>
      <c r="G1198" s="12" t="s">
        <v>1375</v>
      </c>
      <c r="H1198" s="12" t="s">
        <v>1182</v>
      </c>
      <c r="I1198" s="12" t="s">
        <v>1166</v>
      </c>
      <c r="J1198" s="12" t="s">
        <v>1167</v>
      </c>
    </row>
    <row r="1199" spans="1:10" ht="12.75" x14ac:dyDescent="0.2">
      <c r="A1199" s="10">
        <v>41325</v>
      </c>
      <c r="B1199" s="11" t="s">
        <v>36</v>
      </c>
      <c r="C1199" s="11" t="s">
        <v>1252</v>
      </c>
      <c r="D1199" s="11" t="s">
        <v>19</v>
      </c>
      <c r="E1199" s="12" t="s">
        <v>225</v>
      </c>
      <c r="F1199" s="13">
        <v>65444.22</v>
      </c>
      <c r="G1199" s="12" t="s">
        <v>1376</v>
      </c>
      <c r="H1199" s="12" t="s">
        <v>1738</v>
      </c>
      <c r="I1199" s="12" t="s">
        <v>1166</v>
      </c>
      <c r="J1199" s="12" t="s">
        <v>1167</v>
      </c>
    </row>
    <row r="1200" spans="1:10" ht="12.75" x14ac:dyDescent="0.2">
      <c r="A1200" s="10">
        <v>41324</v>
      </c>
      <c r="B1200" s="11" t="s">
        <v>40</v>
      </c>
      <c r="C1200" s="11"/>
      <c r="D1200" s="11" t="s">
        <v>18</v>
      </c>
      <c r="E1200" s="12" t="s">
        <v>1378</v>
      </c>
      <c r="F1200" s="13"/>
      <c r="G1200" s="12" t="s">
        <v>1379</v>
      </c>
      <c r="H1200" s="12"/>
      <c r="I1200" s="12" t="s">
        <v>1166</v>
      </c>
      <c r="J1200" s="12" t="s">
        <v>1167</v>
      </c>
    </row>
    <row r="1201" spans="1:10" ht="12.75" x14ac:dyDescent="0.2">
      <c r="A1201" s="10">
        <v>41319</v>
      </c>
      <c r="B1201" s="11" t="s">
        <v>182</v>
      </c>
      <c r="C1201" s="11" t="s">
        <v>1</v>
      </c>
      <c r="D1201" s="11" t="s">
        <v>18</v>
      </c>
      <c r="E1201" s="12" t="s">
        <v>1381</v>
      </c>
      <c r="F1201" s="13"/>
      <c r="G1201" s="12" t="s">
        <v>1382</v>
      </c>
      <c r="H1201" s="12"/>
      <c r="I1201" s="12" t="s">
        <v>1166</v>
      </c>
      <c r="J1201" s="12" t="s">
        <v>1167</v>
      </c>
    </row>
    <row r="1202" spans="1:10" ht="12.75" x14ac:dyDescent="0.2">
      <c r="A1202" s="10">
        <v>41317</v>
      </c>
      <c r="B1202" s="11" t="s">
        <v>6</v>
      </c>
      <c r="C1202" s="11" t="s">
        <v>761</v>
      </c>
      <c r="D1202" s="11" t="s">
        <v>17</v>
      </c>
      <c r="E1202" s="12" t="s">
        <v>1383</v>
      </c>
      <c r="F1202" s="13">
        <v>1000</v>
      </c>
      <c r="G1202" s="12" t="s">
        <v>1384</v>
      </c>
      <c r="H1202" s="12"/>
      <c r="I1202" s="12" t="s">
        <v>1166</v>
      </c>
      <c r="J1202" s="12" t="s">
        <v>1167</v>
      </c>
    </row>
    <row r="1203" spans="1:10" ht="12.75" x14ac:dyDescent="0.2">
      <c r="A1203" s="10">
        <v>41311</v>
      </c>
      <c r="B1203" s="11" t="s">
        <v>36</v>
      </c>
      <c r="C1203" s="11" t="s">
        <v>53</v>
      </c>
      <c r="D1203" s="11" t="s">
        <v>19</v>
      </c>
      <c r="E1203" s="12" t="s">
        <v>1386</v>
      </c>
      <c r="F1203" s="13">
        <v>11592</v>
      </c>
      <c r="G1203" s="12" t="s">
        <v>1387</v>
      </c>
      <c r="H1203" s="12"/>
      <c r="I1203" s="12" t="s">
        <v>1166</v>
      </c>
      <c r="J1203" s="12" t="s">
        <v>1167</v>
      </c>
    </row>
    <row r="1204" spans="1:10" ht="12.75" x14ac:dyDescent="0.2">
      <c r="A1204" s="10">
        <v>41307</v>
      </c>
      <c r="B1204" s="11" t="s">
        <v>40</v>
      </c>
      <c r="C1204" s="11" t="s">
        <v>53</v>
      </c>
      <c r="D1204" s="11" t="s">
        <v>17</v>
      </c>
      <c r="E1204" s="12" t="s">
        <v>66</v>
      </c>
      <c r="F1204" s="13">
        <v>29526.81</v>
      </c>
      <c r="G1204" s="12" t="s">
        <v>1388</v>
      </c>
      <c r="H1204" s="12"/>
      <c r="I1204" s="12" t="s">
        <v>1166</v>
      </c>
      <c r="J1204" s="12" t="s">
        <v>1167</v>
      </c>
    </row>
    <row r="1205" spans="1:10" ht="12.75" x14ac:dyDescent="0.2">
      <c r="A1205" s="10">
        <v>41306</v>
      </c>
      <c r="B1205" s="11" t="s">
        <v>6</v>
      </c>
      <c r="C1205" s="11" t="s">
        <v>761</v>
      </c>
      <c r="D1205" s="11" t="s">
        <v>20</v>
      </c>
      <c r="E1205" s="12" t="s">
        <v>1389</v>
      </c>
      <c r="F1205" s="13">
        <v>500</v>
      </c>
      <c r="G1205" s="12" t="s">
        <v>1390</v>
      </c>
      <c r="H1205" s="12"/>
      <c r="I1205" s="12" t="s">
        <v>1166</v>
      </c>
      <c r="J1205" s="12" t="s">
        <v>1167</v>
      </c>
    </row>
    <row r="1206" spans="1:10" ht="12.75" x14ac:dyDescent="0.2">
      <c r="A1206" s="10">
        <v>41306</v>
      </c>
      <c r="B1206" s="11" t="s">
        <v>36</v>
      </c>
      <c r="C1206" s="11" t="s">
        <v>761</v>
      </c>
      <c r="D1206" s="11" t="s">
        <v>17</v>
      </c>
      <c r="E1206" s="12" t="s">
        <v>1391</v>
      </c>
      <c r="F1206" s="13"/>
      <c r="G1206" s="12" t="s">
        <v>1392</v>
      </c>
      <c r="H1206" s="12" t="s">
        <v>1487</v>
      </c>
      <c r="I1206" s="12" t="s">
        <v>1166</v>
      </c>
      <c r="J1206" s="12" t="s">
        <v>1167</v>
      </c>
    </row>
    <row r="1207" spans="1:10" ht="12.75" x14ac:dyDescent="0.2">
      <c r="A1207" s="10">
        <v>41305</v>
      </c>
      <c r="B1207" s="11" t="s">
        <v>88</v>
      </c>
      <c r="C1207" s="11" t="s">
        <v>761</v>
      </c>
      <c r="D1207" s="11" t="s">
        <v>17</v>
      </c>
      <c r="E1207" s="12" t="s">
        <v>104</v>
      </c>
      <c r="F1207" s="13"/>
      <c r="G1207" s="12" t="s">
        <v>1394</v>
      </c>
      <c r="H1207" s="12"/>
      <c r="I1207" s="12" t="s">
        <v>1166</v>
      </c>
      <c r="J1207" s="12" t="s">
        <v>1167</v>
      </c>
    </row>
    <row r="1208" spans="1:10" ht="12.75" x14ac:dyDescent="0.2">
      <c r="A1208" s="10">
        <v>41304</v>
      </c>
      <c r="B1208" s="11" t="s">
        <v>40</v>
      </c>
      <c r="C1208" s="11" t="s">
        <v>761</v>
      </c>
      <c r="D1208" s="11" t="s">
        <v>17</v>
      </c>
      <c r="E1208" s="12" t="s">
        <v>208</v>
      </c>
      <c r="F1208" s="13">
        <v>278</v>
      </c>
      <c r="G1208" s="12" t="s">
        <v>1395</v>
      </c>
      <c r="H1208" s="12"/>
      <c r="I1208" s="12" t="s">
        <v>1166</v>
      </c>
      <c r="J1208" s="12" t="s">
        <v>1167</v>
      </c>
    </row>
    <row r="1209" spans="1:10" ht="12.75" x14ac:dyDescent="0.2">
      <c r="A1209" s="10">
        <v>41303</v>
      </c>
      <c r="B1209" s="11" t="s">
        <v>36</v>
      </c>
      <c r="C1209" s="11" t="s">
        <v>53</v>
      </c>
      <c r="D1209" s="11" t="s">
        <v>17</v>
      </c>
      <c r="E1209" s="12" t="s">
        <v>278</v>
      </c>
      <c r="F1209" s="13">
        <v>3450</v>
      </c>
      <c r="G1209" s="12" t="s">
        <v>1396</v>
      </c>
      <c r="H1209" s="12"/>
      <c r="I1209" s="12" t="s">
        <v>1166</v>
      </c>
      <c r="J1209" s="12" t="s">
        <v>1167</v>
      </c>
    </row>
    <row r="1210" spans="1:10" ht="12.75" x14ac:dyDescent="0.2">
      <c r="A1210" s="10">
        <v>41301</v>
      </c>
      <c r="B1210" s="11" t="s">
        <v>5</v>
      </c>
      <c r="C1210" s="11" t="s">
        <v>761</v>
      </c>
      <c r="D1210" s="11" t="s">
        <v>19</v>
      </c>
      <c r="E1210" s="12" t="s">
        <v>802</v>
      </c>
      <c r="F1210" s="13">
        <v>260</v>
      </c>
      <c r="G1210" s="12" t="s">
        <v>1397</v>
      </c>
      <c r="H1210" s="12"/>
      <c r="I1210" s="12" t="s">
        <v>1166</v>
      </c>
      <c r="J1210" s="12" t="s">
        <v>1167</v>
      </c>
    </row>
    <row r="1211" spans="1:10" ht="12.75" x14ac:dyDescent="0.2">
      <c r="A1211" s="10">
        <v>41299</v>
      </c>
      <c r="B1211" s="11" t="s">
        <v>36</v>
      </c>
      <c r="C1211" s="11" t="s">
        <v>761</v>
      </c>
      <c r="D1211" s="11" t="s">
        <v>17</v>
      </c>
      <c r="E1211" s="12" t="s">
        <v>1399</v>
      </c>
      <c r="F1211" s="13"/>
      <c r="G1211" s="12" t="s">
        <v>1400</v>
      </c>
      <c r="H1211" s="12"/>
      <c r="I1211" s="12" t="s">
        <v>1166</v>
      </c>
      <c r="J1211" s="12" t="s">
        <v>1167</v>
      </c>
    </row>
    <row r="1212" spans="1:10" ht="12.75" x14ac:dyDescent="0.2">
      <c r="A1212" s="10">
        <v>41292</v>
      </c>
      <c r="B1212" s="11" t="s">
        <v>5</v>
      </c>
      <c r="C1212" s="11" t="s">
        <v>1252</v>
      </c>
      <c r="D1212" s="11" t="s">
        <v>1730</v>
      </c>
      <c r="E1212" s="12" t="s">
        <v>1401</v>
      </c>
      <c r="F1212" s="13">
        <v>6960.68</v>
      </c>
      <c r="G1212" s="12" t="s">
        <v>1402</v>
      </c>
      <c r="H1212" s="12" t="s">
        <v>1170</v>
      </c>
      <c r="I1212" s="12" t="s">
        <v>1166</v>
      </c>
      <c r="J1212" s="12" t="s">
        <v>1167</v>
      </c>
    </row>
    <row r="1213" spans="1:10" ht="12.75" x14ac:dyDescent="0.2">
      <c r="A1213" s="10">
        <v>41291</v>
      </c>
      <c r="B1213" s="11" t="s">
        <v>36</v>
      </c>
      <c r="C1213" s="11" t="s">
        <v>761</v>
      </c>
      <c r="D1213" s="11" t="s">
        <v>17</v>
      </c>
      <c r="E1213" s="12" t="s">
        <v>56</v>
      </c>
      <c r="F1213" s="13">
        <v>1200</v>
      </c>
      <c r="G1213" s="12" t="s">
        <v>1403</v>
      </c>
      <c r="H1213" s="12" t="s">
        <v>1487</v>
      </c>
      <c r="I1213" s="12" t="s">
        <v>1166</v>
      </c>
      <c r="J1213" s="12" t="s">
        <v>1167</v>
      </c>
    </row>
    <row r="1214" spans="1:10" ht="12.75" x14ac:dyDescent="0.2">
      <c r="A1214" s="10">
        <v>41291</v>
      </c>
      <c r="B1214" s="11" t="s">
        <v>36</v>
      </c>
      <c r="C1214" s="11" t="s">
        <v>761</v>
      </c>
      <c r="D1214" s="11" t="s">
        <v>17</v>
      </c>
      <c r="E1214" s="12" t="s">
        <v>56</v>
      </c>
      <c r="F1214" s="13">
        <v>1800</v>
      </c>
      <c r="G1214" s="12" t="s">
        <v>1404</v>
      </c>
      <c r="H1214" s="12" t="s">
        <v>1487</v>
      </c>
      <c r="I1214" s="12" t="s">
        <v>1166</v>
      </c>
      <c r="J1214" s="12" t="s">
        <v>1167</v>
      </c>
    </row>
    <row r="1215" spans="1:10" ht="12.75" x14ac:dyDescent="0.2">
      <c r="A1215" s="10">
        <v>41290</v>
      </c>
      <c r="B1215" s="11" t="s">
        <v>2193</v>
      </c>
      <c r="C1215" s="11" t="s">
        <v>2</v>
      </c>
      <c r="D1215" s="11" t="s">
        <v>1730</v>
      </c>
      <c r="E1215" s="12" t="s">
        <v>66</v>
      </c>
      <c r="F1215" s="13">
        <v>60941.69</v>
      </c>
      <c r="G1215" s="12" t="s">
        <v>2359</v>
      </c>
      <c r="H1215" s="12" t="s">
        <v>1177</v>
      </c>
      <c r="I1215" s="12" t="s">
        <v>1166</v>
      </c>
      <c r="J1215" s="12" t="s">
        <v>1167</v>
      </c>
    </row>
    <row r="1216" spans="1:10" ht="12.75" x14ac:dyDescent="0.2">
      <c r="A1216" s="10">
        <v>41289</v>
      </c>
      <c r="B1216" s="11" t="s">
        <v>2193</v>
      </c>
      <c r="C1216" s="11" t="s">
        <v>2</v>
      </c>
      <c r="D1216" s="11" t="s">
        <v>1730</v>
      </c>
      <c r="E1216" s="12" t="s">
        <v>66</v>
      </c>
      <c r="F1216" s="13">
        <v>119088.72</v>
      </c>
      <c r="G1216" s="12" t="s">
        <v>2360</v>
      </c>
      <c r="H1216" s="12" t="s">
        <v>1177</v>
      </c>
      <c r="I1216" s="12" t="s">
        <v>1166</v>
      </c>
      <c r="J1216" s="12" t="s">
        <v>1167</v>
      </c>
    </row>
    <row r="1217" spans="1:10" ht="12.75" x14ac:dyDescent="0.2">
      <c r="A1217" s="10">
        <v>41283</v>
      </c>
      <c r="B1217" s="11" t="s">
        <v>2193</v>
      </c>
      <c r="C1217" s="11" t="s">
        <v>1252</v>
      </c>
      <c r="D1217" s="11" t="s">
        <v>1730</v>
      </c>
      <c r="E1217" s="12" t="s">
        <v>1408</v>
      </c>
      <c r="F1217" s="13">
        <v>0</v>
      </c>
      <c r="G1217" s="12" t="s">
        <v>2361</v>
      </c>
      <c r="H1217" s="12" t="s">
        <v>1182</v>
      </c>
      <c r="I1217" s="12" t="s">
        <v>1166</v>
      </c>
      <c r="J1217" s="12" t="s">
        <v>1167</v>
      </c>
    </row>
    <row r="1218" spans="1:10" ht="12.75" x14ac:dyDescent="0.2">
      <c r="A1218" s="10">
        <v>41283</v>
      </c>
      <c r="B1218" s="11" t="s">
        <v>4</v>
      </c>
      <c r="C1218" s="11" t="s">
        <v>37</v>
      </c>
      <c r="D1218" s="11" t="s">
        <v>18</v>
      </c>
      <c r="E1218" s="12" t="s">
        <v>1411</v>
      </c>
      <c r="F1218" s="13">
        <v>0</v>
      </c>
      <c r="G1218" s="12" t="s">
        <v>1412</v>
      </c>
      <c r="H1218" s="12"/>
      <c r="I1218" s="12" t="s">
        <v>1166</v>
      </c>
      <c r="J1218" s="12" t="s">
        <v>1167</v>
      </c>
    </row>
    <row r="1219" spans="1:10" ht="12.75" x14ac:dyDescent="0.2">
      <c r="A1219" s="10">
        <v>41283</v>
      </c>
      <c r="B1219" s="11" t="s">
        <v>2193</v>
      </c>
      <c r="C1219" s="11" t="s">
        <v>761</v>
      </c>
      <c r="D1219" s="11" t="s">
        <v>1730</v>
      </c>
      <c r="E1219" s="12" t="s">
        <v>85</v>
      </c>
      <c r="F1219" s="13"/>
      <c r="G1219" s="12" t="s">
        <v>2362</v>
      </c>
      <c r="H1219" s="12" t="s">
        <v>1182</v>
      </c>
      <c r="I1219" s="12" t="s">
        <v>1166</v>
      </c>
      <c r="J1219" s="12" t="s">
        <v>1167</v>
      </c>
    </row>
    <row r="1220" spans="1:10" ht="12.75" x14ac:dyDescent="0.2">
      <c r="A1220" s="10">
        <v>41283</v>
      </c>
      <c r="B1220" s="11" t="s">
        <v>4</v>
      </c>
      <c r="C1220" s="11" t="s">
        <v>761</v>
      </c>
      <c r="D1220" s="11" t="s">
        <v>18</v>
      </c>
      <c r="E1220" s="12" t="s">
        <v>377</v>
      </c>
      <c r="F1220" s="13"/>
      <c r="G1220" s="12" t="s">
        <v>1414</v>
      </c>
      <c r="H1220" s="12"/>
      <c r="I1220" s="12" t="s">
        <v>1166</v>
      </c>
      <c r="J1220" s="12" t="s">
        <v>1167</v>
      </c>
    </row>
    <row r="1221" spans="1:10" ht="12.75" x14ac:dyDescent="0.2">
      <c r="A1221" s="10">
        <v>41281</v>
      </c>
      <c r="B1221" s="11" t="s">
        <v>6</v>
      </c>
      <c r="C1221" s="11" t="s">
        <v>1252</v>
      </c>
      <c r="D1221" s="11" t="s">
        <v>17</v>
      </c>
      <c r="E1221" s="12" t="s">
        <v>1415</v>
      </c>
      <c r="F1221" s="13">
        <v>11000</v>
      </c>
      <c r="G1221" s="12" t="s">
        <v>1416</v>
      </c>
      <c r="H1221" s="12"/>
      <c r="I1221" s="12" t="s">
        <v>1166</v>
      </c>
      <c r="J1221" s="12" t="s">
        <v>1167</v>
      </c>
    </row>
    <row r="1222" spans="1:10" ht="12.75" x14ac:dyDescent="0.2">
      <c r="A1222" s="10">
        <v>41276</v>
      </c>
      <c r="B1222" s="11" t="s">
        <v>36</v>
      </c>
      <c r="C1222" s="11" t="s">
        <v>761</v>
      </c>
      <c r="D1222" s="11" t="s">
        <v>17</v>
      </c>
      <c r="E1222" s="12" t="s">
        <v>1417</v>
      </c>
      <c r="F1222" s="13"/>
      <c r="G1222" s="12" t="s">
        <v>1418</v>
      </c>
      <c r="H1222" s="12"/>
      <c r="I1222" s="12" t="s">
        <v>1166</v>
      </c>
      <c r="J1222" s="12" t="s">
        <v>1167</v>
      </c>
    </row>
    <row r="1223" spans="1:10" ht="12.75" x14ac:dyDescent="0.2">
      <c r="A1223" s="10">
        <v>41270</v>
      </c>
      <c r="B1223" s="11" t="s">
        <v>40</v>
      </c>
      <c r="C1223" s="11" t="s">
        <v>761</v>
      </c>
      <c r="D1223" s="11" t="s">
        <v>17</v>
      </c>
      <c r="E1223" s="12" t="s">
        <v>1420</v>
      </c>
      <c r="F1223" s="13">
        <v>0</v>
      </c>
      <c r="G1223" s="12" t="s">
        <v>1421</v>
      </c>
      <c r="H1223" s="12"/>
      <c r="I1223" s="12" t="s">
        <v>1166</v>
      </c>
      <c r="J1223" s="12" t="s">
        <v>1167</v>
      </c>
    </row>
    <row r="1224" spans="1:10" ht="12.75" x14ac:dyDescent="0.2">
      <c r="A1224" s="10">
        <v>41262</v>
      </c>
      <c r="B1224" s="11" t="s">
        <v>40</v>
      </c>
      <c r="C1224" s="11" t="s">
        <v>2</v>
      </c>
      <c r="D1224" s="11" t="s">
        <v>17</v>
      </c>
      <c r="E1224" s="12" t="s">
        <v>1422</v>
      </c>
      <c r="F1224" s="13">
        <v>98824.43</v>
      </c>
      <c r="G1224" s="12" t="s">
        <v>2285</v>
      </c>
      <c r="H1224" s="12"/>
      <c r="I1224" s="12" t="s">
        <v>1166</v>
      </c>
      <c r="J1224" s="12" t="s">
        <v>1167</v>
      </c>
    </row>
    <row r="1225" spans="1:10" ht="12.75" x14ac:dyDescent="0.2">
      <c r="A1225" s="10">
        <v>41260</v>
      </c>
      <c r="B1225" s="11" t="s">
        <v>4</v>
      </c>
      <c r="C1225" s="11"/>
      <c r="D1225" s="11" t="s">
        <v>20</v>
      </c>
      <c r="E1225" s="12" t="s">
        <v>1424</v>
      </c>
      <c r="F1225" s="13"/>
      <c r="G1225" s="12" t="s">
        <v>1425</v>
      </c>
      <c r="H1225" s="12"/>
      <c r="I1225" s="12" t="s">
        <v>1166</v>
      </c>
      <c r="J1225" s="12" t="s">
        <v>1167</v>
      </c>
    </row>
    <row r="1226" spans="1:10" ht="12.75" x14ac:dyDescent="0.2">
      <c r="A1226" s="10">
        <v>41257</v>
      </c>
      <c r="B1226" s="11" t="s">
        <v>2315</v>
      </c>
      <c r="C1226" s="11" t="s">
        <v>1252</v>
      </c>
      <c r="D1226" s="11" t="s">
        <v>17</v>
      </c>
      <c r="E1226" s="12" t="s">
        <v>1427</v>
      </c>
      <c r="F1226" s="13">
        <v>0</v>
      </c>
      <c r="G1226" s="12" t="s">
        <v>2292</v>
      </c>
      <c r="H1226" s="12" t="s">
        <v>1811</v>
      </c>
      <c r="I1226" s="12" t="s">
        <v>1166</v>
      </c>
      <c r="J1226" s="12" t="s">
        <v>1167</v>
      </c>
    </row>
    <row r="1227" spans="1:10" ht="12.75" x14ac:dyDescent="0.2">
      <c r="A1227" s="10">
        <v>41256</v>
      </c>
      <c r="B1227" s="11" t="s">
        <v>839</v>
      </c>
      <c r="C1227" s="11" t="s">
        <v>2</v>
      </c>
      <c r="D1227" s="11" t="s">
        <v>20</v>
      </c>
      <c r="E1227" s="12" t="s">
        <v>83</v>
      </c>
      <c r="F1227" s="13">
        <v>350000</v>
      </c>
      <c r="G1227" s="12" t="s">
        <v>1428</v>
      </c>
      <c r="H1227" s="12"/>
      <c r="I1227" s="12" t="s">
        <v>1166</v>
      </c>
      <c r="J1227" s="12" t="s">
        <v>1167</v>
      </c>
    </row>
    <row r="1228" spans="1:10" ht="12.75" x14ac:dyDescent="0.2">
      <c r="A1228" s="10">
        <v>41254</v>
      </c>
      <c r="B1228" s="11" t="s">
        <v>40</v>
      </c>
      <c r="C1228" s="11" t="s">
        <v>37</v>
      </c>
      <c r="D1228" s="11" t="s">
        <v>18</v>
      </c>
      <c r="E1228" s="12" t="s">
        <v>1429</v>
      </c>
      <c r="F1228" s="13"/>
      <c r="G1228" s="12" t="s">
        <v>1430</v>
      </c>
      <c r="H1228" s="12"/>
      <c r="I1228" s="12" t="s">
        <v>1166</v>
      </c>
      <c r="J1228" s="12" t="s">
        <v>1167</v>
      </c>
    </row>
    <row r="1229" spans="1:10" ht="12.75" x14ac:dyDescent="0.2">
      <c r="A1229" s="10">
        <v>41251</v>
      </c>
      <c r="B1229" s="11" t="s">
        <v>40</v>
      </c>
      <c r="C1229" s="11" t="s">
        <v>2</v>
      </c>
      <c r="D1229" s="11" t="s">
        <v>17</v>
      </c>
      <c r="E1229" s="12" t="s">
        <v>66</v>
      </c>
      <c r="F1229" s="13"/>
      <c r="G1229" s="12" t="s">
        <v>1431</v>
      </c>
      <c r="H1229" s="12"/>
      <c r="I1229" s="12" t="s">
        <v>1166</v>
      </c>
      <c r="J1229" s="12" t="s">
        <v>1167</v>
      </c>
    </row>
    <row r="1230" spans="1:10" ht="12.75" x14ac:dyDescent="0.2">
      <c r="A1230" s="10">
        <v>41249</v>
      </c>
      <c r="B1230" s="11" t="s">
        <v>36</v>
      </c>
      <c r="C1230" s="11" t="s">
        <v>761</v>
      </c>
      <c r="D1230" s="11" t="s">
        <v>17</v>
      </c>
      <c r="E1230" s="12" t="s">
        <v>1408</v>
      </c>
      <c r="F1230" s="13">
        <v>0</v>
      </c>
      <c r="G1230" s="12" t="s">
        <v>1432</v>
      </c>
      <c r="H1230" s="12" t="s">
        <v>1182</v>
      </c>
      <c r="I1230" s="12" t="s">
        <v>1166</v>
      </c>
      <c r="J1230" s="12" t="s">
        <v>1167</v>
      </c>
    </row>
    <row r="1231" spans="1:10" ht="12.75" x14ac:dyDescent="0.2">
      <c r="A1231" s="10">
        <v>41242</v>
      </c>
      <c r="B1231" s="11" t="s">
        <v>6</v>
      </c>
      <c r="C1231" s="11" t="s">
        <v>2</v>
      </c>
      <c r="D1231" s="11" t="s">
        <v>20</v>
      </c>
      <c r="E1231" s="12" t="s">
        <v>83</v>
      </c>
      <c r="F1231" s="13">
        <v>97600</v>
      </c>
      <c r="G1231" s="12" t="s">
        <v>1433</v>
      </c>
      <c r="H1231" s="12"/>
      <c r="I1231" s="12" t="s">
        <v>1166</v>
      </c>
      <c r="J1231" s="12" t="s">
        <v>1167</v>
      </c>
    </row>
    <row r="1232" spans="1:10" ht="12.75" x14ac:dyDescent="0.2">
      <c r="A1232" s="10">
        <v>41242</v>
      </c>
      <c r="B1232" s="11" t="s">
        <v>6</v>
      </c>
      <c r="C1232" s="11" t="s">
        <v>761</v>
      </c>
      <c r="D1232" s="11" t="s">
        <v>20</v>
      </c>
      <c r="E1232" s="12" t="s">
        <v>238</v>
      </c>
      <c r="F1232" s="13">
        <v>550</v>
      </c>
      <c r="G1232" s="12" t="s">
        <v>1435</v>
      </c>
      <c r="H1232" s="12"/>
      <c r="I1232" s="12" t="s">
        <v>1166</v>
      </c>
      <c r="J1232" s="12" t="s">
        <v>1167</v>
      </c>
    </row>
    <row r="1233" spans="1:10" ht="12.75" x14ac:dyDescent="0.2">
      <c r="A1233" s="10">
        <v>41241</v>
      </c>
      <c r="B1233" s="11" t="s">
        <v>5</v>
      </c>
      <c r="C1233" s="11" t="s">
        <v>761</v>
      </c>
      <c r="D1233" s="11" t="s">
        <v>20</v>
      </c>
      <c r="E1233" s="12" t="s">
        <v>1436</v>
      </c>
      <c r="F1233" s="13">
        <v>0</v>
      </c>
      <c r="G1233" s="12" t="s">
        <v>1437</v>
      </c>
      <c r="H1233" s="12"/>
      <c r="I1233" s="12" t="s">
        <v>1166</v>
      </c>
      <c r="J1233" s="12" t="s">
        <v>1167</v>
      </c>
    </row>
    <row r="1234" spans="1:10" ht="12.75" x14ac:dyDescent="0.2">
      <c r="A1234" s="10">
        <v>41241</v>
      </c>
      <c r="B1234" s="11" t="s">
        <v>2206</v>
      </c>
      <c r="C1234" s="11" t="s">
        <v>1252</v>
      </c>
      <c r="D1234" s="11" t="s">
        <v>17</v>
      </c>
      <c r="E1234" s="12" t="s">
        <v>795</v>
      </c>
      <c r="F1234" s="13">
        <v>12681.8</v>
      </c>
      <c r="G1234" s="12" t="s">
        <v>2293</v>
      </c>
      <c r="H1234" s="12" t="s">
        <v>1218</v>
      </c>
      <c r="I1234" s="12" t="s">
        <v>1166</v>
      </c>
      <c r="J1234" s="12" t="s">
        <v>1167</v>
      </c>
    </row>
    <row r="1235" spans="1:10" ht="12.75" x14ac:dyDescent="0.2">
      <c r="A1235" s="10">
        <v>41234</v>
      </c>
      <c r="B1235" s="11" t="s">
        <v>88</v>
      </c>
      <c r="C1235" s="11"/>
      <c r="D1235" s="11"/>
      <c r="E1235" s="12" t="s">
        <v>1439</v>
      </c>
      <c r="F1235" s="13"/>
      <c r="G1235" s="12" t="s">
        <v>1440</v>
      </c>
      <c r="H1235" s="12"/>
      <c r="I1235" s="12" t="s">
        <v>1166</v>
      </c>
      <c r="J1235" s="12" t="s">
        <v>1167</v>
      </c>
    </row>
    <row r="1236" spans="1:10" ht="12.75" x14ac:dyDescent="0.2">
      <c r="A1236" s="10">
        <v>41233</v>
      </c>
      <c r="B1236" s="11" t="s">
        <v>5</v>
      </c>
      <c r="C1236" s="11" t="s">
        <v>2</v>
      </c>
      <c r="D1236" s="11" t="s">
        <v>17</v>
      </c>
      <c r="E1236" s="12" t="s">
        <v>1436</v>
      </c>
      <c r="F1236" s="13">
        <v>65000</v>
      </c>
      <c r="G1236" s="12" t="s">
        <v>1441</v>
      </c>
      <c r="H1236" s="12"/>
      <c r="I1236" s="12" t="s">
        <v>1166</v>
      </c>
      <c r="J1236" s="12" t="s">
        <v>1167</v>
      </c>
    </row>
    <row r="1237" spans="1:10" ht="12.75" x14ac:dyDescent="0.2">
      <c r="A1237" s="10">
        <v>41231</v>
      </c>
      <c r="B1237" s="11" t="s">
        <v>40</v>
      </c>
      <c r="C1237" s="11" t="s">
        <v>761</v>
      </c>
      <c r="D1237" s="11" t="s">
        <v>17</v>
      </c>
      <c r="E1237" s="12" t="s">
        <v>1442</v>
      </c>
      <c r="F1237" s="13"/>
      <c r="G1237" s="12" t="s">
        <v>1443</v>
      </c>
      <c r="H1237" s="12"/>
      <c r="I1237" s="12" t="s">
        <v>1166</v>
      </c>
      <c r="J1237" s="12" t="s">
        <v>1167</v>
      </c>
    </row>
    <row r="1238" spans="1:10" ht="12.75" x14ac:dyDescent="0.2">
      <c r="A1238" s="10">
        <v>41221</v>
      </c>
      <c r="B1238" s="11" t="s">
        <v>4</v>
      </c>
      <c r="C1238" s="11" t="s">
        <v>761</v>
      </c>
      <c r="D1238" s="11" t="s">
        <v>17</v>
      </c>
      <c r="E1238" s="12" t="s">
        <v>505</v>
      </c>
      <c r="F1238" s="13"/>
      <c r="G1238" s="12" t="s">
        <v>1444</v>
      </c>
      <c r="H1238" s="12"/>
      <c r="I1238" s="12" t="s">
        <v>1166</v>
      </c>
      <c r="J1238" s="12" t="s">
        <v>1167</v>
      </c>
    </row>
    <row r="1239" spans="1:10" ht="12.75" x14ac:dyDescent="0.2">
      <c r="A1239" s="10">
        <v>41221</v>
      </c>
      <c r="B1239" s="11" t="s">
        <v>5</v>
      </c>
      <c r="C1239" s="11" t="s">
        <v>37</v>
      </c>
      <c r="D1239" s="11" t="s">
        <v>18</v>
      </c>
      <c r="E1239" s="12" t="s">
        <v>80</v>
      </c>
      <c r="F1239" s="13"/>
      <c r="G1239" s="12" t="s">
        <v>1445</v>
      </c>
      <c r="H1239" s="12" t="s">
        <v>1182</v>
      </c>
      <c r="I1239" s="12" t="s">
        <v>1166</v>
      </c>
      <c r="J1239" s="12" t="s">
        <v>1167</v>
      </c>
    </row>
    <row r="1240" spans="1:10" ht="12.75" x14ac:dyDescent="0.2">
      <c r="A1240" s="10">
        <v>41221</v>
      </c>
      <c r="B1240" s="11" t="s">
        <v>2234</v>
      </c>
      <c r="C1240" s="11" t="s">
        <v>53</v>
      </c>
      <c r="D1240" s="11" t="s">
        <v>19</v>
      </c>
      <c r="E1240" s="12" t="s">
        <v>795</v>
      </c>
      <c r="F1240" s="13">
        <v>21863</v>
      </c>
      <c r="G1240" s="12" t="s">
        <v>1446</v>
      </c>
      <c r="H1240" s="12"/>
      <c r="I1240" s="12" t="s">
        <v>1166</v>
      </c>
      <c r="J1240" s="12" t="s">
        <v>1167</v>
      </c>
    </row>
    <row r="1241" spans="1:10" ht="12.75" x14ac:dyDescent="0.2">
      <c r="A1241" s="10">
        <v>41220</v>
      </c>
      <c r="B1241" s="11" t="s">
        <v>36</v>
      </c>
      <c r="C1241" s="11" t="s">
        <v>53</v>
      </c>
      <c r="D1241" s="11" t="s">
        <v>19</v>
      </c>
      <c r="E1241" s="12" t="s">
        <v>1447</v>
      </c>
      <c r="F1241" s="13">
        <v>24380</v>
      </c>
      <c r="G1241" s="12" t="s">
        <v>1448</v>
      </c>
      <c r="H1241" s="12"/>
      <c r="I1241" s="12" t="s">
        <v>1166</v>
      </c>
      <c r="J1241" s="12" t="s">
        <v>1167</v>
      </c>
    </row>
    <row r="1242" spans="1:10" ht="12.75" x14ac:dyDescent="0.2">
      <c r="A1242" s="10">
        <v>41219</v>
      </c>
      <c r="B1242" s="11" t="s">
        <v>88</v>
      </c>
      <c r="C1242" s="11" t="s">
        <v>53</v>
      </c>
      <c r="D1242" s="11" t="s">
        <v>17</v>
      </c>
      <c r="E1242" s="12" t="s">
        <v>83</v>
      </c>
      <c r="F1242" s="13">
        <v>97738</v>
      </c>
      <c r="G1242" s="12" t="s">
        <v>1449</v>
      </c>
      <c r="H1242" s="12"/>
      <c r="I1242" s="12" t="s">
        <v>1166</v>
      </c>
      <c r="J1242" s="12" t="s">
        <v>1167</v>
      </c>
    </row>
    <row r="1243" spans="1:10" ht="12.75" x14ac:dyDescent="0.2">
      <c r="A1243" s="10">
        <v>41219</v>
      </c>
      <c r="B1243" s="11" t="s">
        <v>2194</v>
      </c>
      <c r="C1243" s="11" t="s">
        <v>1252</v>
      </c>
      <c r="D1243" s="11" t="s">
        <v>1730</v>
      </c>
      <c r="E1243" s="12" t="s">
        <v>1450</v>
      </c>
      <c r="F1243" s="13">
        <v>0</v>
      </c>
      <c r="G1243" s="12" t="s">
        <v>2286</v>
      </c>
      <c r="H1243" s="12" t="s">
        <v>1537</v>
      </c>
      <c r="I1243" s="12" t="s">
        <v>1166</v>
      </c>
      <c r="J1243" s="12" t="s">
        <v>1167</v>
      </c>
    </row>
    <row r="1244" spans="1:10" ht="12.75" x14ac:dyDescent="0.2">
      <c r="A1244" s="10">
        <v>41219</v>
      </c>
      <c r="B1244" s="11" t="s">
        <v>2193</v>
      </c>
      <c r="C1244" s="11" t="s">
        <v>53</v>
      </c>
      <c r="D1244" s="11" t="s">
        <v>19</v>
      </c>
      <c r="E1244" s="12" t="s">
        <v>762</v>
      </c>
      <c r="F1244" s="13">
        <v>22617</v>
      </c>
      <c r="G1244" s="12" t="s">
        <v>1452</v>
      </c>
      <c r="H1244" s="12" t="s">
        <v>1182</v>
      </c>
      <c r="I1244" s="12" t="s">
        <v>1166</v>
      </c>
      <c r="J1244" s="12" t="s">
        <v>1167</v>
      </c>
    </row>
    <row r="1245" spans="1:10" ht="12.75" x14ac:dyDescent="0.2">
      <c r="A1245" s="10">
        <v>41219</v>
      </c>
      <c r="B1245" s="11" t="s">
        <v>5</v>
      </c>
      <c r="C1245" s="11" t="s">
        <v>761</v>
      </c>
      <c r="D1245" s="11" t="s">
        <v>17</v>
      </c>
      <c r="E1245" s="12" t="s">
        <v>260</v>
      </c>
      <c r="F1245" s="13"/>
      <c r="G1245" s="12" t="s">
        <v>1453</v>
      </c>
      <c r="H1245" s="12"/>
      <c r="I1245" s="12" t="s">
        <v>1166</v>
      </c>
      <c r="J1245" s="12" t="s">
        <v>1167</v>
      </c>
    </row>
    <row r="1246" spans="1:10" ht="12.75" x14ac:dyDescent="0.2">
      <c r="A1246" s="10">
        <v>41217</v>
      </c>
      <c r="B1246" s="11" t="s">
        <v>1939</v>
      </c>
      <c r="C1246" s="11" t="s">
        <v>1252</v>
      </c>
      <c r="D1246" s="11" t="s">
        <v>17</v>
      </c>
      <c r="E1246" s="12" t="s">
        <v>83</v>
      </c>
      <c r="F1246" s="13"/>
      <c r="G1246" s="12" t="s">
        <v>1455</v>
      </c>
      <c r="H1246" s="12"/>
      <c r="I1246" s="12" t="s">
        <v>1166</v>
      </c>
      <c r="J1246" s="12" t="s">
        <v>1167</v>
      </c>
    </row>
    <row r="1247" spans="1:10" ht="12.75" x14ac:dyDescent="0.2">
      <c r="A1247" s="10">
        <v>41216</v>
      </c>
      <c r="B1247" s="11" t="s">
        <v>36</v>
      </c>
      <c r="C1247" s="11" t="s">
        <v>53</v>
      </c>
      <c r="D1247" s="11" t="s">
        <v>19</v>
      </c>
      <c r="E1247" s="12" t="s">
        <v>1456</v>
      </c>
      <c r="F1247" s="13">
        <v>2584</v>
      </c>
      <c r="G1247" s="12" t="s">
        <v>3068</v>
      </c>
      <c r="H1247" s="12"/>
      <c r="I1247" s="12" t="s">
        <v>1166</v>
      </c>
      <c r="J1247" s="12" t="s">
        <v>1167</v>
      </c>
    </row>
    <row r="1248" spans="1:10" ht="12.75" x14ac:dyDescent="0.2">
      <c r="A1248" s="10">
        <v>41215</v>
      </c>
      <c r="B1248" s="11" t="s">
        <v>36</v>
      </c>
      <c r="C1248" s="11" t="s">
        <v>37</v>
      </c>
      <c r="D1248" s="11" t="s">
        <v>18</v>
      </c>
      <c r="E1248" s="12" t="s">
        <v>203</v>
      </c>
      <c r="F1248" s="13"/>
      <c r="G1248" s="12" t="s">
        <v>1458</v>
      </c>
      <c r="H1248" s="12"/>
      <c r="I1248" s="12" t="s">
        <v>1166</v>
      </c>
      <c r="J1248" s="12" t="s">
        <v>1167</v>
      </c>
    </row>
    <row r="1249" spans="1:10" ht="12.75" x14ac:dyDescent="0.2">
      <c r="A1249" s="10">
        <v>41215</v>
      </c>
      <c r="B1249" s="11" t="s">
        <v>40</v>
      </c>
      <c r="C1249" s="11" t="s">
        <v>37</v>
      </c>
      <c r="D1249" s="11" t="s">
        <v>18</v>
      </c>
      <c r="E1249" s="12" t="s">
        <v>104</v>
      </c>
      <c r="F1249" s="13"/>
      <c r="G1249" s="12" t="s">
        <v>1459</v>
      </c>
      <c r="H1249" s="12"/>
      <c r="I1249" s="12" t="s">
        <v>1166</v>
      </c>
      <c r="J1249" s="12" t="s">
        <v>1167</v>
      </c>
    </row>
    <row r="1250" spans="1:10" ht="12.75" x14ac:dyDescent="0.2">
      <c r="A1250" s="10">
        <v>41214</v>
      </c>
      <c r="B1250" s="11" t="s">
        <v>2234</v>
      </c>
      <c r="C1250" s="11" t="s">
        <v>37</v>
      </c>
      <c r="D1250" s="11" t="s">
        <v>18</v>
      </c>
      <c r="E1250" s="12" t="s">
        <v>83</v>
      </c>
      <c r="F1250" s="13"/>
      <c r="G1250" s="12" t="s">
        <v>1460</v>
      </c>
      <c r="H1250" s="12"/>
      <c r="I1250" s="12" t="s">
        <v>1166</v>
      </c>
      <c r="J1250" s="12" t="s">
        <v>1167</v>
      </c>
    </row>
    <row r="1251" spans="1:10" ht="12.75" x14ac:dyDescent="0.2">
      <c r="A1251" s="10">
        <v>41213</v>
      </c>
      <c r="B1251" s="11" t="s">
        <v>5</v>
      </c>
      <c r="C1251" s="11" t="s">
        <v>53</v>
      </c>
      <c r="D1251" s="11" t="s">
        <v>17</v>
      </c>
      <c r="E1251" s="12" t="s">
        <v>1461</v>
      </c>
      <c r="F1251" s="13"/>
      <c r="G1251" s="12" t="s">
        <v>1462</v>
      </c>
      <c r="H1251" s="12" t="s">
        <v>1182</v>
      </c>
      <c r="I1251" s="12" t="s">
        <v>1166</v>
      </c>
      <c r="J1251" s="12" t="s">
        <v>1167</v>
      </c>
    </row>
    <row r="1252" spans="1:10" ht="12.75" x14ac:dyDescent="0.2">
      <c r="A1252" s="10">
        <v>41212</v>
      </c>
      <c r="B1252" s="11" t="s">
        <v>36</v>
      </c>
      <c r="C1252" s="11" t="s">
        <v>761</v>
      </c>
      <c r="D1252" s="11" t="s">
        <v>17</v>
      </c>
      <c r="E1252" s="12" t="s">
        <v>56</v>
      </c>
      <c r="F1252" s="13"/>
      <c r="G1252" s="12" t="s">
        <v>1464</v>
      </c>
      <c r="H1252" s="12" t="s">
        <v>1487</v>
      </c>
      <c r="I1252" s="12" t="s">
        <v>1166</v>
      </c>
      <c r="J1252" s="12" t="s">
        <v>1167</v>
      </c>
    </row>
    <row r="1253" spans="1:10" ht="12.75" x14ac:dyDescent="0.2">
      <c r="A1253" s="10">
        <v>41211</v>
      </c>
      <c r="B1253" s="11" t="s">
        <v>1770</v>
      </c>
      <c r="C1253" s="11" t="s">
        <v>53</v>
      </c>
      <c r="D1253" s="11" t="s">
        <v>17</v>
      </c>
      <c r="E1253" s="12" t="s">
        <v>227</v>
      </c>
      <c r="F1253" s="13">
        <v>2500</v>
      </c>
      <c r="G1253" s="12" t="s">
        <v>1465</v>
      </c>
      <c r="H1253" s="12"/>
      <c r="I1253" s="12" t="s">
        <v>1166</v>
      </c>
      <c r="J1253" s="12" t="s">
        <v>1167</v>
      </c>
    </row>
    <row r="1254" spans="1:10" ht="12.75" x14ac:dyDescent="0.2">
      <c r="A1254" s="10">
        <v>41209</v>
      </c>
      <c r="B1254" s="11" t="s">
        <v>2194</v>
      </c>
      <c r="C1254" s="11"/>
      <c r="D1254" s="11" t="s">
        <v>20</v>
      </c>
      <c r="E1254" s="12" t="s">
        <v>844</v>
      </c>
      <c r="F1254" s="13"/>
      <c r="G1254" s="12" t="s">
        <v>2330</v>
      </c>
      <c r="H1254" s="12"/>
      <c r="I1254" s="12" t="s">
        <v>1166</v>
      </c>
      <c r="J1254" s="12" t="s">
        <v>1167</v>
      </c>
    </row>
    <row r="1255" spans="1:10" ht="12.75" x14ac:dyDescent="0.2">
      <c r="A1255" s="10">
        <v>41208</v>
      </c>
      <c r="B1255" s="11" t="s">
        <v>36</v>
      </c>
      <c r="C1255" s="11" t="s">
        <v>2</v>
      </c>
      <c r="D1255" s="11" t="s">
        <v>19</v>
      </c>
      <c r="E1255" s="12" t="s">
        <v>1328</v>
      </c>
      <c r="F1255" s="13">
        <v>54583.33</v>
      </c>
      <c r="G1255" s="12" t="s">
        <v>1466</v>
      </c>
      <c r="H1255" s="12"/>
      <c r="I1255" s="12" t="s">
        <v>1166</v>
      </c>
      <c r="J1255" s="12" t="s">
        <v>1167</v>
      </c>
    </row>
    <row r="1256" spans="1:10" ht="12.75" x14ac:dyDescent="0.2">
      <c r="A1256" s="10">
        <v>41208</v>
      </c>
      <c r="B1256" s="11" t="s">
        <v>36</v>
      </c>
      <c r="C1256" s="11" t="s">
        <v>761</v>
      </c>
      <c r="D1256" s="11" t="s">
        <v>17</v>
      </c>
      <c r="E1256" s="12" t="s">
        <v>72</v>
      </c>
      <c r="F1256" s="13">
        <v>848.03</v>
      </c>
      <c r="G1256" s="12" t="s">
        <v>1467</v>
      </c>
      <c r="H1256" s="12" t="s">
        <v>1494</v>
      </c>
      <c r="I1256" s="12" t="s">
        <v>1166</v>
      </c>
      <c r="J1256" s="12" t="s">
        <v>1167</v>
      </c>
    </row>
    <row r="1257" spans="1:10" ht="12.75" x14ac:dyDescent="0.2">
      <c r="A1257" s="10">
        <v>41206</v>
      </c>
      <c r="B1257" s="11" t="s">
        <v>5</v>
      </c>
      <c r="C1257" s="11" t="s">
        <v>1252</v>
      </c>
      <c r="D1257" s="11" t="s">
        <v>18</v>
      </c>
      <c r="E1257" s="12" t="s">
        <v>873</v>
      </c>
      <c r="F1257" s="13"/>
      <c r="G1257" s="12" t="s">
        <v>1157</v>
      </c>
      <c r="H1257" s="12" t="s">
        <v>1656</v>
      </c>
      <c r="I1257" s="12" t="s">
        <v>1166</v>
      </c>
      <c r="J1257" s="12" t="s">
        <v>1167</v>
      </c>
    </row>
    <row r="1258" spans="1:10" ht="12.75" x14ac:dyDescent="0.2">
      <c r="A1258" s="10">
        <v>41205</v>
      </c>
      <c r="B1258" s="11" t="s">
        <v>757</v>
      </c>
      <c r="C1258" s="11" t="s">
        <v>761</v>
      </c>
      <c r="D1258" s="11" t="s">
        <v>17</v>
      </c>
      <c r="E1258" s="12" t="s">
        <v>83</v>
      </c>
      <c r="F1258" s="13"/>
      <c r="G1258" s="12" t="s">
        <v>759</v>
      </c>
      <c r="H1258" s="12"/>
      <c r="I1258" s="12" t="s">
        <v>1166</v>
      </c>
      <c r="J1258" s="12" t="s">
        <v>1167</v>
      </c>
    </row>
    <row r="1259" spans="1:10" ht="12.75" x14ac:dyDescent="0.2">
      <c r="A1259" s="10">
        <v>41194</v>
      </c>
      <c r="B1259" s="11" t="s">
        <v>5</v>
      </c>
      <c r="C1259" s="11" t="s">
        <v>53</v>
      </c>
      <c r="D1259" s="11" t="s">
        <v>17</v>
      </c>
      <c r="E1259" s="12" t="s">
        <v>764</v>
      </c>
      <c r="F1259" s="13">
        <v>10875.35</v>
      </c>
      <c r="G1259" s="12" t="s">
        <v>765</v>
      </c>
      <c r="H1259" s="12"/>
      <c r="I1259" s="12" t="s">
        <v>1166</v>
      </c>
      <c r="J1259" s="12" t="s">
        <v>1167</v>
      </c>
    </row>
    <row r="1260" spans="1:10" ht="12.75" x14ac:dyDescent="0.2">
      <c r="A1260" s="10">
        <v>41194</v>
      </c>
      <c r="B1260" s="11" t="s">
        <v>36</v>
      </c>
      <c r="C1260" s="11" t="s">
        <v>53</v>
      </c>
      <c r="D1260" s="11" t="s">
        <v>17</v>
      </c>
      <c r="E1260" s="12" t="s">
        <v>227</v>
      </c>
      <c r="F1260" s="13"/>
      <c r="G1260" s="12" t="s">
        <v>767</v>
      </c>
      <c r="H1260" s="12"/>
      <c r="I1260" s="12" t="s">
        <v>1166</v>
      </c>
      <c r="J1260" s="12" t="s">
        <v>1167</v>
      </c>
    </row>
    <row r="1261" spans="1:10" ht="12.75" x14ac:dyDescent="0.2">
      <c r="A1261" s="10">
        <v>41193</v>
      </c>
      <c r="B1261" s="11" t="s">
        <v>36</v>
      </c>
      <c r="C1261" s="11" t="s">
        <v>37</v>
      </c>
      <c r="D1261" s="11" t="s">
        <v>17</v>
      </c>
      <c r="E1261" s="12" t="s">
        <v>769</v>
      </c>
      <c r="F1261" s="13"/>
      <c r="G1261" s="12" t="s">
        <v>770</v>
      </c>
      <c r="H1261" s="12"/>
      <c r="I1261" s="12" t="s">
        <v>1166</v>
      </c>
      <c r="J1261" s="12" t="s">
        <v>1167</v>
      </c>
    </row>
    <row r="1262" spans="1:10" ht="12.75" x14ac:dyDescent="0.2">
      <c r="A1262" s="10">
        <v>41192</v>
      </c>
      <c r="B1262" s="11" t="s">
        <v>2193</v>
      </c>
      <c r="C1262" s="11" t="s">
        <v>761</v>
      </c>
      <c r="D1262" s="11" t="s">
        <v>1730</v>
      </c>
      <c r="E1262" s="12" t="s">
        <v>85</v>
      </c>
      <c r="F1262" s="13">
        <v>0</v>
      </c>
      <c r="G1262" s="12" t="s">
        <v>2363</v>
      </c>
      <c r="H1262" s="12" t="s">
        <v>1182</v>
      </c>
      <c r="I1262" s="12" t="s">
        <v>1166</v>
      </c>
      <c r="J1262" s="12" t="s">
        <v>1167</v>
      </c>
    </row>
    <row r="1263" spans="1:10" ht="12.75" x14ac:dyDescent="0.2">
      <c r="A1263" s="10">
        <v>41192</v>
      </c>
      <c r="B1263" s="11" t="s">
        <v>2194</v>
      </c>
      <c r="C1263" s="11" t="s">
        <v>1252</v>
      </c>
      <c r="D1263" s="11" t="s">
        <v>1730</v>
      </c>
      <c r="E1263" s="12" t="s">
        <v>774</v>
      </c>
      <c r="F1263" s="13">
        <v>0</v>
      </c>
      <c r="G1263" s="12" t="s">
        <v>2287</v>
      </c>
      <c r="H1263" s="12" t="s">
        <v>1537</v>
      </c>
      <c r="I1263" s="12" t="s">
        <v>1166</v>
      </c>
      <c r="J1263" s="12" t="s">
        <v>1167</v>
      </c>
    </row>
    <row r="1264" spans="1:10" ht="12.75" x14ac:dyDescent="0.2">
      <c r="A1264" s="10">
        <v>41192</v>
      </c>
      <c r="B1264" s="11" t="s">
        <v>2194</v>
      </c>
      <c r="C1264" s="11" t="s">
        <v>1252</v>
      </c>
      <c r="D1264" s="11" t="s">
        <v>1730</v>
      </c>
      <c r="E1264" s="12" t="s">
        <v>774</v>
      </c>
      <c r="F1264" s="13">
        <v>0</v>
      </c>
      <c r="G1264" s="12" t="s">
        <v>2288</v>
      </c>
      <c r="H1264" s="12" t="s">
        <v>1537</v>
      </c>
      <c r="I1264" s="12" t="s">
        <v>1166</v>
      </c>
      <c r="J1264" s="12" t="s">
        <v>1167</v>
      </c>
    </row>
    <row r="1265" spans="1:10" ht="12.75" x14ac:dyDescent="0.2">
      <c r="A1265" s="10">
        <v>41192</v>
      </c>
      <c r="B1265" s="11" t="s">
        <v>40</v>
      </c>
      <c r="C1265" s="11" t="s">
        <v>761</v>
      </c>
      <c r="D1265" s="11" t="s">
        <v>20</v>
      </c>
      <c r="E1265" s="12" t="s">
        <v>778</v>
      </c>
      <c r="F1265" s="13">
        <v>1411.16</v>
      </c>
      <c r="G1265" s="12" t="s">
        <v>779</v>
      </c>
      <c r="H1265" s="12"/>
      <c r="I1265" s="12" t="s">
        <v>1166</v>
      </c>
      <c r="J1265" s="12" t="s">
        <v>1167</v>
      </c>
    </row>
    <row r="1266" spans="1:10" ht="12.75" x14ac:dyDescent="0.2">
      <c r="A1266" s="10">
        <v>41186</v>
      </c>
      <c r="B1266" s="11" t="s">
        <v>2194</v>
      </c>
      <c r="C1266" s="11" t="s">
        <v>53</v>
      </c>
      <c r="D1266" s="11" t="s">
        <v>20</v>
      </c>
      <c r="E1266" s="12" t="s">
        <v>774</v>
      </c>
      <c r="F1266" s="13">
        <v>0</v>
      </c>
      <c r="G1266" s="12" t="s">
        <v>2294</v>
      </c>
      <c r="H1266" s="12"/>
      <c r="I1266" s="12" t="s">
        <v>1166</v>
      </c>
      <c r="J1266" s="12" t="s">
        <v>1167</v>
      </c>
    </row>
    <row r="1267" spans="1:10" ht="12.75" x14ac:dyDescent="0.2">
      <c r="A1267" s="10">
        <v>41186</v>
      </c>
      <c r="B1267" s="11" t="s">
        <v>2194</v>
      </c>
      <c r="C1267" s="11" t="s">
        <v>53</v>
      </c>
      <c r="D1267" s="11" t="s">
        <v>20</v>
      </c>
      <c r="E1267" s="12" t="s">
        <v>774</v>
      </c>
      <c r="F1267" s="13">
        <v>0</v>
      </c>
      <c r="G1267" s="12" t="s">
        <v>2295</v>
      </c>
      <c r="H1267" s="12"/>
      <c r="I1267" s="12" t="s">
        <v>1166</v>
      </c>
      <c r="J1267" s="12" t="s">
        <v>1167</v>
      </c>
    </row>
    <row r="1268" spans="1:10" ht="12.75" x14ac:dyDescent="0.2">
      <c r="A1268" s="10">
        <v>41185</v>
      </c>
      <c r="B1268" s="11" t="s">
        <v>36</v>
      </c>
      <c r="C1268" s="11" t="s">
        <v>53</v>
      </c>
      <c r="D1268" s="11" t="s">
        <v>18</v>
      </c>
      <c r="E1268" s="12" t="s">
        <v>784</v>
      </c>
      <c r="F1268" s="13"/>
      <c r="G1268" s="12" t="s">
        <v>785</v>
      </c>
      <c r="H1268" s="12"/>
      <c r="I1268" s="12" t="s">
        <v>1166</v>
      </c>
      <c r="J1268" s="12" t="s">
        <v>1167</v>
      </c>
    </row>
    <row r="1269" spans="1:10" ht="12.75" x14ac:dyDescent="0.2">
      <c r="A1269" s="10">
        <v>41185</v>
      </c>
      <c r="B1269" s="11" t="s">
        <v>36</v>
      </c>
      <c r="C1269" s="11" t="s">
        <v>761</v>
      </c>
      <c r="D1269" s="11" t="s">
        <v>17</v>
      </c>
      <c r="E1269" s="12" t="s">
        <v>787</v>
      </c>
      <c r="F1269" s="13">
        <v>0</v>
      </c>
      <c r="G1269" s="12" t="s">
        <v>788</v>
      </c>
      <c r="H1269" s="12"/>
      <c r="I1269" s="12" t="s">
        <v>1166</v>
      </c>
      <c r="J1269" s="12" t="s">
        <v>1167</v>
      </c>
    </row>
    <row r="1270" spans="1:10" ht="12.75" x14ac:dyDescent="0.2">
      <c r="A1270" s="10">
        <v>41184</v>
      </c>
      <c r="B1270" s="11" t="s">
        <v>5</v>
      </c>
      <c r="C1270" s="11" t="s">
        <v>53</v>
      </c>
      <c r="D1270" s="11" t="s">
        <v>17</v>
      </c>
      <c r="E1270" s="12" t="s">
        <v>66</v>
      </c>
      <c r="F1270" s="13">
        <v>45000</v>
      </c>
      <c r="G1270" s="12" t="s">
        <v>1158</v>
      </c>
      <c r="H1270" s="12"/>
      <c r="I1270" s="12" t="s">
        <v>1166</v>
      </c>
      <c r="J1270" s="12" t="s">
        <v>1167</v>
      </c>
    </row>
    <row r="1271" spans="1:10" ht="12.75" x14ac:dyDescent="0.2">
      <c r="A1271" s="10">
        <v>41184</v>
      </c>
      <c r="B1271" s="11" t="s">
        <v>5</v>
      </c>
      <c r="C1271" s="11" t="s">
        <v>53</v>
      </c>
      <c r="D1271" s="11" t="s">
        <v>17</v>
      </c>
      <c r="E1271" s="12" t="s">
        <v>66</v>
      </c>
      <c r="F1271" s="13">
        <v>45000</v>
      </c>
      <c r="G1271" s="12" t="s">
        <v>1159</v>
      </c>
      <c r="H1271" s="12"/>
      <c r="I1271" s="12" t="s">
        <v>1166</v>
      </c>
      <c r="J1271" s="12" t="s">
        <v>1167</v>
      </c>
    </row>
    <row r="1272" spans="1:10" ht="12.75" x14ac:dyDescent="0.2">
      <c r="A1272" s="10">
        <v>41180</v>
      </c>
      <c r="B1272" s="11" t="s">
        <v>2201</v>
      </c>
      <c r="C1272" s="11" t="s">
        <v>761</v>
      </c>
      <c r="D1272" s="11" t="s">
        <v>20</v>
      </c>
      <c r="E1272" s="12" t="s">
        <v>373</v>
      </c>
      <c r="F1272" s="13">
        <v>325</v>
      </c>
      <c r="G1272" s="12" t="s">
        <v>790</v>
      </c>
      <c r="H1272" s="12"/>
      <c r="I1272" s="12" t="s">
        <v>1166</v>
      </c>
      <c r="J1272" s="12" t="s">
        <v>1167</v>
      </c>
    </row>
    <row r="1273" spans="1:10" ht="12.75" x14ac:dyDescent="0.2">
      <c r="A1273" s="10">
        <v>41178</v>
      </c>
      <c r="B1273" s="11" t="s">
        <v>36</v>
      </c>
      <c r="C1273" s="11" t="s">
        <v>118</v>
      </c>
      <c r="D1273" s="11" t="s">
        <v>19</v>
      </c>
      <c r="E1273" s="12" t="s">
        <v>792</v>
      </c>
      <c r="F1273" s="13">
        <v>68681.09</v>
      </c>
      <c r="G1273" s="12" t="s">
        <v>793</v>
      </c>
      <c r="H1273" s="12"/>
      <c r="I1273" s="12" t="s">
        <v>1166</v>
      </c>
      <c r="J1273" s="12" t="s">
        <v>1167</v>
      </c>
    </row>
    <row r="1274" spans="1:10" ht="12.75" x14ac:dyDescent="0.2">
      <c r="A1274" s="10">
        <v>41173</v>
      </c>
      <c r="B1274" s="11" t="s">
        <v>40</v>
      </c>
      <c r="C1274" s="11" t="s">
        <v>2</v>
      </c>
      <c r="D1274" s="11" t="s">
        <v>18</v>
      </c>
      <c r="E1274" s="12" t="s">
        <v>795</v>
      </c>
      <c r="F1274" s="13">
        <v>249120.89</v>
      </c>
      <c r="G1274" s="12" t="s">
        <v>796</v>
      </c>
      <c r="H1274" s="12"/>
      <c r="I1274" s="12" t="s">
        <v>1166</v>
      </c>
      <c r="J1274" s="12" t="s">
        <v>1167</v>
      </c>
    </row>
    <row r="1275" spans="1:10" ht="12.75" x14ac:dyDescent="0.2">
      <c r="A1275" s="10">
        <v>41173</v>
      </c>
      <c r="B1275" s="11" t="s">
        <v>6</v>
      </c>
      <c r="C1275" s="11" t="s">
        <v>53</v>
      </c>
      <c r="D1275" s="11" t="s">
        <v>17</v>
      </c>
      <c r="E1275" s="12" t="s">
        <v>66</v>
      </c>
      <c r="F1275" s="13"/>
      <c r="G1275" s="12" t="s">
        <v>798</v>
      </c>
      <c r="H1275" s="12"/>
      <c r="I1275" s="12" t="s">
        <v>1166</v>
      </c>
      <c r="J1275" s="12" t="s">
        <v>1167</v>
      </c>
    </row>
    <row r="1276" spans="1:10" ht="12.75" x14ac:dyDescent="0.2">
      <c r="A1276" s="10">
        <v>41173</v>
      </c>
      <c r="B1276" s="11" t="s">
        <v>36</v>
      </c>
      <c r="C1276" s="11" t="s">
        <v>43</v>
      </c>
      <c r="D1276" s="11"/>
      <c r="E1276" s="12" t="s">
        <v>800</v>
      </c>
      <c r="F1276" s="13"/>
      <c r="G1276" s="12" t="s">
        <v>801</v>
      </c>
      <c r="H1276" s="12"/>
      <c r="I1276" s="12" t="s">
        <v>1166</v>
      </c>
      <c r="J1276" s="12" t="s">
        <v>1167</v>
      </c>
    </row>
    <row r="1277" spans="1:10" ht="12.75" x14ac:dyDescent="0.2">
      <c r="A1277" s="10">
        <v>41173</v>
      </c>
      <c r="B1277" s="11" t="s">
        <v>5</v>
      </c>
      <c r="C1277" s="11" t="s">
        <v>761</v>
      </c>
      <c r="D1277" s="11" t="s">
        <v>17</v>
      </c>
      <c r="E1277" s="12" t="s">
        <v>802</v>
      </c>
      <c r="F1277" s="13"/>
      <c r="G1277" s="12" t="s">
        <v>803</v>
      </c>
      <c r="H1277" s="12"/>
      <c r="I1277" s="12" t="s">
        <v>1166</v>
      </c>
      <c r="J1277" s="12" t="s">
        <v>1167</v>
      </c>
    </row>
    <row r="1278" spans="1:10" ht="12.75" x14ac:dyDescent="0.2">
      <c r="A1278" s="10">
        <v>41170</v>
      </c>
      <c r="B1278" s="11" t="s">
        <v>36</v>
      </c>
      <c r="C1278" s="11" t="s">
        <v>1252</v>
      </c>
      <c r="D1278" s="11" t="s">
        <v>17</v>
      </c>
      <c r="E1278" s="12" t="s">
        <v>1468</v>
      </c>
      <c r="F1278" s="13">
        <v>11260.8</v>
      </c>
      <c r="G1278" s="12" t="s">
        <v>1469</v>
      </c>
      <c r="H1278" s="12"/>
      <c r="I1278" s="12" t="s">
        <v>1166</v>
      </c>
      <c r="J1278" s="12" t="s">
        <v>1167</v>
      </c>
    </row>
    <row r="1279" spans="1:10" ht="12.75" x14ac:dyDescent="0.2">
      <c r="A1279" s="10">
        <v>41169</v>
      </c>
      <c r="B1279" s="11" t="s">
        <v>36</v>
      </c>
      <c r="C1279" s="11" t="s">
        <v>53</v>
      </c>
      <c r="D1279" s="11" t="s">
        <v>19</v>
      </c>
      <c r="E1279" s="12" t="s">
        <v>805</v>
      </c>
      <c r="F1279" s="13">
        <v>19806</v>
      </c>
      <c r="G1279" s="12" t="s">
        <v>806</v>
      </c>
      <c r="H1279" s="12"/>
      <c r="I1279" s="12" t="s">
        <v>1166</v>
      </c>
      <c r="J1279" s="12" t="s">
        <v>1167</v>
      </c>
    </row>
    <row r="1280" spans="1:10" ht="12.75" x14ac:dyDescent="0.2">
      <c r="A1280" s="10">
        <v>41166</v>
      </c>
      <c r="B1280" s="11" t="s">
        <v>2201</v>
      </c>
      <c r="C1280" s="11" t="s">
        <v>1252</v>
      </c>
      <c r="D1280" s="11" t="s">
        <v>17</v>
      </c>
      <c r="E1280" s="12" t="s">
        <v>807</v>
      </c>
      <c r="F1280" s="13">
        <v>0</v>
      </c>
      <c r="G1280" s="12" t="s">
        <v>808</v>
      </c>
      <c r="H1280" s="12"/>
      <c r="I1280" s="12" t="s">
        <v>1166</v>
      </c>
      <c r="J1280" s="12" t="s">
        <v>1167</v>
      </c>
    </row>
    <row r="1281" spans="1:10" ht="12.75" x14ac:dyDescent="0.2">
      <c r="A1281" s="10">
        <v>41164</v>
      </c>
      <c r="B1281" s="11" t="s">
        <v>6</v>
      </c>
      <c r="C1281" s="11" t="s">
        <v>2</v>
      </c>
      <c r="D1281" s="11" t="s">
        <v>20</v>
      </c>
      <c r="E1281" s="12" t="s">
        <v>810</v>
      </c>
      <c r="F1281" s="13">
        <v>52806</v>
      </c>
      <c r="G1281" s="12" t="s">
        <v>811</v>
      </c>
      <c r="H1281" s="12"/>
      <c r="I1281" s="12" t="s">
        <v>1166</v>
      </c>
      <c r="J1281" s="12" t="s">
        <v>1167</v>
      </c>
    </row>
    <row r="1282" spans="1:10" ht="12.75" x14ac:dyDescent="0.2">
      <c r="A1282" s="10">
        <v>41164</v>
      </c>
      <c r="B1282" s="11" t="s">
        <v>4</v>
      </c>
      <c r="C1282" s="11" t="s">
        <v>37</v>
      </c>
      <c r="D1282" s="11" t="s">
        <v>18</v>
      </c>
      <c r="E1282" s="12" t="s">
        <v>813</v>
      </c>
      <c r="F1282" s="13"/>
      <c r="G1282" s="12" t="s">
        <v>814</v>
      </c>
      <c r="H1282" s="12"/>
      <c r="I1282" s="12" t="s">
        <v>1166</v>
      </c>
      <c r="J1282" s="12" t="s">
        <v>1167</v>
      </c>
    </row>
    <row r="1283" spans="1:10" ht="12.75" x14ac:dyDescent="0.2">
      <c r="A1283" s="10">
        <v>41163</v>
      </c>
      <c r="B1283" s="11" t="s">
        <v>4</v>
      </c>
      <c r="C1283" s="11" t="s">
        <v>1252</v>
      </c>
      <c r="D1283" s="11" t="s">
        <v>17</v>
      </c>
      <c r="E1283" s="12" t="s">
        <v>810</v>
      </c>
      <c r="F1283" s="13">
        <v>3495</v>
      </c>
      <c r="G1283" s="12" t="s">
        <v>816</v>
      </c>
      <c r="H1283" s="12"/>
      <c r="I1283" s="12" t="s">
        <v>1166</v>
      </c>
      <c r="J1283" s="12" t="s">
        <v>1167</v>
      </c>
    </row>
    <row r="1284" spans="1:10" ht="12.75" x14ac:dyDescent="0.2">
      <c r="A1284" s="10">
        <v>41158</v>
      </c>
      <c r="B1284" s="11" t="s">
        <v>36</v>
      </c>
      <c r="C1284" s="11" t="s">
        <v>1252</v>
      </c>
      <c r="D1284" s="11" t="s">
        <v>17</v>
      </c>
      <c r="E1284" s="12" t="s">
        <v>34</v>
      </c>
      <c r="F1284" s="13">
        <v>11026</v>
      </c>
      <c r="G1284" s="12" t="s">
        <v>818</v>
      </c>
      <c r="H1284" s="12"/>
      <c r="I1284" s="12" t="s">
        <v>1166</v>
      </c>
      <c r="J1284" s="12" t="s">
        <v>1167</v>
      </c>
    </row>
    <row r="1285" spans="1:10" ht="12.75" x14ac:dyDescent="0.2">
      <c r="A1285" s="10">
        <v>41157</v>
      </c>
      <c r="B1285" s="11" t="s">
        <v>2201</v>
      </c>
      <c r="C1285" s="11" t="s">
        <v>1252</v>
      </c>
      <c r="D1285" s="11" t="s">
        <v>20</v>
      </c>
      <c r="E1285" s="12" t="s">
        <v>819</v>
      </c>
      <c r="F1285" s="13">
        <v>325.44</v>
      </c>
      <c r="G1285" s="12" t="s">
        <v>820</v>
      </c>
      <c r="H1285" s="12"/>
      <c r="I1285" s="12" t="s">
        <v>1166</v>
      </c>
      <c r="J1285" s="12" t="s">
        <v>1167</v>
      </c>
    </row>
    <row r="1286" spans="1:10" ht="12.75" x14ac:dyDescent="0.2">
      <c r="A1286" s="10">
        <v>41157</v>
      </c>
      <c r="B1286" s="11" t="s">
        <v>36</v>
      </c>
      <c r="C1286" s="11" t="s">
        <v>43</v>
      </c>
      <c r="D1286" s="11" t="s">
        <v>17</v>
      </c>
      <c r="E1286" s="12" t="s">
        <v>822</v>
      </c>
      <c r="F1286" s="13">
        <v>0</v>
      </c>
      <c r="G1286" s="12" t="s">
        <v>823</v>
      </c>
      <c r="H1286" s="12"/>
      <c r="I1286" s="12" t="s">
        <v>1166</v>
      </c>
      <c r="J1286" s="12" t="s">
        <v>1167</v>
      </c>
    </row>
    <row r="1287" spans="1:10" ht="12.75" x14ac:dyDescent="0.2">
      <c r="A1287" s="10">
        <v>41156</v>
      </c>
      <c r="B1287" s="11" t="s">
        <v>4</v>
      </c>
      <c r="C1287" s="11" t="s">
        <v>53</v>
      </c>
      <c r="D1287" s="11" t="s">
        <v>20</v>
      </c>
      <c r="E1287" s="12" t="s">
        <v>1276</v>
      </c>
      <c r="F1287" s="13"/>
      <c r="G1287" s="12" t="s">
        <v>1470</v>
      </c>
      <c r="H1287" s="12"/>
      <c r="I1287" s="12" t="s">
        <v>1166</v>
      </c>
      <c r="J1287" s="12" t="s">
        <v>1167</v>
      </c>
    </row>
    <row r="1288" spans="1:10" ht="12.75" x14ac:dyDescent="0.2">
      <c r="A1288" s="10">
        <v>41154</v>
      </c>
      <c r="B1288" s="11" t="s">
        <v>36</v>
      </c>
      <c r="C1288" s="11" t="s">
        <v>118</v>
      </c>
      <c r="D1288" s="11" t="s">
        <v>19</v>
      </c>
      <c r="E1288" s="12" t="s">
        <v>825</v>
      </c>
      <c r="F1288" s="13">
        <v>0</v>
      </c>
      <c r="G1288" s="12" t="s">
        <v>826</v>
      </c>
      <c r="H1288" s="12"/>
      <c r="I1288" s="12" t="s">
        <v>1166</v>
      </c>
      <c r="J1288" s="12" t="s">
        <v>1167</v>
      </c>
    </row>
    <row r="1289" spans="1:10" ht="12.75" x14ac:dyDescent="0.2">
      <c r="A1289" s="10">
        <v>41153</v>
      </c>
      <c r="B1289" s="11" t="s">
        <v>36</v>
      </c>
      <c r="C1289" s="11" t="s">
        <v>53</v>
      </c>
      <c r="D1289" s="11" t="s">
        <v>20</v>
      </c>
      <c r="E1289" s="12" t="s">
        <v>515</v>
      </c>
      <c r="F1289" s="13">
        <v>0</v>
      </c>
      <c r="G1289" s="12" t="s">
        <v>828</v>
      </c>
      <c r="H1289" s="12"/>
      <c r="I1289" s="12" t="s">
        <v>1166</v>
      </c>
      <c r="J1289" s="12" t="s">
        <v>1167</v>
      </c>
    </row>
    <row r="1290" spans="1:10" ht="12.75" x14ac:dyDescent="0.2">
      <c r="A1290" s="10">
        <v>41152</v>
      </c>
      <c r="B1290" s="11" t="s">
        <v>4</v>
      </c>
      <c r="C1290" s="11" t="s">
        <v>2</v>
      </c>
      <c r="D1290" s="11" t="s">
        <v>20</v>
      </c>
      <c r="E1290" s="12" t="s">
        <v>830</v>
      </c>
      <c r="F1290" s="13">
        <v>56600</v>
      </c>
      <c r="G1290" s="12" t="s">
        <v>831</v>
      </c>
      <c r="H1290" s="12"/>
      <c r="I1290" s="12" t="s">
        <v>1166</v>
      </c>
      <c r="J1290" s="12" t="s">
        <v>1167</v>
      </c>
    </row>
    <row r="1291" spans="1:10" ht="12.75" x14ac:dyDescent="0.2">
      <c r="A1291" s="10">
        <v>41152</v>
      </c>
      <c r="B1291" s="11" t="s">
        <v>5</v>
      </c>
      <c r="C1291" s="11" t="s">
        <v>43</v>
      </c>
      <c r="D1291" s="11" t="s">
        <v>17</v>
      </c>
      <c r="E1291" s="12" t="s">
        <v>233</v>
      </c>
      <c r="F1291" s="13">
        <v>0</v>
      </c>
      <c r="G1291" s="12" t="s">
        <v>833</v>
      </c>
      <c r="H1291" s="12"/>
      <c r="I1291" s="12" t="s">
        <v>1166</v>
      </c>
      <c r="J1291" s="12" t="s">
        <v>1167</v>
      </c>
    </row>
    <row r="1292" spans="1:10" ht="12.75" x14ac:dyDescent="0.2">
      <c r="A1292" s="10">
        <v>41152</v>
      </c>
      <c r="B1292" s="11" t="s">
        <v>1939</v>
      </c>
      <c r="C1292" s="11" t="s">
        <v>1252</v>
      </c>
      <c r="D1292" s="11" t="s">
        <v>18</v>
      </c>
      <c r="E1292" s="12" t="s">
        <v>347</v>
      </c>
      <c r="F1292" s="13">
        <v>8065.5</v>
      </c>
      <c r="G1292" s="12" t="s">
        <v>836</v>
      </c>
      <c r="H1292" s="12"/>
      <c r="I1292" s="12" t="s">
        <v>1166</v>
      </c>
      <c r="J1292" s="12" t="s">
        <v>1167</v>
      </c>
    </row>
    <row r="1293" spans="1:10" ht="12.75" x14ac:dyDescent="0.2">
      <c r="A1293" s="10">
        <v>41150</v>
      </c>
      <c r="B1293" s="11" t="s">
        <v>36</v>
      </c>
      <c r="C1293" s="11" t="s">
        <v>53</v>
      </c>
      <c r="D1293" s="11" t="s">
        <v>17</v>
      </c>
      <c r="E1293" s="12" t="s">
        <v>85</v>
      </c>
      <c r="F1293" s="13"/>
      <c r="G1293" s="12" t="s">
        <v>838</v>
      </c>
      <c r="H1293" s="12" t="s">
        <v>1494</v>
      </c>
      <c r="I1293" s="12" t="s">
        <v>1166</v>
      </c>
      <c r="J1293" s="12" t="s">
        <v>1167</v>
      </c>
    </row>
    <row r="1294" spans="1:10" ht="12.75" x14ac:dyDescent="0.2">
      <c r="A1294" s="10">
        <v>41149</v>
      </c>
      <c r="B1294" s="11" t="s">
        <v>839</v>
      </c>
      <c r="C1294" s="11" t="s">
        <v>1</v>
      </c>
      <c r="D1294" s="11" t="s">
        <v>20</v>
      </c>
      <c r="E1294" s="12" t="s">
        <v>841</v>
      </c>
      <c r="F1294" s="13">
        <v>1372054</v>
      </c>
      <c r="G1294" s="12" t="s">
        <v>842</v>
      </c>
      <c r="H1294" s="12"/>
      <c r="I1294" s="12" t="s">
        <v>1166</v>
      </c>
      <c r="J1294" s="12" t="s">
        <v>1167</v>
      </c>
    </row>
    <row r="1295" spans="1:10" ht="12.75" x14ac:dyDescent="0.2">
      <c r="A1295" s="10">
        <v>41148</v>
      </c>
      <c r="B1295" s="11" t="s">
        <v>36</v>
      </c>
      <c r="C1295" s="11" t="s">
        <v>53</v>
      </c>
      <c r="D1295" s="11" t="s">
        <v>19</v>
      </c>
      <c r="E1295" s="12" t="s">
        <v>844</v>
      </c>
      <c r="F1295" s="13">
        <v>2550.16</v>
      </c>
      <c r="G1295" s="12" t="s">
        <v>3069</v>
      </c>
      <c r="H1295" s="12"/>
      <c r="I1295" s="12" t="s">
        <v>1166</v>
      </c>
      <c r="J1295" s="12" t="s">
        <v>1167</v>
      </c>
    </row>
    <row r="1296" spans="1:10" ht="12.75" x14ac:dyDescent="0.2">
      <c r="A1296" s="10">
        <v>41147</v>
      </c>
      <c r="B1296" s="11" t="s">
        <v>5</v>
      </c>
      <c r="C1296" s="11" t="s">
        <v>1252</v>
      </c>
      <c r="D1296" s="11" t="s">
        <v>1730</v>
      </c>
      <c r="E1296" s="12" t="s">
        <v>66</v>
      </c>
      <c r="F1296" s="13">
        <v>65475.3</v>
      </c>
      <c r="G1296" s="12" t="s">
        <v>2364</v>
      </c>
      <c r="H1296" s="12" t="s">
        <v>1177</v>
      </c>
      <c r="I1296" s="12" t="s">
        <v>1166</v>
      </c>
      <c r="J1296" s="12" t="s">
        <v>1167</v>
      </c>
    </row>
    <row r="1297" spans="1:10" ht="12.75" x14ac:dyDescent="0.2">
      <c r="A1297" s="10">
        <v>41145</v>
      </c>
      <c r="B1297" s="11" t="s">
        <v>36</v>
      </c>
      <c r="C1297" s="11" t="s">
        <v>1252</v>
      </c>
      <c r="D1297" s="11" t="s">
        <v>17</v>
      </c>
      <c r="E1297" s="12" t="s">
        <v>203</v>
      </c>
      <c r="F1297" s="13">
        <v>12662</v>
      </c>
      <c r="G1297" s="12" t="s">
        <v>848</v>
      </c>
      <c r="H1297" s="12"/>
      <c r="I1297" s="12" t="s">
        <v>1166</v>
      </c>
      <c r="J1297" s="12" t="s">
        <v>1167</v>
      </c>
    </row>
    <row r="1298" spans="1:10" ht="12.75" x14ac:dyDescent="0.2">
      <c r="A1298" s="10">
        <v>41145</v>
      </c>
      <c r="B1298" s="11" t="s">
        <v>36</v>
      </c>
      <c r="C1298" s="11" t="s">
        <v>1252</v>
      </c>
      <c r="D1298" s="11" t="s">
        <v>17</v>
      </c>
      <c r="E1298" s="12" t="s">
        <v>850</v>
      </c>
      <c r="F1298" s="13">
        <v>108281.51</v>
      </c>
      <c r="G1298" s="12" t="s">
        <v>851</v>
      </c>
      <c r="H1298" s="12"/>
      <c r="I1298" s="12" t="s">
        <v>1166</v>
      </c>
      <c r="J1298" s="12" t="s">
        <v>1167</v>
      </c>
    </row>
    <row r="1299" spans="1:10" ht="12.75" x14ac:dyDescent="0.2">
      <c r="A1299" s="10">
        <v>41143</v>
      </c>
      <c r="B1299" s="11" t="s">
        <v>2194</v>
      </c>
      <c r="C1299" s="11" t="s">
        <v>1252</v>
      </c>
      <c r="D1299" s="11" t="s">
        <v>1730</v>
      </c>
      <c r="E1299" s="12" t="s">
        <v>203</v>
      </c>
      <c r="F1299" s="13">
        <v>0</v>
      </c>
      <c r="G1299" s="12" t="s">
        <v>2296</v>
      </c>
      <c r="H1299" s="12" t="s">
        <v>1579</v>
      </c>
      <c r="I1299" s="12" t="s">
        <v>1166</v>
      </c>
      <c r="J1299" s="12" t="s">
        <v>1167</v>
      </c>
    </row>
    <row r="1300" spans="1:10" ht="12.75" x14ac:dyDescent="0.2">
      <c r="A1300" s="10">
        <v>41142</v>
      </c>
      <c r="B1300" s="11" t="s">
        <v>5</v>
      </c>
      <c r="C1300" s="11" t="s">
        <v>761</v>
      </c>
      <c r="D1300" s="11" t="s">
        <v>20</v>
      </c>
      <c r="E1300" s="12" t="s">
        <v>802</v>
      </c>
      <c r="F1300" s="13">
        <v>0</v>
      </c>
      <c r="G1300" s="12" t="s">
        <v>854</v>
      </c>
      <c r="H1300" s="12"/>
      <c r="I1300" s="12" t="s">
        <v>1166</v>
      </c>
      <c r="J1300" s="12" t="s">
        <v>1167</v>
      </c>
    </row>
    <row r="1301" spans="1:10" ht="12.75" x14ac:dyDescent="0.2">
      <c r="A1301" s="10">
        <v>41141</v>
      </c>
      <c r="B1301" s="11" t="s">
        <v>2234</v>
      </c>
      <c r="C1301" s="11" t="s">
        <v>1252</v>
      </c>
      <c r="D1301" s="11" t="s">
        <v>20</v>
      </c>
      <c r="E1301" s="12" t="s">
        <v>778</v>
      </c>
      <c r="F1301" s="13">
        <v>1203.94</v>
      </c>
      <c r="G1301" s="12" t="s">
        <v>856</v>
      </c>
      <c r="H1301" s="12"/>
      <c r="I1301" s="12" t="s">
        <v>1166</v>
      </c>
      <c r="J1301" s="12" t="s">
        <v>1167</v>
      </c>
    </row>
    <row r="1302" spans="1:10" ht="12.75" x14ac:dyDescent="0.2">
      <c r="A1302" s="10">
        <v>41140</v>
      </c>
      <c r="B1302" s="11" t="s">
        <v>36</v>
      </c>
      <c r="C1302" s="11" t="s">
        <v>53</v>
      </c>
      <c r="D1302" s="11" t="s">
        <v>19</v>
      </c>
      <c r="E1302" s="12" t="s">
        <v>858</v>
      </c>
      <c r="F1302" s="13">
        <v>2350</v>
      </c>
      <c r="G1302" s="12" t="s">
        <v>859</v>
      </c>
      <c r="H1302" s="12"/>
      <c r="I1302" s="12" t="s">
        <v>1166</v>
      </c>
      <c r="J1302" s="12" t="s">
        <v>1167</v>
      </c>
    </row>
    <row r="1303" spans="1:10" ht="12.75" x14ac:dyDescent="0.2">
      <c r="A1303" s="10">
        <v>41136</v>
      </c>
      <c r="B1303" s="11" t="s">
        <v>4</v>
      </c>
      <c r="C1303" s="11" t="s">
        <v>761</v>
      </c>
      <c r="D1303" s="11" t="s">
        <v>19</v>
      </c>
      <c r="E1303" s="12" t="s">
        <v>861</v>
      </c>
      <c r="F1303" s="13">
        <v>800</v>
      </c>
      <c r="G1303" s="12" t="s">
        <v>1471</v>
      </c>
      <c r="H1303" s="12"/>
      <c r="I1303" s="12" t="s">
        <v>1166</v>
      </c>
      <c r="J1303" s="12" t="s">
        <v>1167</v>
      </c>
    </row>
    <row r="1304" spans="1:10" ht="12.75" x14ac:dyDescent="0.2">
      <c r="A1304" s="10">
        <v>41135</v>
      </c>
      <c r="B1304" s="11" t="s">
        <v>36</v>
      </c>
      <c r="C1304" s="11" t="s">
        <v>48</v>
      </c>
      <c r="D1304" s="11" t="s">
        <v>17</v>
      </c>
      <c r="E1304" s="12" t="s">
        <v>864</v>
      </c>
      <c r="F1304" s="13">
        <v>0</v>
      </c>
      <c r="G1304" s="12" t="s">
        <v>865</v>
      </c>
      <c r="H1304" s="12"/>
      <c r="I1304" s="12" t="s">
        <v>1166</v>
      </c>
      <c r="J1304" s="12" t="s">
        <v>1167</v>
      </c>
    </row>
    <row r="1305" spans="1:10" ht="12.75" x14ac:dyDescent="0.2">
      <c r="A1305" s="10">
        <v>41135</v>
      </c>
      <c r="B1305" s="11" t="s">
        <v>88</v>
      </c>
      <c r="C1305" s="11" t="s">
        <v>48</v>
      </c>
      <c r="D1305" s="11" t="s">
        <v>17</v>
      </c>
      <c r="E1305" s="12" t="s">
        <v>867</v>
      </c>
      <c r="F1305" s="13">
        <v>0</v>
      </c>
      <c r="G1305" s="12" t="s">
        <v>868</v>
      </c>
      <c r="H1305" s="12"/>
      <c r="I1305" s="12" t="s">
        <v>1166</v>
      </c>
      <c r="J1305" s="12" t="s">
        <v>1167</v>
      </c>
    </row>
    <row r="1306" spans="1:10" ht="12.75" x14ac:dyDescent="0.2">
      <c r="A1306" s="10">
        <v>41134</v>
      </c>
      <c r="B1306" s="11" t="s">
        <v>88</v>
      </c>
      <c r="C1306" s="11" t="s">
        <v>43</v>
      </c>
      <c r="D1306" s="11" t="s">
        <v>17</v>
      </c>
      <c r="E1306" s="12" t="s">
        <v>870</v>
      </c>
      <c r="F1306" s="13">
        <v>0</v>
      </c>
      <c r="G1306" s="12" t="s">
        <v>871</v>
      </c>
      <c r="H1306" s="12"/>
      <c r="I1306" s="12" t="s">
        <v>1166</v>
      </c>
      <c r="J1306" s="12" t="s">
        <v>1167</v>
      </c>
    </row>
    <row r="1307" spans="1:10" ht="12.75" x14ac:dyDescent="0.2">
      <c r="A1307" s="10">
        <v>41131</v>
      </c>
      <c r="B1307" s="11" t="s">
        <v>36</v>
      </c>
      <c r="C1307" s="11" t="s">
        <v>2</v>
      </c>
      <c r="D1307" s="11" t="s">
        <v>17</v>
      </c>
      <c r="E1307" s="12" t="s">
        <v>873</v>
      </c>
      <c r="F1307" s="13">
        <v>175007.24</v>
      </c>
      <c r="G1307" s="12" t="s">
        <v>874</v>
      </c>
      <c r="H1307" s="12"/>
      <c r="I1307" s="12" t="s">
        <v>1166</v>
      </c>
      <c r="J1307" s="12" t="s">
        <v>1167</v>
      </c>
    </row>
    <row r="1308" spans="1:10" ht="12.75" x14ac:dyDescent="0.2">
      <c r="A1308" s="10">
        <v>41130</v>
      </c>
      <c r="B1308" s="11" t="s">
        <v>2194</v>
      </c>
      <c r="C1308" s="11" t="s">
        <v>1252</v>
      </c>
      <c r="D1308" s="11" t="s">
        <v>20</v>
      </c>
      <c r="E1308" s="12" t="s">
        <v>876</v>
      </c>
      <c r="F1308" s="13">
        <v>0</v>
      </c>
      <c r="G1308" s="12" t="s">
        <v>2331</v>
      </c>
      <c r="H1308" s="12" t="s">
        <v>1537</v>
      </c>
      <c r="I1308" s="12" t="s">
        <v>1166</v>
      </c>
      <c r="J1308" s="12" t="s">
        <v>1167</v>
      </c>
    </row>
    <row r="1309" spans="1:10" ht="12.75" x14ac:dyDescent="0.2">
      <c r="A1309" s="10">
        <v>41129</v>
      </c>
      <c r="B1309" s="11" t="s">
        <v>2234</v>
      </c>
      <c r="C1309" s="11" t="s">
        <v>53</v>
      </c>
      <c r="D1309" s="11" t="s">
        <v>17</v>
      </c>
      <c r="E1309" s="12" t="s">
        <v>878</v>
      </c>
      <c r="F1309" s="13">
        <v>2500</v>
      </c>
      <c r="G1309" s="12" t="s">
        <v>879</v>
      </c>
      <c r="H1309" s="12"/>
      <c r="I1309" s="12" t="s">
        <v>1166</v>
      </c>
      <c r="J1309" s="12" t="s">
        <v>1167</v>
      </c>
    </row>
    <row r="1310" spans="1:10" ht="12.75" x14ac:dyDescent="0.2">
      <c r="A1310" s="10">
        <v>41129</v>
      </c>
      <c r="B1310" s="11" t="s">
        <v>2201</v>
      </c>
      <c r="C1310" s="11" t="s">
        <v>53</v>
      </c>
      <c r="D1310" s="11" t="s">
        <v>19</v>
      </c>
      <c r="E1310" s="12" t="s">
        <v>26</v>
      </c>
      <c r="F1310" s="13">
        <v>6500</v>
      </c>
      <c r="G1310" s="12" t="s">
        <v>881</v>
      </c>
      <c r="H1310" s="12"/>
      <c r="I1310" s="12" t="s">
        <v>1166</v>
      </c>
      <c r="J1310" s="12" t="s">
        <v>1167</v>
      </c>
    </row>
    <row r="1311" spans="1:10" ht="12.75" x14ac:dyDescent="0.2">
      <c r="A1311" s="10">
        <v>41129</v>
      </c>
      <c r="B1311" s="11" t="s">
        <v>6</v>
      </c>
      <c r="C1311" s="11" t="s">
        <v>761</v>
      </c>
      <c r="D1311" s="11" t="s">
        <v>18</v>
      </c>
      <c r="E1311" s="12" t="s">
        <v>284</v>
      </c>
      <c r="F1311" s="13">
        <v>1800</v>
      </c>
      <c r="G1311" s="12" t="s">
        <v>1472</v>
      </c>
      <c r="H1311" s="12"/>
      <c r="I1311" s="12" t="s">
        <v>1166</v>
      </c>
      <c r="J1311" s="12" t="s">
        <v>1167</v>
      </c>
    </row>
    <row r="1312" spans="1:10" ht="12.75" x14ac:dyDescent="0.2">
      <c r="A1312" s="10">
        <v>41128</v>
      </c>
      <c r="B1312" s="11" t="s">
        <v>6</v>
      </c>
      <c r="C1312" s="11" t="s">
        <v>43</v>
      </c>
      <c r="D1312" s="11" t="s">
        <v>18</v>
      </c>
      <c r="E1312" s="12" t="s">
        <v>284</v>
      </c>
      <c r="F1312" s="13">
        <v>1800</v>
      </c>
      <c r="G1312" s="12" t="s">
        <v>883</v>
      </c>
      <c r="H1312" s="12"/>
      <c r="I1312" s="12" t="s">
        <v>1166</v>
      </c>
      <c r="J1312" s="12" t="s">
        <v>1167</v>
      </c>
    </row>
    <row r="1313" spans="1:10" ht="12.75" x14ac:dyDescent="0.2">
      <c r="A1313" s="10">
        <v>41128</v>
      </c>
      <c r="B1313" s="11" t="s">
        <v>2194</v>
      </c>
      <c r="C1313" s="11" t="s">
        <v>1252</v>
      </c>
      <c r="D1313" s="11" t="s">
        <v>1730</v>
      </c>
      <c r="E1313" s="12" t="s">
        <v>876</v>
      </c>
      <c r="F1313" s="13">
        <v>0</v>
      </c>
      <c r="G1313" s="12" t="s">
        <v>2289</v>
      </c>
      <c r="H1313" s="12" t="s">
        <v>1537</v>
      </c>
      <c r="I1313" s="12" t="s">
        <v>1166</v>
      </c>
      <c r="J1313" s="12" t="s">
        <v>1167</v>
      </c>
    </row>
    <row r="1314" spans="1:10" ht="12.75" x14ac:dyDescent="0.2">
      <c r="A1314" s="10">
        <v>41127</v>
      </c>
      <c r="B1314" s="11" t="s">
        <v>36</v>
      </c>
      <c r="C1314" s="11" t="s">
        <v>43</v>
      </c>
      <c r="D1314" s="11" t="s">
        <v>17</v>
      </c>
      <c r="E1314" s="12" t="s">
        <v>278</v>
      </c>
      <c r="F1314" s="13">
        <v>0</v>
      </c>
      <c r="G1314" s="12" t="s">
        <v>886</v>
      </c>
      <c r="H1314" s="12"/>
      <c r="I1314" s="12" t="s">
        <v>1166</v>
      </c>
      <c r="J1314" s="12" t="s">
        <v>1167</v>
      </c>
    </row>
    <row r="1315" spans="1:10" ht="12.75" x14ac:dyDescent="0.2">
      <c r="A1315" s="10">
        <v>41127</v>
      </c>
      <c r="B1315" s="11" t="s">
        <v>36</v>
      </c>
      <c r="C1315" s="11" t="s">
        <v>1252</v>
      </c>
      <c r="D1315" s="11" t="s">
        <v>17</v>
      </c>
      <c r="E1315" s="12" t="s">
        <v>850</v>
      </c>
      <c r="F1315" s="13">
        <v>103441.32</v>
      </c>
      <c r="G1315" s="12" t="s">
        <v>887</v>
      </c>
      <c r="H1315" s="12"/>
      <c r="I1315" s="12" t="s">
        <v>1166</v>
      </c>
      <c r="J1315" s="12" t="s">
        <v>1167</v>
      </c>
    </row>
    <row r="1316" spans="1:10" ht="12.75" x14ac:dyDescent="0.2">
      <c r="A1316" s="10">
        <v>41123</v>
      </c>
      <c r="B1316" s="11" t="s">
        <v>36</v>
      </c>
      <c r="C1316" s="11" t="s">
        <v>1252</v>
      </c>
      <c r="D1316" s="11" t="s">
        <v>17</v>
      </c>
      <c r="E1316" s="12" t="s">
        <v>1474</v>
      </c>
      <c r="F1316" s="13">
        <v>79811.62</v>
      </c>
      <c r="G1316" s="12" t="s">
        <v>851</v>
      </c>
      <c r="H1316" s="12"/>
      <c r="I1316" s="12" t="s">
        <v>1166</v>
      </c>
      <c r="J1316" s="12" t="s">
        <v>1167</v>
      </c>
    </row>
    <row r="1317" spans="1:10" ht="12.75" x14ac:dyDescent="0.2">
      <c r="A1317" s="10">
        <v>41123</v>
      </c>
      <c r="B1317" s="11" t="s">
        <v>36</v>
      </c>
      <c r="C1317" s="11" t="s">
        <v>53</v>
      </c>
      <c r="D1317" s="11" t="s">
        <v>19</v>
      </c>
      <c r="E1317" s="12" t="s">
        <v>85</v>
      </c>
      <c r="F1317" s="13"/>
      <c r="G1317" s="12" t="s">
        <v>1475</v>
      </c>
      <c r="H1317" s="12" t="s">
        <v>1182</v>
      </c>
      <c r="I1317" s="12" t="s">
        <v>1166</v>
      </c>
      <c r="J1317" s="12" t="s">
        <v>1167</v>
      </c>
    </row>
    <row r="1318" spans="1:10" ht="12.75" x14ac:dyDescent="0.2">
      <c r="A1318" s="10">
        <v>41122</v>
      </c>
      <c r="B1318" s="11" t="s">
        <v>2201</v>
      </c>
      <c r="C1318" s="11" t="s">
        <v>53</v>
      </c>
      <c r="D1318" s="11" t="s">
        <v>20</v>
      </c>
      <c r="E1318" s="12" t="s">
        <v>889</v>
      </c>
      <c r="F1318" s="13">
        <v>4154</v>
      </c>
      <c r="G1318" s="12" t="s">
        <v>890</v>
      </c>
      <c r="H1318" s="12"/>
      <c r="I1318" s="12" t="s">
        <v>1166</v>
      </c>
      <c r="J1318" s="12" t="s">
        <v>1167</v>
      </c>
    </row>
    <row r="1319" spans="1:10" ht="12.75" x14ac:dyDescent="0.2">
      <c r="A1319" s="10">
        <v>41121</v>
      </c>
      <c r="B1319" s="11" t="s">
        <v>5</v>
      </c>
      <c r="C1319" s="11" t="s">
        <v>761</v>
      </c>
      <c r="D1319" s="11" t="s">
        <v>20</v>
      </c>
      <c r="E1319" s="12" t="s">
        <v>892</v>
      </c>
      <c r="F1319" s="13">
        <v>0</v>
      </c>
      <c r="G1319" s="12" t="s">
        <v>893</v>
      </c>
      <c r="H1319" s="12"/>
      <c r="I1319" s="12" t="s">
        <v>1166</v>
      </c>
      <c r="J1319" s="12" t="s">
        <v>1167</v>
      </c>
    </row>
    <row r="1320" spans="1:10" ht="12.75" x14ac:dyDescent="0.2">
      <c r="A1320" s="10">
        <v>41120</v>
      </c>
      <c r="B1320" s="11" t="s">
        <v>40</v>
      </c>
      <c r="C1320" s="11" t="s">
        <v>53</v>
      </c>
      <c r="D1320" s="11" t="s">
        <v>18</v>
      </c>
      <c r="E1320" s="12" t="s">
        <v>895</v>
      </c>
      <c r="F1320" s="13"/>
      <c r="G1320" s="12" t="s">
        <v>896</v>
      </c>
      <c r="H1320" s="12"/>
      <c r="I1320" s="12" t="s">
        <v>1166</v>
      </c>
      <c r="J1320" s="12" t="s">
        <v>1167</v>
      </c>
    </row>
    <row r="1321" spans="1:10" ht="12.75" x14ac:dyDescent="0.2">
      <c r="A1321" s="10">
        <v>41116</v>
      </c>
      <c r="B1321" s="11" t="s">
        <v>2234</v>
      </c>
      <c r="C1321" s="11" t="s">
        <v>53</v>
      </c>
      <c r="D1321" s="11" t="s">
        <v>19</v>
      </c>
      <c r="E1321" s="12" t="s">
        <v>795</v>
      </c>
      <c r="F1321" s="13">
        <v>22000</v>
      </c>
      <c r="G1321" s="12" t="s">
        <v>898</v>
      </c>
      <c r="H1321" s="12"/>
      <c r="I1321" s="12" t="s">
        <v>1166</v>
      </c>
      <c r="J1321" s="12" t="s">
        <v>1167</v>
      </c>
    </row>
    <row r="1322" spans="1:10" ht="12.75" x14ac:dyDescent="0.2">
      <c r="A1322" s="10">
        <v>41115</v>
      </c>
      <c r="B1322" s="11" t="s">
        <v>88</v>
      </c>
      <c r="C1322" s="11" t="s">
        <v>2</v>
      </c>
      <c r="D1322" s="11" t="s">
        <v>19</v>
      </c>
      <c r="E1322" s="12" t="s">
        <v>900</v>
      </c>
      <c r="F1322" s="13">
        <v>63234.720000000001</v>
      </c>
      <c r="G1322" s="12" t="s">
        <v>901</v>
      </c>
      <c r="H1322" s="12"/>
      <c r="I1322" s="12" t="s">
        <v>1166</v>
      </c>
      <c r="J1322" s="12" t="s">
        <v>1167</v>
      </c>
    </row>
    <row r="1323" spans="1:10" ht="12.75" x14ac:dyDescent="0.2">
      <c r="A1323" s="10">
        <v>41115</v>
      </c>
      <c r="B1323" s="11" t="s">
        <v>88</v>
      </c>
      <c r="C1323" s="11" t="s">
        <v>53</v>
      </c>
      <c r="D1323" s="11" t="s">
        <v>18</v>
      </c>
      <c r="E1323" s="12" t="s">
        <v>91</v>
      </c>
      <c r="F1323" s="13">
        <v>39672</v>
      </c>
      <c r="G1323" s="12" t="s">
        <v>903</v>
      </c>
      <c r="H1323" s="12"/>
      <c r="I1323" s="12" t="s">
        <v>1166</v>
      </c>
      <c r="J1323" s="12" t="s">
        <v>1167</v>
      </c>
    </row>
    <row r="1324" spans="1:10" ht="12.75" x14ac:dyDescent="0.2">
      <c r="A1324" s="10">
        <v>41113</v>
      </c>
      <c r="B1324" s="11" t="s">
        <v>2193</v>
      </c>
      <c r="C1324" s="11" t="s">
        <v>53</v>
      </c>
      <c r="D1324" s="11" t="s">
        <v>19</v>
      </c>
      <c r="E1324" s="12" t="s">
        <v>905</v>
      </c>
      <c r="F1324" s="13">
        <v>23086</v>
      </c>
      <c r="G1324" s="12" t="s">
        <v>906</v>
      </c>
      <c r="H1324" s="12" t="s">
        <v>1182</v>
      </c>
      <c r="I1324" s="12" t="s">
        <v>1166</v>
      </c>
      <c r="J1324" s="12" t="s">
        <v>1167</v>
      </c>
    </row>
    <row r="1325" spans="1:10" ht="12.75" x14ac:dyDescent="0.2">
      <c r="A1325" s="10">
        <v>41113</v>
      </c>
      <c r="B1325" s="11" t="s">
        <v>2194</v>
      </c>
      <c r="C1325" s="11" t="s">
        <v>1252</v>
      </c>
      <c r="D1325" s="11" t="s">
        <v>1730</v>
      </c>
      <c r="E1325" s="12" t="s">
        <v>908</v>
      </c>
      <c r="F1325" s="13">
        <v>0</v>
      </c>
      <c r="G1325" s="12" t="s">
        <v>2290</v>
      </c>
      <c r="H1325" s="12" t="s">
        <v>1537</v>
      </c>
      <c r="I1325" s="12" t="s">
        <v>1166</v>
      </c>
      <c r="J1325" s="12" t="s">
        <v>1167</v>
      </c>
    </row>
    <row r="1326" spans="1:10" ht="12.75" x14ac:dyDescent="0.2">
      <c r="A1326" s="10">
        <v>41109</v>
      </c>
      <c r="B1326" s="11" t="s">
        <v>2217</v>
      </c>
      <c r="C1326" s="11" t="s">
        <v>2</v>
      </c>
      <c r="D1326" s="11" t="s">
        <v>19</v>
      </c>
      <c r="E1326" s="12" t="s">
        <v>620</v>
      </c>
      <c r="F1326" s="13">
        <v>60267.3</v>
      </c>
      <c r="G1326" s="12" t="s">
        <v>911</v>
      </c>
      <c r="H1326" s="12"/>
      <c r="I1326" s="12" t="s">
        <v>1166</v>
      </c>
      <c r="J1326" s="12" t="s">
        <v>1167</v>
      </c>
    </row>
    <row r="1327" spans="1:10" ht="12.75" x14ac:dyDescent="0.2">
      <c r="A1327" s="10">
        <v>41107</v>
      </c>
      <c r="B1327" s="11" t="s">
        <v>36</v>
      </c>
      <c r="C1327" s="11" t="s">
        <v>1252</v>
      </c>
      <c r="D1327" s="11" t="s">
        <v>17</v>
      </c>
      <c r="E1327" s="12" t="s">
        <v>850</v>
      </c>
      <c r="F1327" s="13">
        <v>17336</v>
      </c>
      <c r="G1327" s="12" t="s">
        <v>912</v>
      </c>
      <c r="H1327" s="12"/>
      <c r="I1327" s="12" t="s">
        <v>1166</v>
      </c>
      <c r="J1327" s="12" t="s">
        <v>1167</v>
      </c>
    </row>
    <row r="1328" spans="1:10" ht="12.75" x14ac:dyDescent="0.2">
      <c r="A1328" s="10">
        <v>41107</v>
      </c>
      <c r="B1328" s="11" t="s">
        <v>40</v>
      </c>
      <c r="C1328" s="11" t="s">
        <v>1252</v>
      </c>
      <c r="D1328" s="11" t="s">
        <v>17</v>
      </c>
      <c r="E1328" s="12" t="s">
        <v>914</v>
      </c>
      <c r="F1328" s="13">
        <v>2790.65</v>
      </c>
      <c r="G1328" s="12" t="s">
        <v>915</v>
      </c>
      <c r="H1328" s="12"/>
      <c r="I1328" s="12" t="s">
        <v>1166</v>
      </c>
      <c r="J1328" s="12" t="s">
        <v>1167</v>
      </c>
    </row>
    <row r="1329" spans="1:10" ht="12.75" x14ac:dyDescent="0.2">
      <c r="A1329" s="10">
        <v>41103</v>
      </c>
      <c r="B1329" s="11" t="s">
        <v>40</v>
      </c>
      <c r="C1329" s="11" t="s">
        <v>1252</v>
      </c>
      <c r="D1329" s="11" t="s">
        <v>17</v>
      </c>
      <c r="E1329" s="12" t="s">
        <v>288</v>
      </c>
      <c r="F1329" s="13">
        <v>46426.76</v>
      </c>
      <c r="G1329" s="12" t="s">
        <v>2297</v>
      </c>
      <c r="H1329" s="12"/>
      <c r="I1329" s="12" t="s">
        <v>1166</v>
      </c>
      <c r="J1329" s="12" t="s">
        <v>1167</v>
      </c>
    </row>
    <row r="1330" spans="1:10" ht="12.75" x14ac:dyDescent="0.2">
      <c r="A1330" s="10">
        <v>41102</v>
      </c>
      <c r="B1330" s="11" t="s">
        <v>2194</v>
      </c>
      <c r="C1330" s="11" t="s">
        <v>53</v>
      </c>
      <c r="D1330" s="11" t="s">
        <v>20</v>
      </c>
      <c r="E1330" s="12" t="s">
        <v>908</v>
      </c>
      <c r="F1330" s="13">
        <v>0</v>
      </c>
      <c r="G1330" s="12" t="s">
        <v>2298</v>
      </c>
      <c r="H1330" s="12" t="s">
        <v>1537</v>
      </c>
      <c r="I1330" s="12" t="s">
        <v>1166</v>
      </c>
      <c r="J1330" s="12" t="s">
        <v>1167</v>
      </c>
    </row>
    <row r="1331" spans="1:10" ht="12.75" x14ac:dyDescent="0.2">
      <c r="A1331" s="10">
        <v>41101</v>
      </c>
      <c r="B1331" s="11" t="s">
        <v>2267</v>
      </c>
      <c r="C1331" s="11" t="s">
        <v>1252</v>
      </c>
      <c r="D1331" s="11"/>
      <c r="E1331" s="12" t="s">
        <v>919</v>
      </c>
      <c r="F1331" s="13">
        <v>17528</v>
      </c>
      <c r="G1331" s="12" t="s">
        <v>920</v>
      </c>
      <c r="H1331" s="12"/>
      <c r="I1331" s="12" t="s">
        <v>1166</v>
      </c>
      <c r="J1331" s="12" t="s">
        <v>1167</v>
      </c>
    </row>
    <row r="1332" spans="1:10" ht="12.75" x14ac:dyDescent="0.2">
      <c r="A1332" s="10">
        <v>41101</v>
      </c>
      <c r="B1332" s="11" t="s">
        <v>2267</v>
      </c>
      <c r="C1332" s="11" t="s">
        <v>1252</v>
      </c>
      <c r="D1332" s="11" t="s">
        <v>17</v>
      </c>
      <c r="E1332" s="12" t="s">
        <v>221</v>
      </c>
      <c r="F1332" s="13">
        <v>17528.43</v>
      </c>
      <c r="G1332" s="12" t="s">
        <v>2683</v>
      </c>
      <c r="H1332" s="12" t="s">
        <v>1699</v>
      </c>
      <c r="I1332" s="12" t="s">
        <v>1166</v>
      </c>
      <c r="J1332" s="12" t="s">
        <v>1167</v>
      </c>
    </row>
    <row r="1333" spans="1:10" ht="12.75" x14ac:dyDescent="0.2">
      <c r="A1333" s="10">
        <v>41098</v>
      </c>
      <c r="B1333" s="11" t="s">
        <v>5</v>
      </c>
      <c r="C1333" s="11" t="s">
        <v>761</v>
      </c>
      <c r="D1333" s="11" t="s">
        <v>19</v>
      </c>
      <c r="E1333" s="12" t="s">
        <v>921</v>
      </c>
      <c r="F1333" s="13">
        <v>0</v>
      </c>
      <c r="G1333" s="12" t="s">
        <v>922</v>
      </c>
      <c r="H1333" s="12"/>
      <c r="I1333" s="12" t="s">
        <v>1166</v>
      </c>
      <c r="J1333" s="12" t="s">
        <v>1167</v>
      </c>
    </row>
    <row r="1334" spans="1:10" ht="12.75" x14ac:dyDescent="0.2">
      <c r="A1334" s="10">
        <v>41096</v>
      </c>
      <c r="B1334" s="11" t="s">
        <v>5</v>
      </c>
      <c r="C1334" s="11" t="s">
        <v>118</v>
      </c>
      <c r="D1334" s="11" t="s">
        <v>17</v>
      </c>
      <c r="E1334" s="12" t="s">
        <v>764</v>
      </c>
      <c r="F1334" s="13">
        <v>690510.55</v>
      </c>
      <c r="G1334" s="12" t="s">
        <v>923</v>
      </c>
      <c r="H1334" s="12"/>
      <c r="I1334" s="12" t="s">
        <v>1166</v>
      </c>
      <c r="J1334" s="12" t="s">
        <v>1167</v>
      </c>
    </row>
    <row r="1335" spans="1:10" ht="12.75" x14ac:dyDescent="0.2">
      <c r="A1335" s="10">
        <v>41095</v>
      </c>
      <c r="B1335" s="11" t="s">
        <v>2193</v>
      </c>
      <c r="C1335" s="11" t="s">
        <v>761</v>
      </c>
      <c r="D1335" s="11" t="s">
        <v>1730</v>
      </c>
      <c r="E1335" s="12" t="s">
        <v>373</v>
      </c>
      <c r="F1335" s="13">
        <v>0</v>
      </c>
      <c r="G1335" s="12" t="s">
        <v>2365</v>
      </c>
      <c r="H1335" s="12" t="s">
        <v>1170</v>
      </c>
      <c r="I1335" s="12" t="s">
        <v>1166</v>
      </c>
      <c r="J1335" s="12" t="s">
        <v>1167</v>
      </c>
    </row>
    <row r="1336" spans="1:10" ht="12.75" x14ac:dyDescent="0.2">
      <c r="A1336" s="10">
        <v>41090</v>
      </c>
      <c r="B1336" s="11" t="s">
        <v>2194</v>
      </c>
      <c r="C1336" s="11" t="s">
        <v>1252</v>
      </c>
      <c r="D1336" s="11" t="s">
        <v>17</v>
      </c>
      <c r="E1336" s="12" t="s">
        <v>948</v>
      </c>
      <c r="F1336" s="13">
        <v>69417.509999999995</v>
      </c>
      <c r="G1336" s="12" t="s">
        <v>1476</v>
      </c>
      <c r="H1336" s="12"/>
      <c r="I1336" s="12" t="s">
        <v>1166</v>
      </c>
      <c r="J1336" s="12" t="s">
        <v>1167</v>
      </c>
    </row>
    <row r="1337" spans="1:10" ht="12.75" x14ac:dyDescent="0.2">
      <c r="A1337" s="10">
        <v>41089</v>
      </c>
      <c r="B1337" s="11" t="s">
        <v>40</v>
      </c>
      <c r="C1337" s="11" t="s">
        <v>1252</v>
      </c>
      <c r="D1337" s="11" t="s">
        <v>17</v>
      </c>
      <c r="E1337" s="12" t="s">
        <v>104</v>
      </c>
      <c r="F1337" s="13">
        <v>8000</v>
      </c>
      <c r="G1337" s="12" t="s">
        <v>927</v>
      </c>
      <c r="H1337" s="12"/>
      <c r="I1337" s="12" t="s">
        <v>1166</v>
      </c>
      <c r="J1337" s="12" t="s">
        <v>1167</v>
      </c>
    </row>
    <row r="1338" spans="1:10" ht="12.75" x14ac:dyDescent="0.2">
      <c r="A1338" s="10">
        <v>41087</v>
      </c>
      <c r="B1338" s="11" t="s">
        <v>5</v>
      </c>
      <c r="C1338" s="11" t="s">
        <v>43</v>
      </c>
      <c r="D1338" s="11" t="s">
        <v>18</v>
      </c>
      <c r="E1338" s="12" t="s">
        <v>929</v>
      </c>
      <c r="F1338" s="13"/>
      <c r="G1338" s="12" t="s">
        <v>930</v>
      </c>
      <c r="H1338" s="12"/>
      <c r="I1338" s="12" t="s">
        <v>1166</v>
      </c>
      <c r="J1338" s="12" t="s">
        <v>1167</v>
      </c>
    </row>
    <row r="1339" spans="1:10" ht="12.75" x14ac:dyDescent="0.2">
      <c r="A1339" s="10">
        <v>41085</v>
      </c>
      <c r="B1339" s="11" t="s">
        <v>40</v>
      </c>
      <c r="C1339" s="11" t="s">
        <v>43</v>
      </c>
      <c r="D1339" s="11" t="s">
        <v>17</v>
      </c>
      <c r="E1339" s="12" t="s">
        <v>104</v>
      </c>
      <c r="F1339" s="13">
        <v>0</v>
      </c>
      <c r="G1339" s="12" t="s">
        <v>932</v>
      </c>
      <c r="H1339" s="12"/>
      <c r="I1339" s="12" t="s">
        <v>1166</v>
      </c>
      <c r="J1339" s="12" t="s">
        <v>1167</v>
      </c>
    </row>
    <row r="1340" spans="1:10" ht="12.75" x14ac:dyDescent="0.2">
      <c r="A1340" s="10">
        <v>41081</v>
      </c>
      <c r="B1340" s="11" t="s">
        <v>40</v>
      </c>
      <c r="C1340" s="11" t="s">
        <v>53</v>
      </c>
      <c r="D1340" s="11" t="s">
        <v>17</v>
      </c>
      <c r="E1340" s="12" t="s">
        <v>914</v>
      </c>
      <c r="F1340" s="13">
        <v>0</v>
      </c>
      <c r="G1340" s="12" t="s">
        <v>934</v>
      </c>
      <c r="H1340" s="12"/>
      <c r="I1340" s="12" t="s">
        <v>1166</v>
      </c>
      <c r="J1340" s="12" t="s">
        <v>1167</v>
      </c>
    </row>
    <row r="1341" spans="1:10" ht="12.75" x14ac:dyDescent="0.2">
      <c r="A1341" s="10">
        <v>41073</v>
      </c>
      <c r="B1341" s="11" t="s">
        <v>5</v>
      </c>
      <c r="C1341" s="11" t="s">
        <v>1252</v>
      </c>
      <c r="D1341" s="11" t="s">
        <v>19</v>
      </c>
      <c r="E1341" s="12" t="s">
        <v>72</v>
      </c>
      <c r="F1341" s="13">
        <v>49094.07</v>
      </c>
      <c r="G1341" s="12" t="s">
        <v>2871</v>
      </c>
      <c r="H1341" s="12" t="s">
        <v>1182</v>
      </c>
      <c r="I1341" s="12" t="s">
        <v>1166</v>
      </c>
      <c r="J1341" s="12" t="s">
        <v>1167</v>
      </c>
    </row>
    <row r="1342" spans="1:10" ht="12.75" x14ac:dyDescent="0.2">
      <c r="A1342" s="10">
        <v>41073</v>
      </c>
      <c r="B1342" s="11" t="s">
        <v>4</v>
      </c>
      <c r="C1342" s="11" t="s">
        <v>43</v>
      </c>
      <c r="D1342" s="11" t="s">
        <v>20</v>
      </c>
      <c r="E1342" s="12" t="s">
        <v>938</v>
      </c>
      <c r="F1342" s="13"/>
      <c r="G1342" s="12" t="s">
        <v>939</v>
      </c>
      <c r="H1342" s="12"/>
      <c r="I1342" s="12" t="s">
        <v>1166</v>
      </c>
      <c r="J1342" s="12" t="s">
        <v>1167</v>
      </c>
    </row>
    <row r="1343" spans="1:10" ht="12.75" x14ac:dyDescent="0.2">
      <c r="A1343" s="10">
        <v>41073</v>
      </c>
      <c r="B1343" s="11" t="s">
        <v>2201</v>
      </c>
      <c r="C1343" s="11" t="s">
        <v>53</v>
      </c>
      <c r="D1343" s="11" t="s">
        <v>19</v>
      </c>
      <c r="E1343" s="12" t="s">
        <v>208</v>
      </c>
      <c r="F1343" s="13">
        <v>5288.17</v>
      </c>
      <c r="G1343" s="12" t="s">
        <v>940</v>
      </c>
      <c r="H1343" s="12"/>
      <c r="I1343" s="12" t="s">
        <v>1166</v>
      </c>
      <c r="J1343" s="12" t="s">
        <v>1167</v>
      </c>
    </row>
    <row r="1344" spans="1:10" ht="12.75" x14ac:dyDescent="0.2">
      <c r="A1344" s="10">
        <v>41073</v>
      </c>
      <c r="B1344" s="11" t="s">
        <v>36</v>
      </c>
      <c r="C1344" s="11" t="s">
        <v>53</v>
      </c>
      <c r="D1344" s="11" t="s">
        <v>17</v>
      </c>
      <c r="E1344" s="12" t="s">
        <v>730</v>
      </c>
      <c r="F1344" s="13">
        <v>2462.3000000000002</v>
      </c>
      <c r="G1344" s="12" t="s">
        <v>942</v>
      </c>
      <c r="H1344" s="12"/>
      <c r="I1344" s="12" t="s">
        <v>1166</v>
      </c>
      <c r="J1344" s="12" t="s">
        <v>1167</v>
      </c>
    </row>
    <row r="1345" spans="1:10" ht="12.75" x14ac:dyDescent="0.2">
      <c r="A1345" s="10">
        <v>41071</v>
      </c>
      <c r="B1345" s="11" t="s">
        <v>5</v>
      </c>
      <c r="C1345" s="11" t="s">
        <v>37</v>
      </c>
      <c r="D1345" s="11" t="s">
        <v>18</v>
      </c>
      <c r="E1345" s="12" t="s">
        <v>929</v>
      </c>
      <c r="F1345" s="13">
        <v>4326.3999999999996</v>
      </c>
      <c r="G1345" s="12" t="s">
        <v>944</v>
      </c>
      <c r="H1345" s="12"/>
      <c r="I1345" s="12" t="s">
        <v>1166</v>
      </c>
      <c r="J1345" s="12" t="s">
        <v>1167</v>
      </c>
    </row>
    <row r="1346" spans="1:10" ht="12.75" x14ac:dyDescent="0.2">
      <c r="A1346" s="10">
        <v>41069</v>
      </c>
      <c r="B1346" s="11" t="s">
        <v>40</v>
      </c>
      <c r="C1346" s="11" t="s">
        <v>1252</v>
      </c>
      <c r="D1346" s="11" t="s">
        <v>17</v>
      </c>
      <c r="E1346" s="12" t="s">
        <v>945</v>
      </c>
      <c r="F1346" s="13">
        <v>139038.20000000001</v>
      </c>
      <c r="G1346" s="12" t="s">
        <v>946</v>
      </c>
      <c r="H1346" s="12"/>
      <c r="I1346" s="12" t="s">
        <v>1166</v>
      </c>
      <c r="J1346" s="12" t="s">
        <v>1167</v>
      </c>
    </row>
    <row r="1347" spans="1:10" ht="12.75" x14ac:dyDescent="0.2">
      <c r="A1347" s="10">
        <v>41066</v>
      </c>
      <c r="B1347" s="11" t="s">
        <v>2194</v>
      </c>
      <c r="C1347" s="11" t="s">
        <v>1252</v>
      </c>
      <c r="D1347" s="11" t="s">
        <v>20</v>
      </c>
      <c r="E1347" s="12" t="s">
        <v>948</v>
      </c>
      <c r="F1347" s="13">
        <v>202813.41</v>
      </c>
      <c r="G1347" s="12" t="s">
        <v>2299</v>
      </c>
      <c r="H1347" s="12" t="s">
        <v>1884</v>
      </c>
      <c r="I1347" s="12" t="s">
        <v>1166</v>
      </c>
      <c r="J1347" s="12" t="s">
        <v>1167</v>
      </c>
    </row>
    <row r="1348" spans="1:10" ht="12.75" x14ac:dyDescent="0.2">
      <c r="A1348" s="10">
        <v>41065</v>
      </c>
      <c r="B1348" s="11" t="s">
        <v>2194</v>
      </c>
      <c r="C1348" s="11" t="s">
        <v>1252</v>
      </c>
      <c r="D1348" s="11" t="s">
        <v>20</v>
      </c>
      <c r="E1348" s="12" t="s">
        <v>83</v>
      </c>
      <c r="F1348" s="13">
        <v>71126.94</v>
      </c>
      <c r="G1348" s="12" t="s">
        <v>2300</v>
      </c>
      <c r="H1348" s="12"/>
      <c r="I1348" s="12" t="s">
        <v>1166</v>
      </c>
      <c r="J1348" s="12" t="s">
        <v>1167</v>
      </c>
    </row>
    <row r="1349" spans="1:10" ht="12.75" x14ac:dyDescent="0.2">
      <c r="A1349" s="10">
        <v>41065</v>
      </c>
      <c r="B1349" s="11" t="s">
        <v>2234</v>
      </c>
      <c r="C1349" s="11" t="s">
        <v>1252</v>
      </c>
      <c r="D1349" s="11" t="s">
        <v>17</v>
      </c>
      <c r="E1349" s="12" t="s">
        <v>72</v>
      </c>
      <c r="F1349" s="13">
        <v>0</v>
      </c>
      <c r="G1349" s="12" t="s">
        <v>953</v>
      </c>
      <c r="H1349" s="12" t="s">
        <v>1494</v>
      </c>
      <c r="I1349" s="12" t="s">
        <v>1166</v>
      </c>
      <c r="J1349" s="12" t="s">
        <v>1167</v>
      </c>
    </row>
    <row r="1350" spans="1:10" ht="12.75" x14ac:dyDescent="0.2">
      <c r="A1350" s="10">
        <v>41058</v>
      </c>
      <c r="B1350" s="11" t="s">
        <v>40</v>
      </c>
      <c r="C1350" s="11" t="s">
        <v>43</v>
      </c>
      <c r="D1350" s="11" t="s">
        <v>17</v>
      </c>
      <c r="E1350" s="12" t="s">
        <v>83</v>
      </c>
      <c r="F1350" s="13">
        <v>0</v>
      </c>
      <c r="G1350" s="12" t="s">
        <v>955</v>
      </c>
      <c r="H1350" s="12"/>
      <c r="I1350" s="12" t="s">
        <v>1166</v>
      </c>
      <c r="J1350" s="12" t="s">
        <v>1167</v>
      </c>
    </row>
    <row r="1351" spans="1:10" ht="12.75" x14ac:dyDescent="0.2">
      <c r="A1351" s="10">
        <v>41058</v>
      </c>
      <c r="B1351" s="11" t="s">
        <v>2194</v>
      </c>
      <c r="C1351" s="11" t="s">
        <v>1252</v>
      </c>
      <c r="D1351" s="11" t="s">
        <v>17</v>
      </c>
      <c r="E1351" s="12" t="s">
        <v>203</v>
      </c>
      <c r="F1351" s="13">
        <v>93303.48</v>
      </c>
      <c r="G1351" s="12" t="s">
        <v>2301</v>
      </c>
      <c r="H1351" s="12"/>
      <c r="I1351" s="12" t="s">
        <v>1166</v>
      </c>
      <c r="J1351" s="12" t="s">
        <v>1167</v>
      </c>
    </row>
    <row r="1352" spans="1:10" ht="12.75" x14ac:dyDescent="0.2">
      <c r="A1352" s="10">
        <v>41047</v>
      </c>
      <c r="B1352" s="11" t="s">
        <v>36</v>
      </c>
      <c r="C1352" s="11" t="s">
        <v>2</v>
      </c>
      <c r="D1352" s="11" t="s">
        <v>19</v>
      </c>
      <c r="E1352" s="12" t="s">
        <v>958</v>
      </c>
      <c r="F1352" s="13">
        <v>73309.61</v>
      </c>
      <c r="G1352" s="12" t="s">
        <v>107</v>
      </c>
      <c r="H1352" s="12"/>
      <c r="I1352" s="12" t="s">
        <v>1166</v>
      </c>
      <c r="J1352" s="12" t="s">
        <v>1167</v>
      </c>
    </row>
    <row r="1353" spans="1:10" ht="12.75" x14ac:dyDescent="0.2">
      <c r="A1353" s="10">
        <v>41047</v>
      </c>
      <c r="B1353" s="11" t="s">
        <v>2193</v>
      </c>
      <c r="C1353" s="11" t="s">
        <v>53</v>
      </c>
      <c r="D1353" s="11" t="s">
        <v>1730</v>
      </c>
      <c r="E1353" s="12" t="s">
        <v>373</v>
      </c>
      <c r="F1353" s="13">
        <v>7455.45</v>
      </c>
      <c r="G1353" s="12" t="s">
        <v>2366</v>
      </c>
      <c r="H1353" s="12" t="s">
        <v>1170</v>
      </c>
      <c r="I1353" s="12" t="s">
        <v>1166</v>
      </c>
      <c r="J1353" s="12" t="s">
        <v>1167</v>
      </c>
    </row>
    <row r="1354" spans="1:10" ht="12.75" x14ac:dyDescent="0.2">
      <c r="A1354" s="10">
        <v>41046</v>
      </c>
      <c r="B1354" s="11" t="s">
        <v>2194</v>
      </c>
      <c r="C1354" s="11" t="s">
        <v>1252</v>
      </c>
      <c r="D1354" s="11" t="s">
        <v>17</v>
      </c>
      <c r="E1354" s="12" t="s">
        <v>349</v>
      </c>
      <c r="F1354" s="13">
        <v>0</v>
      </c>
      <c r="G1354" s="12" t="s">
        <v>2683</v>
      </c>
      <c r="H1354" s="12" t="s">
        <v>1537</v>
      </c>
      <c r="I1354" s="12" t="s">
        <v>1166</v>
      </c>
      <c r="J1354" s="12" t="s">
        <v>1167</v>
      </c>
    </row>
    <row r="1355" spans="1:10" ht="12.75" x14ac:dyDescent="0.2">
      <c r="A1355" s="10">
        <v>41044</v>
      </c>
      <c r="B1355" s="11" t="s">
        <v>36</v>
      </c>
      <c r="C1355" s="11" t="s">
        <v>53</v>
      </c>
      <c r="D1355" s="11" t="s">
        <v>19</v>
      </c>
      <c r="E1355" s="12" t="s">
        <v>29</v>
      </c>
      <c r="F1355" s="13">
        <v>18215</v>
      </c>
      <c r="G1355" s="12" t="s">
        <v>961</v>
      </c>
      <c r="H1355" s="12"/>
      <c r="I1355" s="12" t="s">
        <v>1166</v>
      </c>
      <c r="J1355" s="12" t="s">
        <v>1167</v>
      </c>
    </row>
    <row r="1356" spans="1:10" ht="12.75" x14ac:dyDescent="0.2">
      <c r="A1356" s="10">
        <v>41042</v>
      </c>
      <c r="B1356" s="11" t="s">
        <v>2194</v>
      </c>
      <c r="C1356" s="11" t="s">
        <v>1252</v>
      </c>
      <c r="D1356" s="11" t="s">
        <v>19</v>
      </c>
      <c r="E1356" s="12" t="s">
        <v>203</v>
      </c>
      <c r="F1356" s="13">
        <v>141239.94</v>
      </c>
      <c r="G1356" s="12" t="s">
        <v>2302</v>
      </c>
      <c r="H1356" s="12"/>
      <c r="I1356" s="12" t="s">
        <v>1166</v>
      </c>
      <c r="J1356" s="12" t="s">
        <v>1167</v>
      </c>
    </row>
    <row r="1357" spans="1:10" ht="12.75" x14ac:dyDescent="0.2">
      <c r="A1357" s="10">
        <v>41038</v>
      </c>
      <c r="B1357" s="11" t="s">
        <v>40</v>
      </c>
      <c r="C1357" s="11" t="s">
        <v>1252</v>
      </c>
      <c r="D1357" s="11" t="s">
        <v>17</v>
      </c>
      <c r="E1357" s="12" t="s">
        <v>104</v>
      </c>
      <c r="F1357" s="13">
        <v>125968.12</v>
      </c>
      <c r="G1357" s="12" t="s">
        <v>964</v>
      </c>
      <c r="H1357" s="12"/>
      <c r="I1357" s="12" t="s">
        <v>1166</v>
      </c>
      <c r="J1357" s="12" t="s">
        <v>1167</v>
      </c>
    </row>
    <row r="1358" spans="1:10" ht="12.75" x14ac:dyDescent="0.2">
      <c r="A1358" s="10">
        <v>41038</v>
      </c>
      <c r="B1358" s="11" t="s">
        <v>5</v>
      </c>
      <c r="C1358" s="11" t="s">
        <v>2</v>
      </c>
      <c r="D1358" s="11" t="s">
        <v>19</v>
      </c>
      <c r="E1358" s="12" t="s">
        <v>26</v>
      </c>
      <c r="F1358" s="13">
        <v>153287.85</v>
      </c>
      <c r="G1358" s="12" t="s">
        <v>107</v>
      </c>
      <c r="H1358" s="12"/>
      <c r="I1358" s="12" t="s">
        <v>1166</v>
      </c>
      <c r="J1358" s="12" t="s">
        <v>1167</v>
      </c>
    </row>
    <row r="1359" spans="1:10" ht="12.75" x14ac:dyDescent="0.2">
      <c r="A1359" s="10">
        <v>41037</v>
      </c>
      <c r="B1359" s="11" t="s">
        <v>2194</v>
      </c>
      <c r="C1359" s="11" t="s">
        <v>1252</v>
      </c>
      <c r="D1359" s="11" t="s">
        <v>1730</v>
      </c>
      <c r="E1359" s="12" t="s">
        <v>203</v>
      </c>
      <c r="F1359" s="13">
        <v>0</v>
      </c>
      <c r="G1359" s="12" t="s">
        <v>2332</v>
      </c>
      <c r="H1359" s="12" t="s">
        <v>1579</v>
      </c>
      <c r="I1359" s="12" t="s">
        <v>1166</v>
      </c>
      <c r="J1359" s="12" t="s">
        <v>1167</v>
      </c>
    </row>
    <row r="1360" spans="1:10" ht="12.75" x14ac:dyDescent="0.2">
      <c r="A1360" s="10">
        <v>41034</v>
      </c>
      <c r="B1360" s="11" t="s">
        <v>36</v>
      </c>
      <c r="C1360" s="11" t="s">
        <v>1252</v>
      </c>
      <c r="D1360" s="11" t="s">
        <v>17</v>
      </c>
      <c r="E1360" s="12" t="s">
        <v>968</v>
      </c>
      <c r="F1360" s="13">
        <v>2800</v>
      </c>
      <c r="G1360" s="12" t="s">
        <v>969</v>
      </c>
      <c r="H1360" s="12"/>
      <c r="I1360" s="12" t="s">
        <v>1166</v>
      </c>
      <c r="J1360" s="12" t="s">
        <v>1167</v>
      </c>
    </row>
    <row r="1361" spans="1:10" ht="12.75" x14ac:dyDescent="0.2">
      <c r="A1361" s="10">
        <v>41032</v>
      </c>
      <c r="B1361" s="11" t="s">
        <v>40</v>
      </c>
      <c r="C1361" s="11" t="s">
        <v>37</v>
      </c>
      <c r="D1361" s="11" t="s">
        <v>18</v>
      </c>
      <c r="E1361" s="12" t="s">
        <v>66</v>
      </c>
      <c r="F1361" s="13"/>
      <c r="G1361" s="12" t="s">
        <v>971</v>
      </c>
      <c r="H1361" s="12"/>
      <c r="I1361" s="12" t="s">
        <v>1166</v>
      </c>
      <c r="J1361" s="12" t="s">
        <v>1167</v>
      </c>
    </row>
    <row r="1362" spans="1:10" ht="12.75" x14ac:dyDescent="0.2">
      <c r="A1362" s="10">
        <v>41031</v>
      </c>
      <c r="B1362" s="11" t="s">
        <v>36</v>
      </c>
      <c r="C1362" s="11" t="s">
        <v>1252</v>
      </c>
      <c r="D1362" s="11" t="s">
        <v>17</v>
      </c>
      <c r="E1362" s="12" t="s">
        <v>972</v>
      </c>
      <c r="F1362" s="13">
        <v>3280</v>
      </c>
      <c r="G1362" s="12" t="s">
        <v>973</v>
      </c>
      <c r="H1362" s="12"/>
      <c r="I1362" s="12" t="s">
        <v>1166</v>
      </c>
      <c r="J1362" s="12" t="s">
        <v>1167</v>
      </c>
    </row>
    <row r="1363" spans="1:10" ht="12.75" x14ac:dyDescent="0.2">
      <c r="A1363" s="10">
        <v>41026</v>
      </c>
      <c r="B1363" s="11" t="s">
        <v>36</v>
      </c>
      <c r="C1363" s="11" t="s">
        <v>1252</v>
      </c>
      <c r="D1363" s="11" t="s">
        <v>17</v>
      </c>
      <c r="E1363" s="12" t="s">
        <v>975</v>
      </c>
      <c r="F1363" s="13">
        <v>9057.6</v>
      </c>
      <c r="G1363" s="12" t="s">
        <v>976</v>
      </c>
      <c r="H1363" s="12"/>
      <c r="I1363" s="12" t="s">
        <v>1166</v>
      </c>
      <c r="J1363" s="12" t="s">
        <v>1167</v>
      </c>
    </row>
    <row r="1364" spans="1:10" ht="12.75" x14ac:dyDescent="0.2">
      <c r="A1364" s="10">
        <v>41021</v>
      </c>
      <c r="B1364" s="11" t="s">
        <v>36</v>
      </c>
      <c r="C1364" s="11" t="s">
        <v>1252</v>
      </c>
      <c r="D1364" s="11" t="s">
        <v>17</v>
      </c>
      <c r="E1364" s="12" t="s">
        <v>977</v>
      </c>
      <c r="F1364" s="13">
        <v>3280</v>
      </c>
      <c r="G1364" s="12" t="s">
        <v>978</v>
      </c>
      <c r="H1364" s="12"/>
      <c r="I1364" s="12" t="s">
        <v>1166</v>
      </c>
      <c r="J1364" s="12" t="s">
        <v>1167</v>
      </c>
    </row>
    <row r="1365" spans="1:10" ht="12.75" x14ac:dyDescent="0.2">
      <c r="A1365" s="10">
        <v>41007</v>
      </c>
      <c r="B1365" s="11" t="s">
        <v>36</v>
      </c>
      <c r="C1365" s="11" t="s">
        <v>1252</v>
      </c>
      <c r="D1365" s="11" t="s">
        <v>18</v>
      </c>
      <c r="E1365" s="12" t="s">
        <v>83</v>
      </c>
      <c r="F1365" s="13">
        <v>0</v>
      </c>
      <c r="G1365" s="12" t="s">
        <v>980</v>
      </c>
      <c r="H1365" s="12"/>
      <c r="I1365" s="12" t="s">
        <v>1166</v>
      </c>
      <c r="J1365" s="12" t="s">
        <v>1167</v>
      </c>
    </row>
    <row r="1366" spans="1:10" ht="12.75" x14ac:dyDescent="0.2">
      <c r="A1366" s="10">
        <v>41005</v>
      </c>
      <c r="B1366" s="11" t="s">
        <v>2201</v>
      </c>
      <c r="C1366" s="11"/>
      <c r="D1366" s="11"/>
      <c r="E1366" s="12" t="s">
        <v>900</v>
      </c>
      <c r="F1366" s="13"/>
      <c r="G1366" s="12" t="s">
        <v>981</v>
      </c>
      <c r="H1366" s="12"/>
      <c r="I1366" s="12" t="s">
        <v>1166</v>
      </c>
      <c r="J1366" s="12" t="s">
        <v>1167</v>
      </c>
    </row>
    <row r="1367" spans="1:10" ht="12.75" x14ac:dyDescent="0.2">
      <c r="A1367" s="10">
        <v>40999</v>
      </c>
      <c r="B1367" s="11" t="s">
        <v>40</v>
      </c>
      <c r="C1367" s="11" t="s">
        <v>37</v>
      </c>
      <c r="D1367" s="11" t="s">
        <v>18</v>
      </c>
      <c r="E1367" s="12" t="s">
        <v>66</v>
      </c>
      <c r="F1367" s="13"/>
      <c r="G1367" s="12" t="s">
        <v>983</v>
      </c>
      <c r="H1367" s="12"/>
      <c r="I1367" s="12" t="s">
        <v>1166</v>
      </c>
      <c r="J1367" s="12" t="s">
        <v>1167</v>
      </c>
    </row>
    <row r="1368" spans="1:10" ht="12.75" x14ac:dyDescent="0.2">
      <c r="A1368" s="10">
        <v>40997</v>
      </c>
      <c r="B1368" s="11" t="s">
        <v>36</v>
      </c>
      <c r="C1368" s="11" t="s">
        <v>37</v>
      </c>
      <c r="D1368" s="11" t="s">
        <v>17</v>
      </c>
      <c r="E1368" s="12" t="s">
        <v>373</v>
      </c>
      <c r="F1368" s="13">
        <v>45355.199999999997</v>
      </c>
      <c r="G1368" s="12" t="s">
        <v>985</v>
      </c>
      <c r="H1368" s="12"/>
      <c r="I1368" s="12" t="s">
        <v>1166</v>
      </c>
      <c r="J1368" s="12" t="s">
        <v>1167</v>
      </c>
    </row>
    <row r="1369" spans="1:10" ht="12.75" x14ac:dyDescent="0.2">
      <c r="A1369" s="10">
        <v>40991</v>
      </c>
      <c r="B1369" s="11" t="s">
        <v>36</v>
      </c>
      <c r="C1369" s="11" t="s">
        <v>43</v>
      </c>
      <c r="D1369" s="11" t="s">
        <v>17</v>
      </c>
      <c r="E1369" s="12" t="s">
        <v>34</v>
      </c>
      <c r="F1369" s="13"/>
      <c r="G1369" s="12" t="s">
        <v>986</v>
      </c>
      <c r="H1369" s="12"/>
      <c r="I1369" s="12" t="s">
        <v>1166</v>
      </c>
      <c r="J1369" s="12" t="s">
        <v>1167</v>
      </c>
    </row>
    <row r="1370" spans="1:10" ht="12.75" x14ac:dyDescent="0.2">
      <c r="A1370" s="10">
        <v>40990</v>
      </c>
      <c r="B1370" s="11" t="s">
        <v>40</v>
      </c>
      <c r="C1370" s="11" t="s">
        <v>43</v>
      </c>
      <c r="D1370" s="11" t="s">
        <v>18</v>
      </c>
      <c r="E1370" s="12" t="s">
        <v>988</v>
      </c>
      <c r="F1370" s="13"/>
      <c r="G1370" s="12" t="s">
        <v>989</v>
      </c>
      <c r="H1370" s="12"/>
      <c r="I1370" s="12" t="s">
        <v>1166</v>
      </c>
      <c r="J1370" s="12" t="s">
        <v>1167</v>
      </c>
    </row>
    <row r="1371" spans="1:10" ht="12.75" x14ac:dyDescent="0.2">
      <c r="A1371" s="10">
        <v>40989</v>
      </c>
      <c r="B1371" s="11" t="s">
        <v>88</v>
      </c>
      <c r="C1371" s="11" t="s">
        <v>43</v>
      </c>
      <c r="D1371" s="11" t="s">
        <v>18</v>
      </c>
      <c r="E1371" s="12" t="s">
        <v>497</v>
      </c>
      <c r="F1371" s="13">
        <v>0</v>
      </c>
      <c r="G1371" s="12" t="s">
        <v>990</v>
      </c>
      <c r="H1371" s="12"/>
      <c r="I1371" s="12" t="s">
        <v>1166</v>
      </c>
      <c r="J1371" s="12" t="s">
        <v>1167</v>
      </c>
    </row>
    <row r="1372" spans="1:10" ht="12.75" x14ac:dyDescent="0.2">
      <c r="A1372" s="10">
        <v>40988</v>
      </c>
      <c r="B1372" s="11" t="s">
        <v>5</v>
      </c>
      <c r="C1372" s="11" t="s">
        <v>53</v>
      </c>
      <c r="D1372" s="11" t="s">
        <v>17</v>
      </c>
      <c r="E1372" s="12" t="s">
        <v>991</v>
      </c>
      <c r="F1372" s="13">
        <v>46657.42</v>
      </c>
      <c r="G1372" s="12" t="s">
        <v>992</v>
      </c>
      <c r="H1372" s="12"/>
      <c r="I1372" s="12" t="s">
        <v>1166</v>
      </c>
      <c r="J1372" s="12" t="s">
        <v>1167</v>
      </c>
    </row>
    <row r="1373" spans="1:10" ht="12.75" x14ac:dyDescent="0.2">
      <c r="A1373" s="10">
        <v>40987</v>
      </c>
      <c r="B1373" s="11" t="s">
        <v>2270</v>
      </c>
      <c r="C1373" s="11" t="s">
        <v>1252</v>
      </c>
      <c r="D1373" s="11" t="s">
        <v>17</v>
      </c>
      <c r="E1373" s="12" t="s">
        <v>994</v>
      </c>
      <c r="F1373" s="13">
        <v>79631.42</v>
      </c>
      <c r="G1373" s="12" t="s">
        <v>995</v>
      </c>
      <c r="H1373" s="12"/>
      <c r="I1373" s="12" t="s">
        <v>1166</v>
      </c>
      <c r="J1373" s="12" t="s">
        <v>1167</v>
      </c>
    </row>
    <row r="1374" spans="1:10" ht="12.75" x14ac:dyDescent="0.2">
      <c r="A1374" s="10">
        <v>40983</v>
      </c>
      <c r="B1374" s="11" t="s">
        <v>4</v>
      </c>
      <c r="C1374" s="11" t="s">
        <v>37</v>
      </c>
      <c r="D1374" s="11" t="s">
        <v>18</v>
      </c>
      <c r="E1374" s="12" t="s">
        <v>308</v>
      </c>
      <c r="F1374" s="13"/>
      <c r="G1374" s="12" t="s">
        <v>997</v>
      </c>
      <c r="H1374" s="12"/>
      <c r="I1374" s="12" t="s">
        <v>1166</v>
      </c>
      <c r="J1374" s="12" t="s">
        <v>1167</v>
      </c>
    </row>
    <row r="1375" spans="1:10" ht="12.75" x14ac:dyDescent="0.2">
      <c r="A1375" s="10">
        <v>40983</v>
      </c>
      <c r="B1375" s="11" t="s">
        <v>36</v>
      </c>
      <c r="C1375" s="11" t="s">
        <v>53</v>
      </c>
      <c r="D1375" s="11" t="s">
        <v>19</v>
      </c>
      <c r="E1375" s="12" t="s">
        <v>999</v>
      </c>
      <c r="F1375" s="13">
        <v>21527.34</v>
      </c>
      <c r="G1375" s="12" t="s">
        <v>22</v>
      </c>
      <c r="H1375" s="12"/>
      <c r="I1375" s="12" t="s">
        <v>1166</v>
      </c>
      <c r="J1375" s="12" t="s">
        <v>1167</v>
      </c>
    </row>
    <row r="1376" spans="1:10" ht="12.75" x14ac:dyDescent="0.2">
      <c r="A1376" s="10">
        <v>40982</v>
      </c>
      <c r="B1376" s="11" t="s">
        <v>36</v>
      </c>
      <c r="C1376" s="11" t="s">
        <v>1252</v>
      </c>
      <c r="D1376" s="11" t="s">
        <v>17</v>
      </c>
      <c r="E1376" s="12" t="s">
        <v>1000</v>
      </c>
      <c r="F1376" s="13">
        <v>1500</v>
      </c>
      <c r="G1376" s="12" t="s">
        <v>1001</v>
      </c>
      <c r="H1376" s="12"/>
      <c r="I1376" s="12" t="s">
        <v>1166</v>
      </c>
      <c r="J1376" s="12" t="s">
        <v>1167</v>
      </c>
    </row>
    <row r="1377" spans="1:10" ht="12.75" x14ac:dyDescent="0.2">
      <c r="A1377" s="10">
        <v>40980</v>
      </c>
      <c r="B1377" s="11" t="s">
        <v>36</v>
      </c>
      <c r="C1377" s="11" t="s">
        <v>43</v>
      </c>
      <c r="D1377" s="11" t="s">
        <v>17</v>
      </c>
      <c r="E1377" s="12" t="s">
        <v>1003</v>
      </c>
      <c r="F1377" s="13"/>
      <c r="G1377" s="12" t="s">
        <v>1004</v>
      </c>
      <c r="H1377" s="12"/>
      <c r="I1377" s="12" t="s">
        <v>1166</v>
      </c>
      <c r="J1377" s="12" t="s">
        <v>1167</v>
      </c>
    </row>
    <row r="1378" spans="1:10" ht="12.75" x14ac:dyDescent="0.2">
      <c r="A1378" s="10">
        <v>40980</v>
      </c>
      <c r="B1378" s="11" t="s">
        <v>2193</v>
      </c>
      <c r="C1378" s="11" t="s">
        <v>1252</v>
      </c>
      <c r="D1378" s="11" t="s">
        <v>1730</v>
      </c>
      <c r="E1378" s="12" t="s">
        <v>83</v>
      </c>
      <c r="F1378" s="13">
        <v>34715.35</v>
      </c>
      <c r="G1378" s="12" t="s">
        <v>2367</v>
      </c>
      <c r="H1378" s="12" t="s">
        <v>1177</v>
      </c>
      <c r="I1378" s="12" t="s">
        <v>1166</v>
      </c>
      <c r="J1378" s="12" t="s">
        <v>1167</v>
      </c>
    </row>
    <row r="1379" spans="1:10" ht="12.75" x14ac:dyDescent="0.2">
      <c r="A1379" s="10">
        <v>40976</v>
      </c>
      <c r="B1379" s="11" t="s">
        <v>5</v>
      </c>
      <c r="C1379" s="11" t="s">
        <v>53</v>
      </c>
      <c r="D1379" s="11" t="s">
        <v>20</v>
      </c>
      <c r="E1379" s="12" t="s">
        <v>373</v>
      </c>
      <c r="F1379" s="13">
        <v>0</v>
      </c>
      <c r="G1379" s="12" t="s">
        <v>1006</v>
      </c>
      <c r="H1379" s="12"/>
      <c r="I1379" s="12" t="s">
        <v>1166</v>
      </c>
      <c r="J1379" s="12" t="s">
        <v>1167</v>
      </c>
    </row>
    <row r="1380" spans="1:10" ht="12.75" x14ac:dyDescent="0.2">
      <c r="A1380" s="10">
        <v>40969</v>
      </c>
      <c r="B1380" s="11" t="s">
        <v>36</v>
      </c>
      <c r="C1380" s="11" t="s">
        <v>43</v>
      </c>
      <c r="D1380" s="11" t="s">
        <v>17</v>
      </c>
      <c r="E1380" s="12" t="s">
        <v>1008</v>
      </c>
      <c r="F1380" s="13">
        <v>381.77</v>
      </c>
      <c r="G1380" s="12" t="s">
        <v>1009</v>
      </c>
      <c r="H1380" s="12"/>
      <c r="I1380" s="12" t="s">
        <v>1166</v>
      </c>
      <c r="J1380" s="12" t="s">
        <v>1167</v>
      </c>
    </row>
    <row r="1381" spans="1:10" ht="12.75" x14ac:dyDescent="0.2">
      <c r="A1381" s="10">
        <v>40969</v>
      </c>
      <c r="B1381" s="11" t="s">
        <v>5</v>
      </c>
      <c r="C1381" s="11" t="s">
        <v>53</v>
      </c>
      <c r="D1381" s="11" t="s">
        <v>19</v>
      </c>
      <c r="E1381" s="12" t="s">
        <v>521</v>
      </c>
      <c r="F1381" s="13">
        <v>5432.8</v>
      </c>
      <c r="G1381" s="12" t="s">
        <v>22</v>
      </c>
      <c r="H1381" s="12"/>
      <c r="I1381" s="12" t="s">
        <v>1166</v>
      </c>
      <c r="J1381" s="12" t="s">
        <v>1167</v>
      </c>
    </row>
    <row r="1382" spans="1:10" ht="12.75" x14ac:dyDescent="0.2">
      <c r="A1382" s="10">
        <v>40968</v>
      </c>
      <c r="B1382" s="11" t="s">
        <v>5</v>
      </c>
      <c r="C1382" s="11" t="s">
        <v>761</v>
      </c>
      <c r="D1382" s="11" t="s">
        <v>19</v>
      </c>
      <c r="E1382" s="12" t="s">
        <v>260</v>
      </c>
      <c r="F1382" s="13"/>
      <c r="G1382" s="12" t="s">
        <v>1010</v>
      </c>
      <c r="H1382" s="12"/>
      <c r="I1382" s="12" t="s">
        <v>1166</v>
      </c>
      <c r="J1382" s="12" t="s">
        <v>1167</v>
      </c>
    </row>
    <row r="1383" spans="1:10" ht="12.75" x14ac:dyDescent="0.2">
      <c r="A1383" s="10">
        <v>40966</v>
      </c>
      <c r="B1383" s="11" t="s">
        <v>40</v>
      </c>
      <c r="C1383" s="11" t="s">
        <v>43</v>
      </c>
      <c r="D1383" s="11" t="s">
        <v>18</v>
      </c>
      <c r="E1383" s="12" t="s">
        <v>1012</v>
      </c>
      <c r="F1383" s="13">
        <v>63.81</v>
      </c>
      <c r="G1383" s="12" t="s">
        <v>1013</v>
      </c>
      <c r="H1383" s="12"/>
      <c r="I1383" s="12" t="s">
        <v>1166</v>
      </c>
      <c r="J1383" s="12" t="s">
        <v>1167</v>
      </c>
    </row>
    <row r="1384" spans="1:10" ht="12.75" x14ac:dyDescent="0.2">
      <c r="A1384" s="10">
        <v>40961</v>
      </c>
      <c r="B1384" s="11" t="s">
        <v>36</v>
      </c>
      <c r="C1384" s="11" t="s">
        <v>1252</v>
      </c>
      <c r="D1384" s="11" t="s">
        <v>17</v>
      </c>
      <c r="E1384" s="12" t="s">
        <v>1015</v>
      </c>
      <c r="F1384" s="13">
        <v>9703.18</v>
      </c>
      <c r="G1384" s="12" t="s">
        <v>1016</v>
      </c>
      <c r="H1384" s="12"/>
      <c r="I1384" s="12" t="s">
        <v>1166</v>
      </c>
      <c r="J1384" s="12" t="s">
        <v>1167</v>
      </c>
    </row>
    <row r="1385" spans="1:10" ht="12.75" x14ac:dyDescent="0.2">
      <c r="A1385" s="10">
        <v>40956</v>
      </c>
      <c r="B1385" s="11" t="s">
        <v>5</v>
      </c>
      <c r="C1385" s="11" t="s">
        <v>2</v>
      </c>
      <c r="D1385" s="11" t="s">
        <v>19</v>
      </c>
      <c r="E1385" s="12" t="s">
        <v>26</v>
      </c>
      <c r="F1385" s="13">
        <v>135106.16</v>
      </c>
      <c r="G1385" s="12" t="s">
        <v>22</v>
      </c>
      <c r="H1385" s="12"/>
      <c r="I1385" s="12" t="s">
        <v>1166</v>
      </c>
      <c r="J1385" s="12" t="s">
        <v>1167</v>
      </c>
    </row>
    <row r="1386" spans="1:10" ht="12.75" x14ac:dyDescent="0.2">
      <c r="A1386" s="10">
        <v>40955</v>
      </c>
      <c r="B1386" s="11" t="s">
        <v>40</v>
      </c>
      <c r="C1386" s="11" t="s">
        <v>761</v>
      </c>
      <c r="D1386" s="11" t="s">
        <v>19</v>
      </c>
      <c r="E1386" s="12" t="s">
        <v>221</v>
      </c>
      <c r="F1386" s="13"/>
      <c r="G1386" s="12" t="s">
        <v>1018</v>
      </c>
      <c r="H1386" s="12" t="s">
        <v>1699</v>
      </c>
      <c r="I1386" s="12" t="s">
        <v>1166</v>
      </c>
      <c r="J1386" s="12" t="s">
        <v>1167</v>
      </c>
    </row>
    <row r="1387" spans="1:10" ht="12.75" x14ac:dyDescent="0.2">
      <c r="A1387" s="10">
        <v>40951</v>
      </c>
      <c r="B1387" s="11" t="s">
        <v>36</v>
      </c>
      <c r="C1387" s="11" t="s">
        <v>43</v>
      </c>
      <c r="D1387" s="11" t="s">
        <v>17</v>
      </c>
      <c r="E1387" s="12" t="s">
        <v>1020</v>
      </c>
      <c r="F1387" s="13">
        <v>0</v>
      </c>
      <c r="G1387" s="12" t="s">
        <v>1021</v>
      </c>
      <c r="H1387" s="12"/>
      <c r="I1387" s="12" t="s">
        <v>1166</v>
      </c>
      <c r="J1387" s="12" t="s">
        <v>1167</v>
      </c>
    </row>
    <row r="1388" spans="1:10" ht="12.75" x14ac:dyDescent="0.2">
      <c r="A1388" s="10">
        <v>40948</v>
      </c>
      <c r="B1388" s="11" t="s">
        <v>6</v>
      </c>
      <c r="C1388" s="11" t="s">
        <v>43</v>
      </c>
      <c r="D1388" s="11" t="s">
        <v>20</v>
      </c>
      <c r="E1388" s="12" t="s">
        <v>83</v>
      </c>
      <c r="F1388" s="13">
        <v>550</v>
      </c>
      <c r="G1388" s="12" t="s">
        <v>1023</v>
      </c>
      <c r="H1388" s="12"/>
      <c r="I1388" s="12" t="s">
        <v>1166</v>
      </c>
      <c r="J1388" s="12" t="s">
        <v>1167</v>
      </c>
    </row>
    <row r="1389" spans="1:10" ht="12.75" x14ac:dyDescent="0.2">
      <c r="A1389" s="10">
        <v>40947</v>
      </c>
      <c r="B1389" s="11" t="s">
        <v>40</v>
      </c>
      <c r="C1389" s="11" t="s">
        <v>118</v>
      </c>
      <c r="D1389" s="11" t="s">
        <v>19</v>
      </c>
      <c r="E1389" s="12" t="s">
        <v>221</v>
      </c>
      <c r="F1389" s="13">
        <v>0.1</v>
      </c>
      <c r="G1389" s="12" t="s">
        <v>3070</v>
      </c>
      <c r="H1389" s="12" t="s">
        <v>1699</v>
      </c>
      <c r="I1389" s="12" t="s">
        <v>1166</v>
      </c>
      <c r="J1389" s="12" t="s">
        <v>1167</v>
      </c>
    </row>
    <row r="1390" spans="1:10" ht="12.75" x14ac:dyDescent="0.2">
      <c r="A1390" s="10">
        <v>40945</v>
      </c>
      <c r="B1390" s="11" t="s">
        <v>88</v>
      </c>
      <c r="C1390" s="11" t="s">
        <v>1252</v>
      </c>
      <c r="D1390" s="11" t="s">
        <v>17</v>
      </c>
      <c r="E1390" s="12" t="s">
        <v>83</v>
      </c>
      <c r="F1390" s="13">
        <v>476000</v>
      </c>
      <c r="G1390" s="12" t="s">
        <v>1026</v>
      </c>
      <c r="H1390" s="12"/>
      <c r="I1390" s="12" t="s">
        <v>1166</v>
      </c>
      <c r="J1390" s="12" t="s">
        <v>1167</v>
      </c>
    </row>
    <row r="1391" spans="1:10" ht="12.75" x14ac:dyDescent="0.2">
      <c r="A1391" s="10">
        <v>40942</v>
      </c>
      <c r="B1391" s="11" t="s">
        <v>88</v>
      </c>
      <c r="C1391" s="11" t="s">
        <v>3</v>
      </c>
      <c r="D1391" s="11" t="s">
        <v>20</v>
      </c>
      <c r="E1391" s="12" t="s">
        <v>104</v>
      </c>
      <c r="F1391" s="13">
        <v>2618350</v>
      </c>
      <c r="G1391" s="12" t="s">
        <v>33</v>
      </c>
      <c r="H1391" s="12"/>
      <c r="I1391" s="12" t="s">
        <v>1166</v>
      </c>
      <c r="J1391" s="12" t="s">
        <v>1167</v>
      </c>
    </row>
    <row r="1392" spans="1:10" ht="12.75" x14ac:dyDescent="0.2">
      <c r="A1392" s="10">
        <v>40942</v>
      </c>
      <c r="B1392" s="11" t="s">
        <v>36</v>
      </c>
      <c r="C1392" s="11" t="s">
        <v>1252</v>
      </c>
      <c r="D1392" s="11" t="s">
        <v>17</v>
      </c>
      <c r="E1392" s="12" t="s">
        <v>1029</v>
      </c>
      <c r="F1392" s="13">
        <v>12878.9</v>
      </c>
      <c r="G1392" s="12" t="s">
        <v>1030</v>
      </c>
      <c r="H1392" s="12"/>
      <c r="I1392" s="12" t="s">
        <v>1166</v>
      </c>
      <c r="J1392" s="12" t="s">
        <v>1167</v>
      </c>
    </row>
    <row r="1393" spans="1:10" ht="12.75" x14ac:dyDescent="0.2">
      <c r="A1393" s="10">
        <v>40941</v>
      </c>
      <c r="B1393" s="11" t="s">
        <v>88</v>
      </c>
      <c r="C1393" s="11" t="s">
        <v>53</v>
      </c>
      <c r="D1393" s="11" t="s">
        <v>18</v>
      </c>
      <c r="E1393" s="12" t="s">
        <v>104</v>
      </c>
      <c r="F1393" s="13"/>
      <c r="G1393" s="12" t="s">
        <v>1031</v>
      </c>
      <c r="H1393" s="12"/>
      <c r="I1393" s="12" t="s">
        <v>1166</v>
      </c>
      <c r="J1393" s="12" t="s">
        <v>1167</v>
      </c>
    </row>
    <row r="1394" spans="1:10" ht="12.75" x14ac:dyDescent="0.2">
      <c r="A1394" s="10">
        <v>40939</v>
      </c>
      <c r="B1394" s="11" t="s">
        <v>4</v>
      </c>
      <c r="C1394" s="11" t="s">
        <v>43</v>
      </c>
      <c r="D1394" s="11" t="s">
        <v>20</v>
      </c>
      <c r="E1394" s="12" t="s">
        <v>152</v>
      </c>
      <c r="F1394" s="13"/>
      <c r="G1394" s="12" t="s">
        <v>1032</v>
      </c>
      <c r="H1394" s="12"/>
      <c r="I1394" s="12" t="s">
        <v>1166</v>
      </c>
      <c r="J1394" s="12" t="s">
        <v>1167</v>
      </c>
    </row>
    <row r="1395" spans="1:10" ht="12.75" x14ac:dyDescent="0.2">
      <c r="A1395" s="10">
        <v>40939</v>
      </c>
      <c r="B1395" s="11" t="s">
        <v>36</v>
      </c>
      <c r="C1395" s="11" t="s">
        <v>1252</v>
      </c>
      <c r="D1395" s="11" t="s">
        <v>19</v>
      </c>
      <c r="E1395" s="12" t="s">
        <v>26</v>
      </c>
      <c r="F1395" s="13">
        <v>3670</v>
      </c>
      <c r="G1395" s="12" t="s">
        <v>1034</v>
      </c>
      <c r="H1395" s="12"/>
      <c r="I1395" s="12" t="s">
        <v>1166</v>
      </c>
      <c r="J1395" s="12" t="s">
        <v>1167</v>
      </c>
    </row>
    <row r="1396" spans="1:10" ht="12.75" x14ac:dyDescent="0.2">
      <c r="A1396" s="10">
        <v>40938</v>
      </c>
      <c r="B1396" s="11" t="s">
        <v>36</v>
      </c>
      <c r="C1396" s="11" t="s">
        <v>2</v>
      </c>
      <c r="D1396" s="11" t="s">
        <v>18</v>
      </c>
      <c r="E1396" s="12" t="s">
        <v>264</v>
      </c>
      <c r="F1396" s="13">
        <v>62122.18</v>
      </c>
      <c r="G1396" s="12" t="s">
        <v>1035</v>
      </c>
      <c r="H1396" s="12"/>
      <c r="I1396" s="12" t="s">
        <v>1166</v>
      </c>
      <c r="J1396" s="12" t="s">
        <v>1167</v>
      </c>
    </row>
    <row r="1397" spans="1:10" ht="12.75" x14ac:dyDescent="0.2">
      <c r="A1397" s="10">
        <v>40938</v>
      </c>
      <c r="B1397" s="11" t="s">
        <v>2201</v>
      </c>
      <c r="C1397" s="11" t="s">
        <v>1252</v>
      </c>
      <c r="D1397" s="11" t="s">
        <v>17</v>
      </c>
      <c r="E1397" s="12" t="s">
        <v>2684</v>
      </c>
      <c r="F1397" s="13">
        <v>0</v>
      </c>
      <c r="G1397" s="12" t="s">
        <v>2686</v>
      </c>
      <c r="H1397" s="12" t="s">
        <v>2685</v>
      </c>
      <c r="I1397" s="12" t="s">
        <v>1166</v>
      </c>
      <c r="J1397" s="12" t="s">
        <v>1167</v>
      </c>
    </row>
    <row r="1398" spans="1:10" ht="12.75" x14ac:dyDescent="0.2">
      <c r="A1398" s="10">
        <v>40938</v>
      </c>
      <c r="B1398" s="11" t="s">
        <v>2201</v>
      </c>
      <c r="C1398" s="11" t="s">
        <v>1252</v>
      </c>
      <c r="D1398" s="11" t="s">
        <v>17</v>
      </c>
      <c r="E1398" s="12" t="s">
        <v>2687</v>
      </c>
      <c r="F1398" s="13">
        <v>0</v>
      </c>
      <c r="G1398" s="12" t="s">
        <v>2683</v>
      </c>
      <c r="H1398" s="12" t="s">
        <v>1491</v>
      </c>
      <c r="I1398" s="12" t="s">
        <v>1166</v>
      </c>
      <c r="J1398" s="12" t="s">
        <v>1167</v>
      </c>
    </row>
    <row r="1399" spans="1:10" ht="12.75" x14ac:dyDescent="0.2">
      <c r="A1399" s="10">
        <v>40938</v>
      </c>
      <c r="B1399" s="11" t="s">
        <v>2267</v>
      </c>
      <c r="C1399" s="11" t="s">
        <v>1252</v>
      </c>
      <c r="D1399" s="11" t="s">
        <v>17</v>
      </c>
      <c r="E1399" s="12" t="s">
        <v>717</v>
      </c>
      <c r="F1399" s="13">
        <v>0</v>
      </c>
      <c r="G1399" s="12" t="s">
        <v>2683</v>
      </c>
      <c r="H1399" s="12" t="s">
        <v>1188</v>
      </c>
      <c r="I1399" s="12" t="s">
        <v>1166</v>
      </c>
      <c r="J1399" s="12" t="s">
        <v>1167</v>
      </c>
    </row>
    <row r="1400" spans="1:10" ht="12.75" x14ac:dyDescent="0.2">
      <c r="A1400" s="10">
        <v>40933</v>
      </c>
      <c r="B1400" s="11" t="s">
        <v>88</v>
      </c>
      <c r="C1400" s="11" t="s">
        <v>43</v>
      </c>
      <c r="D1400" s="11" t="s">
        <v>17</v>
      </c>
      <c r="E1400" s="12" t="s">
        <v>83</v>
      </c>
      <c r="F1400" s="13"/>
      <c r="G1400" s="12" t="s">
        <v>1036</v>
      </c>
      <c r="H1400" s="12"/>
      <c r="I1400" s="12" t="s">
        <v>1166</v>
      </c>
      <c r="J1400" s="12" t="s">
        <v>1167</v>
      </c>
    </row>
    <row r="1401" spans="1:10" ht="12.75" x14ac:dyDescent="0.2">
      <c r="A1401" s="10">
        <v>40929</v>
      </c>
      <c r="B1401" s="11" t="s">
        <v>36</v>
      </c>
      <c r="C1401" s="11" t="s">
        <v>37</v>
      </c>
      <c r="D1401" s="11" t="s">
        <v>18</v>
      </c>
      <c r="E1401" s="12" t="s">
        <v>1037</v>
      </c>
      <c r="F1401" s="13">
        <v>10216.92</v>
      </c>
      <c r="G1401" s="12" t="s">
        <v>1038</v>
      </c>
      <c r="H1401" s="12"/>
      <c r="I1401" s="12" t="s">
        <v>1166</v>
      </c>
      <c r="J1401" s="12" t="s">
        <v>1167</v>
      </c>
    </row>
    <row r="1402" spans="1:10" ht="12.75" x14ac:dyDescent="0.2">
      <c r="A1402" s="10">
        <v>40928</v>
      </c>
      <c r="B1402" s="11" t="s">
        <v>40</v>
      </c>
      <c r="C1402" s="11" t="s">
        <v>1252</v>
      </c>
      <c r="D1402" s="11" t="s">
        <v>17</v>
      </c>
      <c r="E1402" s="12" t="s">
        <v>1040</v>
      </c>
      <c r="F1402" s="13">
        <v>10000</v>
      </c>
      <c r="G1402" s="12" t="s">
        <v>1041</v>
      </c>
      <c r="H1402" s="12"/>
      <c r="I1402" s="12" t="s">
        <v>1166</v>
      </c>
      <c r="J1402" s="12" t="s">
        <v>1167</v>
      </c>
    </row>
    <row r="1403" spans="1:10" ht="12.75" x14ac:dyDescent="0.2">
      <c r="A1403" s="10">
        <v>40928</v>
      </c>
      <c r="B1403" s="11" t="s">
        <v>40</v>
      </c>
      <c r="C1403" s="11" t="s">
        <v>1252</v>
      </c>
      <c r="D1403" s="11" t="s">
        <v>17</v>
      </c>
      <c r="E1403" s="12" t="s">
        <v>72</v>
      </c>
      <c r="F1403" s="13">
        <v>86041.3</v>
      </c>
      <c r="G1403" s="12" t="s">
        <v>1043</v>
      </c>
      <c r="H1403" s="12"/>
      <c r="I1403" s="12" t="s">
        <v>1166</v>
      </c>
      <c r="J1403" s="12" t="s">
        <v>1167</v>
      </c>
    </row>
    <row r="1404" spans="1:10" ht="12.75" x14ac:dyDescent="0.2">
      <c r="A1404" s="10">
        <v>40926</v>
      </c>
      <c r="B1404" s="11" t="s">
        <v>36</v>
      </c>
      <c r="C1404" s="11" t="s">
        <v>1252</v>
      </c>
      <c r="D1404" s="11" t="s">
        <v>17</v>
      </c>
      <c r="E1404" s="12" t="s">
        <v>948</v>
      </c>
      <c r="F1404" s="13">
        <v>1164</v>
      </c>
      <c r="G1404" s="12" t="s">
        <v>1045</v>
      </c>
      <c r="H1404" s="12"/>
      <c r="I1404" s="12" t="s">
        <v>1166</v>
      </c>
      <c r="J1404" s="12" t="s">
        <v>1167</v>
      </c>
    </row>
    <row r="1405" spans="1:10" ht="12.75" x14ac:dyDescent="0.2">
      <c r="A1405" s="10">
        <v>40926</v>
      </c>
      <c r="B1405" s="11" t="s">
        <v>36</v>
      </c>
      <c r="C1405" s="11" t="s">
        <v>43</v>
      </c>
      <c r="D1405" s="11" t="s">
        <v>18</v>
      </c>
      <c r="E1405" s="12" t="s">
        <v>380</v>
      </c>
      <c r="F1405" s="13">
        <v>0</v>
      </c>
      <c r="G1405" s="12" t="s">
        <v>1047</v>
      </c>
      <c r="H1405" s="12"/>
      <c r="I1405" s="12" t="s">
        <v>1166</v>
      </c>
      <c r="J1405" s="12" t="s">
        <v>1167</v>
      </c>
    </row>
    <row r="1406" spans="1:10" ht="12.75" x14ac:dyDescent="0.2">
      <c r="A1406" s="10">
        <v>40926</v>
      </c>
      <c r="B1406" s="11" t="s">
        <v>4</v>
      </c>
      <c r="C1406" s="11" t="s">
        <v>1252</v>
      </c>
      <c r="D1406" s="11" t="s">
        <v>17</v>
      </c>
      <c r="E1406" s="12" t="s">
        <v>308</v>
      </c>
      <c r="F1406" s="13">
        <v>6088</v>
      </c>
      <c r="G1406" s="12" t="s">
        <v>1048</v>
      </c>
      <c r="H1406" s="12"/>
      <c r="I1406" s="12" t="s">
        <v>1166</v>
      </c>
      <c r="J1406" s="12" t="s">
        <v>1167</v>
      </c>
    </row>
    <row r="1407" spans="1:10" ht="12.75" x14ac:dyDescent="0.2">
      <c r="A1407" s="10">
        <v>40914</v>
      </c>
      <c r="B1407" s="11" t="s">
        <v>36</v>
      </c>
      <c r="C1407" s="11" t="s">
        <v>37</v>
      </c>
      <c r="D1407" s="11" t="s">
        <v>18</v>
      </c>
      <c r="E1407" s="12" t="s">
        <v>85</v>
      </c>
      <c r="F1407" s="13">
        <v>2327.9299999999998</v>
      </c>
      <c r="G1407" s="12" t="s">
        <v>1049</v>
      </c>
      <c r="H1407" s="12"/>
      <c r="I1407" s="12" t="s">
        <v>1166</v>
      </c>
      <c r="J1407" s="12" t="s">
        <v>1167</v>
      </c>
    </row>
    <row r="1408" spans="1:10" ht="12.75" x14ac:dyDescent="0.2">
      <c r="A1408" s="10">
        <v>40914</v>
      </c>
      <c r="B1408" s="11" t="s">
        <v>2234</v>
      </c>
      <c r="C1408" s="11" t="s">
        <v>1252</v>
      </c>
      <c r="D1408" s="11" t="s">
        <v>17</v>
      </c>
      <c r="E1408" s="12" t="s">
        <v>72</v>
      </c>
      <c r="F1408" s="13">
        <v>0</v>
      </c>
      <c r="G1408" s="12" t="s">
        <v>1050</v>
      </c>
      <c r="H1408" s="12" t="s">
        <v>1494</v>
      </c>
      <c r="I1408" s="12" t="s">
        <v>1166</v>
      </c>
      <c r="J1408" s="12" t="s">
        <v>1167</v>
      </c>
    </row>
    <row r="1409" spans="1:10" ht="12.75" x14ac:dyDescent="0.2">
      <c r="A1409" s="10">
        <v>40906</v>
      </c>
      <c r="B1409" s="11" t="s">
        <v>2234</v>
      </c>
      <c r="C1409" s="11" t="s">
        <v>1252</v>
      </c>
      <c r="D1409" s="11" t="s">
        <v>17</v>
      </c>
      <c r="E1409" s="12" t="s">
        <v>66</v>
      </c>
      <c r="F1409" s="13">
        <v>178641.84</v>
      </c>
      <c r="G1409" s="12" t="s">
        <v>1052</v>
      </c>
      <c r="H1409" s="12"/>
      <c r="I1409" s="12" t="s">
        <v>1166</v>
      </c>
      <c r="J1409" s="12" t="s">
        <v>1167</v>
      </c>
    </row>
    <row r="1410" spans="1:10" ht="12.75" x14ac:dyDescent="0.2">
      <c r="A1410" s="10">
        <v>40905</v>
      </c>
      <c r="B1410" s="11" t="s">
        <v>36</v>
      </c>
      <c r="C1410" s="11" t="s">
        <v>1252</v>
      </c>
      <c r="D1410" s="11" t="s">
        <v>17</v>
      </c>
      <c r="E1410" s="12" t="s">
        <v>1054</v>
      </c>
      <c r="F1410" s="13">
        <v>10422.950000000001</v>
      </c>
      <c r="G1410" s="12" t="s">
        <v>1055</v>
      </c>
      <c r="H1410" s="12"/>
      <c r="I1410" s="12" t="s">
        <v>1166</v>
      </c>
      <c r="J1410" s="12" t="s">
        <v>1167</v>
      </c>
    </row>
    <row r="1411" spans="1:10" ht="12.75" x14ac:dyDescent="0.2">
      <c r="A1411" s="10">
        <v>40900</v>
      </c>
      <c r="B1411" s="11" t="s">
        <v>88</v>
      </c>
      <c r="C1411" s="11"/>
      <c r="D1411" s="11" t="s">
        <v>17</v>
      </c>
      <c r="E1411" s="12" t="s">
        <v>104</v>
      </c>
      <c r="F1411" s="13"/>
      <c r="G1411" s="12" t="s">
        <v>1056</v>
      </c>
      <c r="H1411" s="12"/>
      <c r="I1411" s="12" t="s">
        <v>1166</v>
      </c>
      <c r="J1411" s="12" t="s">
        <v>1167</v>
      </c>
    </row>
    <row r="1412" spans="1:10" ht="12.75" x14ac:dyDescent="0.2">
      <c r="A1412" s="10">
        <v>40900</v>
      </c>
      <c r="B1412" s="11" t="s">
        <v>40</v>
      </c>
      <c r="C1412" s="11" t="s">
        <v>53</v>
      </c>
      <c r="D1412" s="11" t="s">
        <v>17</v>
      </c>
      <c r="E1412" s="12" t="s">
        <v>1058</v>
      </c>
      <c r="F1412" s="13">
        <v>7280.13</v>
      </c>
      <c r="G1412" s="12" t="s">
        <v>1059</v>
      </c>
      <c r="H1412" s="12"/>
      <c r="I1412" s="12" t="s">
        <v>1166</v>
      </c>
      <c r="J1412" s="12" t="s">
        <v>1167</v>
      </c>
    </row>
    <row r="1413" spans="1:10" ht="12.75" x14ac:dyDescent="0.2">
      <c r="A1413" s="10">
        <v>40896</v>
      </c>
      <c r="B1413" s="11" t="s">
        <v>5</v>
      </c>
      <c r="C1413" s="11" t="s">
        <v>53</v>
      </c>
      <c r="D1413" s="11" t="s">
        <v>19</v>
      </c>
      <c r="E1413" s="12" t="s">
        <v>66</v>
      </c>
      <c r="F1413" s="13">
        <v>19271</v>
      </c>
      <c r="G1413" s="12" t="s">
        <v>1060</v>
      </c>
      <c r="H1413" s="12"/>
      <c r="I1413" s="12" t="s">
        <v>1166</v>
      </c>
      <c r="J1413" s="12" t="s">
        <v>1167</v>
      </c>
    </row>
    <row r="1414" spans="1:10" ht="12.75" x14ac:dyDescent="0.2">
      <c r="A1414" s="10">
        <v>40885</v>
      </c>
      <c r="B1414" s="11" t="s">
        <v>4</v>
      </c>
      <c r="C1414" s="11"/>
      <c r="D1414" s="11"/>
      <c r="E1414" s="12" t="s">
        <v>704</v>
      </c>
      <c r="F1414" s="13"/>
      <c r="G1414" s="12" t="s">
        <v>1062</v>
      </c>
      <c r="H1414" s="12"/>
      <c r="I1414" s="12" t="s">
        <v>1166</v>
      </c>
      <c r="J1414" s="12" t="s">
        <v>1167</v>
      </c>
    </row>
    <row r="1415" spans="1:10" ht="12.75" x14ac:dyDescent="0.2">
      <c r="A1415" s="10">
        <v>40884</v>
      </c>
      <c r="B1415" s="11" t="s">
        <v>2234</v>
      </c>
      <c r="C1415" s="11" t="s">
        <v>761</v>
      </c>
      <c r="D1415" s="11" t="s">
        <v>19</v>
      </c>
      <c r="E1415" s="12" t="s">
        <v>521</v>
      </c>
      <c r="F1415" s="13">
        <v>0</v>
      </c>
      <c r="G1415" s="12" t="s">
        <v>1063</v>
      </c>
      <c r="H1415" s="12"/>
      <c r="I1415" s="12" t="s">
        <v>1166</v>
      </c>
      <c r="J1415" s="12" t="s">
        <v>1167</v>
      </c>
    </row>
    <row r="1416" spans="1:10" ht="12.75" x14ac:dyDescent="0.2">
      <c r="A1416" s="10">
        <v>40881</v>
      </c>
      <c r="B1416" s="11" t="s">
        <v>40</v>
      </c>
      <c r="C1416" s="11" t="s">
        <v>1252</v>
      </c>
      <c r="D1416" s="11" t="s">
        <v>17</v>
      </c>
      <c r="E1416" s="12" t="s">
        <v>203</v>
      </c>
      <c r="F1416" s="13">
        <v>21162.25</v>
      </c>
      <c r="G1416" s="12" t="s">
        <v>1065</v>
      </c>
      <c r="H1416" s="12"/>
      <c r="I1416" s="12" t="s">
        <v>1166</v>
      </c>
      <c r="J1416" s="12" t="s">
        <v>1167</v>
      </c>
    </row>
    <row r="1417" spans="1:10" ht="12.75" x14ac:dyDescent="0.2">
      <c r="A1417" s="10">
        <v>40880</v>
      </c>
      <c r="B1417" s="11" t="s">
        <v>40</v>
      </c>
      <c r="C1417" s="11" t="s">
        <v>1252</v>
      </c>
      <c r="D1417" s="11" t="s">
        <v>17</v>
      </c>
      <c r="E1417" s="12" t="s">
        <v>1067</v>
      </c>
      <c r="F1417" s="13">
        <v>6892.35</v>
      </c>
      <c r="G1417" s="12" t="s">
        <v>1068</v>
      </c>
      <c r="H1417" s="12"/>
      <c r="I1417" s="12" t="s">
        <v>1166</v>
      </c>
      <c r="J1417" s="12" t="s">
        <v>1167</v>
      </c>
    </row>
    <row r="1418" spans="1:10" ht="12.75" x14ac:dyDescent="0.2">
      <c r="A1418" s="10">
        <v>40878</v>
      </c>
      <c r="B1418" s="11" t="s">
        <v>36</v>
      </c>
      <c r="C1418" s="11" t="s">
        <v>37</v>
      </c>
      <c r="D1418" s="11" t="s">
        <v>18</v>
      </c>
      <c r="E1418" s="12" t="s">
        <v>264</v>
      </c>
      <c r="F1418" s="13">
        <v>12000</v>
      </c>
      <c r="G1418" s="12" t="s">
        <v>1069</v>
      </c>
      <c r="H1418" s="12"/>
      <c r="I1418" s="12" t="s">
        <v>1166</v>
      </c>
      <c r="J1418" s="12" t="s">
        <v>1167</v>
      </c>
    </row>
    <row r="1419" spans="1:10" ht="12.75" x14ac:dyDescent="0.2">
      <c r="A1419" s="10">
        <v>40876</v>
      </c>
      <c r="B1419" s="11" t="s">
        <v>2201</v>
      </c>
      <c r="C1419" s="11" t="s">
        <v>1252</v>
      </c>
      <c r="D1419" s="11" t="s">
        <v>20</v>
      </c>
      <c r="E1419" s="12" t="s">
        <v>774</v>
      </c>
      <c r="F1419" s="13">
        <v>0</v>
      </c>
      <c r="G1419" s="12" t="s">
        <v>2303</v>
      </c>
      <c r="H1419" s="12"/>
      <c r="I1419" s="12" t="s">
        <v>1166</v>
      </c>
      <c r="J1419" s="12" t="s">
        <v>1167</v>
      </c>
    </row>
    <row r="1420" spans="1:10" ht="12.75" x14ac:dyDescent="0.2">
      <c r="A1420" s="10">
        <v>40874</v>
      </c>
      <c r="B1420" s="11" t="s">
        <v>88</v>
      </c>
      <c r="C1420" s="11" t="s">
        <v>761</v>
      </c>
      <c r="D1420" s="11" t="s">
        <v>19</v>
      </c>
      <c r="E1420" s="12" t="s">
        <v>1072</v>
      </c>
      <c r="F1420" s="13">
        <v>0</v>
      </c>
      <c r="G1420" s="12" t="s">
        <v>1073</v>
      </c>
      <c r="H1420" s="12"/>
      <c r="I1420" s="12" t="s">
        <v>1166</v>
      </c>
      <c r="J1420" s="12" t="s">
        <v>1167</v>
      </c>
    </row>
    <row r="1421" spans="1:10" ht="12.75" x14ac:dyDescent="0.2">
      <c r="A1421" s="10">
        <v>40870</v>
      </c>
      <c r="B1421" s="11" t="s">
        <v>5</v>
      </c>
      <c r="C1421" s="11"/>
      <c r="D1421" s="11" t="s">
        <v>17</v>
      </c>
      <c r="E1421" s="12" t="s">
        <v>1075</v>
      </c>
      <c r="F1421" s="13"/>
      <c r="G1421" s="12" t="s">
        <v>1076</v>
      </c>
      <c r="H1421" s="12"/>
      <c r="I1421" s="12" t="s">
        <v>1166</v>
      </c>
      <c r="J1421" s="12" t="s">
        <v>1167</v>
      </c>
    </row>
    <row r="1422" spans="1:10" ht="12.75" x14ac:dyDescent="0.2">
      <c r="A1422" s="10">
        <v>40868</v>
      </c>
      <c r="B1422" s="11" t="s">
        <v>36</v>
      </c>
      <c r="C1422" s="11" t="s">
        <v>53</v>
      </c>
      <c r="D1422" s="11" t="s">
        <v>19</v>
      </c>
      <c r="E1422" s="12" t="s">
        <v>2921</v>
      </c>
      <c r="F1422" s="13">
        <v>33631.379999999997</v>
      </c>
      <c r="G1422" s="12" t="s">
        <v>1079</v>
      </c>
      <c r="H1422" s="12" t="s">
        <v>1738</v>
      </c>
      <c r="I1422" s="12" t="s">
        <v>1166</v>
      </c>
      <c r="J1422" s="12" t="s">
        <v>1167</v>
      </c>
    </row>
    <row r="1423" spans="1:10" ht="12.75" x14ac:dyDescent="0.2">
      <c r="A1423" s="10">
        <v>40865</v>
      </c>
      <c r="B1423" s="11" t="s">
        <v>4</v>
      </c>
      <c r="C1423" s="11" t="s">
        <v>53</v>
      </c>
      <c r="D1423" s="11" t="s">
        <v>17</v>
      </c>
      <c r="E1423" s="12" t="s">
        <v>1081</v>
      </c>
      <c r="F1423" s="13">
        <v>47820</v>
      </c>
      <c r="G1423" s="12" t="s">
        <v>1082</v>
      </c>
      <c r="H1423" s="12"/>
      <c r="I1423" s="12" t="s">
        <v>1166</v>
      </c>
      <c r="J1423" s="12" t="s">
        <v>1167</v>
      </c>
    </row>
    <row r="1424" spans="1:10" ht="12.75" x14ac:dyDescent="0.2">
      <c r="A1424" s="10">
        <v>40861</v>
      </c>
      <c r="B1424" s="11" t="s">
        <v>36</v>
      </c>
      <c r="C1424" s="11" t="s">
        <v>1252</v>
      </c>
      <c r="D1424" s="11" t="s">
        <v>17</v>
      </c>
      <c r="E1424" s="12" t="s">
        <v>666</v>
      </c>
      <c r="F1424" s="13">
        <v>100000</v>
      </c>
      <c r="G1424" s="12" t="s">
        <v>1083</v>
      </c>
      <c r="H1424" s="12"/>
      <c r="I1424" s="12" t="s">
        <v>1166</v>
      </c>
      <c r="J1424" s="12" t="s">
        <v>1167</v>
      </c>
    </row>
    <row r="1425" spans="1:10" ht="12.75" x14ac:dyDescent="0.2">
      <c r="A1425" s="10">
        <v>40856</v>
      </c>
      <c r="B1425" s="11" t="s">
        <v>2194</v>
      </c>
      <c r="C1425" s="11" t="s">
        <v>1252</v>
      </c>
      <c r="D1425" s="11" t="s">
        <v>20</v>
      </c>
      <c r="E1425" s="12" t="s">
        <v>203</v>
      </c>
      <c r="F1425" s="13">
        <v>0</v>
      </c>
      <c r="G1425" s="12" t="s">
        <v>2304</v>
      </c>
      <c r="H1425" s="12" t="s">
        <v>1579</v>
      </c>
      <c r="I1425" s="12" t="s">
        <v>1166</v>
      </c>
      <c r="J1425" s="12" t="s">
        <v>1167</v>
      </c>
    </row>
    <row r="1426" spans="1:10" ht="12.75" x14ac:dyDescent="0.2">
      <c r="A1426" s="10">
        <v>40852</v>
      </c>
      <c r="B1426" s="11" t="s">
        <v>6</v>
      </c>
      <c r="C1426" s="11" t="s">
        <v>118</v>
      </c>
      <c r="D1426" s="11" t="s">
        <v>19</v>
      </c>
      <c r="E1426" s="12" t="s">
        <v>1086</v>
      </c>
      <c r="F1426" s="13">
        <v>0</v>
      </c>
      <c r="G1426" s="12" t="s">
        <v>3071</v>
      </c>
      <c r="H1426" s="12"/>
      <c r="I1426" s="12" t="s">
        <v>1166</v>
      </c>
      <c r="J1426" s="12" t="s">
        <v>1167</v>
      </c>
    </row>
    <row r="1427" spans="1:10" ht="12.75" x14ac:dyDescent="0.2">
      <c r="A1427" s="10">
        <v>40849</v>
      </c>
      <c r="B1427" s="11" t="s">
        <v>88</v>
      </c>
      <c r="C1427" s="11" t="s">
        <v>43</v>
      </c>
      <c r="D1427" s="11" t="s">
        <v>17</v>
      </c>
      <c r="E1427" s="12" t="s">
        <v>25</v>
      </c>
      <c r="F1427" s="13"/>
      <c r="G1427" s="12" t="s">
        <v>1088</v>
      </c>
      <c r="H1427" s="12"/>
      <c r="I1427" s="12" t="s">
        <v>1166</v>
      </c>
      <c r="J1427" s="12" t="s">
        <v>1167</v>
      </c>
    </row>
    <row r="1428" spans="1:10" ht="12.75" x14ac:dyDescent="0.2">
      <c r="A1428" s="10">
        <v>40847</v>
      </c>
      <c r="B1428" s="11" t="s">
        <v>36</v>
      </c>
      <c r="C1428" s="11" t="s">
        <v>1252</v>
      </c>
      <c r="D1428" s="11" t="s">
        <v>17</v>
      </c>
      <c r="E1428" s="12" t="s">
        <v>810</v>
      </c>
      <c r="F1428" s="13">
        <v>13271.52</v>
      </c>
      <c r="G1428" s="12" t="s">
        <v>1090</v>
      </c>
      <c r="H1428" s="12"/>
      <c r="I1428" s="12" t="s">
        <v>1166</v>
      </c>
      <c r="J1428" s="12" t="s">
        <v>1167</v>
      </c>
    </row>
    <row r="1429" spans="1:10" ht="12.75" x14ac:dyDescent="0.2">
      <c r="A1429" s="10">
        <v>40844</v>
      </c>
      <c r="B1429" s="11" t="s">
        <v>36</v>
      </c>
      <c r="C1429" s="11" t="s">
        <v>43</v>
      </c>
      <c r="D1429" s="11" t="s">
        <v>19</v>
      </c>
      <c r="E1429" s="12" t="s">
        <v>666</v>
      </c>
      <c r="F1429" s="13"/>
      <c r="G1429" s="12" t="s">
        <v>732</v>
      </c>
      <c r="H1429" s="12"/>
      <c r="I1429" s="12" t="s">
        <v>1166</v>
      </c>
      <c r="J1429" s="12" t="s">
        <v>1167</v>
      </c>
    </row>
    <row r="1430" spans="1:10" ht="12.75" x14ac:dyDescent="0.2">
      <c r="A1430" s="10">
        <v>40844</v>
      </c>
      <c r="B1430" s="11" t="s">
        <v>40</v>
      </c>
      <c r="C1430" s="11" t="s">
        <v>43</v>
      </c>
      <c r="D1430" s="11" t="s">
        <v>18</v>
      </c>
      <c r="E1430" s="12" t="s">
        <v>26</v>
      </c>
      <c r="F1430" s="13">
        <v>0</v>
      </c>
      <c r="G1430" s="12" t="s">
        <v>733</v>
      </c>
      <c r="H1430" s="12"/>
      <c r="I1430" s="12" t="s">
        <v>1166</v>
      </c>
      <c r="J1430" s="12" t="s">
        <v>1167</v>
      </c>
    </row>
    <row r="1431" spans="1:10" ht="12.75" x14ac:dyDescent="0.2">
      <c r="A1431" s="10">
        <v>40843</v>
      </c>
      <c r="B1431" s="11" t="s">
        <v>88</v>
      </c>
      <c r="C1431" s="11" t="s">
        <v>53</v>
      </c>
      <c r="D1431" s="11" t="s">
        <v>19</v>
      </c>
      <c r="E1431" s="12" t="s">
        <v>1092</v>
      </c>
      <c r="F1431" s="13">
        <v>13828</v>
      </c>
      <c r="G1431" s="12" t="s">
        <v>1093</v>
      </c>
      <c r="H1431" s="12"/>
      <c r="I1431" s="12" t="s">
        <v>1166</v>
      </c>
      <c r="J1431" s="12" t="s">
        <v>1167</v>
      </c>
    </row>
    <row r="1432" spans="1:10" ht="12.75" x14ac:dyDescent="0.2">
      <c r="A1432" s="10">
        <v>40841</v>
      </c>
      <c r="B1432" s="11" t="s">
        <v>88</v>
      </c>
      <c r="C1432" s="11" t="s">
        <v>53</v>
      </c>
      <c r="D1432" s="11" t="s">
        <v>19</v>
      </c>
      <c r="E1432" s="12" t="s">
        <v>1092</v>
      </c>
      <c r="F1432" s="13">
        <v>12164</v>
      </c>
      <c r="G1432" s="12" t="s">
        <v>1094</v>
      </c>
      <c r="H1432" s="12"/>
      <c r="I1432" s="12" t="s">
        <v>1166</v>
      </c>
      <c r="J1432" s="12" t="s">
        <v>1167</v>
      </c>
    </row>
    <row r="1433" spans="1:10" ht="12.75" x14ac:dyDescent="0.2">
      <c r="A1433" s="10">
        <v>40834</v>
      </c>
      <c r="B1433" s="11" t="s">
        <v>36</v>
      </c>
      <c r="C1433" s="11" t="s">
        <v>53</v>
      </c>
      <c r="D1433" s="11" t="s">
        <v>19</v>
      </c>
      <c r="E1433" s="12" t="s">
        <v>730</v>
      </c>
      <c r="F1433" s="13">
        <v>14943.43</v>
      </c>
      <c r="G1433" s="12" t="s">
        <v>731</v>
      </c>
      <c r="H1433" s="12"/>
      <c r="I1433" s="12" t="s">
        <v>1166</v>
      </c>
      <c r="J1433" s="12" t="s">
        <v>1167</v>
      </c>
    </row>
    <row r="1434" spans="1:10" ht="12.75" x14ac:dyDescent="0.2">
      <c r="A1434" s="10">
        <v>40826</v>
      </c>
      <c r="B1434" s="11" t="s">
        <v>6</v>
      </c>
      <c r="C1434" s="11" t="s">
        <v>43</v>
      </c>
      <c r="D1434" s="11" t="s">
        <v>17</v>
      </c>
      <c r="E1434" s="12" t="s">
        <v>660</v>
      </c>
      <c r="F1434" s="13"/>
      <c r="G1434" s="12" t="s">
        <v>661</v>
      </c>
      <c r="H1434" s="12"/>
      <c r="I1434" s="12" t="s">
        <v>1166</v>
      </c>
      <c r="J1434" s="12" t="s">
        <v>1167</v>
      </c>
    </row>
    <row r="1435" spans="1:10" ht="12.75" x14ac:dyDescent="0.2">
      <c r="A1435" s="10">
        <v>40823</v>
      </c>
      <c r="B1435" s="11" t="s">
        <v>6</v>
      </c>
      <c r="C1435" s="11" t="s">
        <v>43</v>
      </c>
      <c r="D1435" s="11" t="s">
        <v>20</v>
      </c>
      <c r="E1435" s="12" t="s">
        <v>662</v>
      </c>
      <c r="F1435" s="13"/>
      <c r="G1435" s="12" t="s">
        <v>663</v>
      </c>
      <c r="H1435" s="12"/>
      <c r="I1435" s="12" t="s">
        <v>1166</v>
      </c>
      <c r="J1435" s="12" t="s">
        <v>1167</v>
      </c>
    </row>
    <row r="1436" spans="1:10" ht="12.75" x14ac:dyDescent="0.2">
      <c r="A1436" s="10">
        <v>40822</v>
      </c>
      <c r="B1436" s="11" t="s">
        <v>36</v>
      </c>
      <c r="C1436" s="11" t="s">
        <v>53</v>
      </c>
      <c r="D1436" s="11" t="s">
        <v>19</v>
      </c>
      <c r="E1436" s="12" t="s">
        <v>664</v>
      </c>
      <c r="F1436" s="13">
        <v>5839.14</v>
      </c>
      <c r="G1436" s="12" t="s">
        <v>665</v>
      </c>
      <c r="H1436" s="12"/>
      <c r="I1436" s="12" t="s">
        <v>1166</v>
      </c>
      <c r="J1436" s="12" t="s">
        <v>1167</v>
      </c>
    </row>
    <row r="1437" spans="1:10" ht="12.75" x14ac:dyDescent="0.2">
      <c r="A1437" s="10">
        <v>40817</v>
      </c>
      <c r="B1437" s="11" t="s">
        <v>4</v>
      </c>
      <c r="C1437" s="11" t="s">
        <v>43</v>
      </c>
      <c r="D1437" s="11" t="s">
        <v>20</v>
      </c>
      <c r="E1437" s="12" t="s">
        <v>666</v>
      </c>
      <c r="F1437" s="13">
        <v>1617.75</v>
      </c>
      <c r="G1437" s="12" t="s">
        <v>667</v>
      </c>
      <c r="H1437" s="12"/>
      <c r="I1437" s="12" t="s">
        <v>1166</v>
      </c>
      <c r="J1437" s="12" t="s">
        <v>1167</v>
      </c>
    </row>
    <row r="1438" spans="1:10" ht="12.75" x14ac:dyDescent="0.2">
      <c r="A1438" s="10">
        <v>40814</v>
      </c>
      <c r="B1438" s="11" t="s">
        <v>40</v>
      </c>
      <c r="C1438" s="11" t="s">
        <v>761</v>
      </c>
      <c r="D1438" s="11" t="s">
        <v>19</v>
      </c>
      <c r="E1438" s="12" t="s">
        <v>345</v>
      </c>
      <c r="F1438" s="13">
        <v>0</v>
      </c>
      <c r="G1438" s="12" t="s">
        <v>668</v>
      </c>
      <c r="H1438" s="12" t="s">
        <v>1645</v>
      </c>
      <c r="I1438" s="12" t="s">
        <v>1166</v>
      </c>
      <c r="J1438" s="12" t="s">
        <v>1167</v>
      </c>
    </row>
    <row r="1439" spans="1:10" ht="12.75" x14ac:dyDescent="0.2">
      <c r="A1439" s="10">
        <v>40807</v>
      </c>
      <c r="B1439" s="11" t="s">
        <v>4</v>
      </c>
      <c r="C1439" s="11" t="s">
        <v>37</v>
      </c>
      <c r="D1439" s="11" t="s">
        <v>18</v>
      </c>
      <c r="E1439" s="12" t="s">
        <v>54</v>
      </c>
      <c r="F1439" s="13"/>
      <c r="G1439" s="12" t="s">
        <v>669</v>
      </c>
      <c r="H1439" s="12"/>
      <c r="I1439" s="12" t="s">
        <v>1166</v>
      </c>
      <c r="J1439" s="12" t="s">
        <v>1167</v>
      </c>
    </row>
    <row r="1440" spans="1:10" ht="12.75" x14ac:dyDescent="0.2">
      <c r="A1440" s="10">
        <v>40806</v>
      </c>
      <c r="B1440" s="11" t="s">
        <v>6</v>
      </c>
      <c r="C1440" s="11" t="s">
        <v>2</v>
      </c>
      <c r="D1440" s="11" t="s">
        <v>20</v>
      </c>
      <c r="E1440" s="12" t="s">
        <v>83</v>
      </c>
      <c r="F1440" s="13">
        <v>55051.46</v>
      </c>
      <c r="G1440" s="12" t="s">
        <v>670</v>
      </c>
      <c r="H1440" s="12"/>
      <c r="I1440" s="12" t="s">
        <v>1166</v>
      </c>
      <c r="J1440" s="12" t="s">
        <v>1167</v>
      </c>
    </row>
    <row r="1441" spans="1:10" ht="12.75" x14ac:dyDescent="0.2">
      <c r="A1441" s="10">
        <v>40806</v>
      </c>
      <c r="B1441" s="11" t="s">
        <v>6</v>
      </c>
      <c r="C1441" s="11" t="s">
        <v>2</v>
      </c>
      <c r="D1441" s="11" t="s">
        <v>17</v>
      </c>
      <c r="E1441" s="12" t="s">
        <v>233</v>
      </c>
      <c r="F1441" s="13">
        <v>52968.95</v>
      </c>
      <c r="G1441" s="12" t="s">
        <v>671</v>
      </c>
      <c r="H1441" s="12"/>
      <c r="I1441" s="12" t="s">
        <v>1166</v>
      </c>
      <c r="J1441" s="12" t="s">
        <v>1167</v>
      </c>
    </row>
    <row r="1442" spans="1:10" ht="12.75" x14ac:dyDescent="0.2">
      <c r="A1442" s="10">
        <v>40806</v>
      </c>
      <c r="B1442" s="11" t="s">
        <v>36</v>
      </c>
      <c r="C1442" s="11" t="s">
        <v>37</v>
      </c>
      <c r="D1442" s="11" t="s">
        <v>18</v>
      </c>
      <c r="E1442" s="12" t="s">
        <v>672</v>
      </c>
      <c r="F1442" s="13">
        <v>14530.15</v>
      </c>
      <c r="G1442" s="12" t="s">
        <v>673</v>
      </c>
      <c r="H1442" s="12"/>
      <c r="I1442" s="12" t="s">
        <v>1166</v>
      </c>
      <c r="J1442" s="12" t="s">
        <v>1167</v>
      </c>
    </row>
    <row r="1443" spans="1:10" ht="12.75" x14ac:dyDescent="0.2">
      <c r="A1443" s="10">
        <v>40793</v>
      </c>
      <c r="B1443" s="11" t="s">
        <v>88</v>
      </c>
      <c r="C1443" s="11" t="s">
        <v>43</v>
      </c>
      <c r="D1443" s="11" t="s">
        <v>18</v>
      </c>
      <c r="E1443" s="12" t="s">
        <v>127</v>
      </c>
      <c r="F1443" s="13"/>
      <c r="G1443" s="12" t="s">
        <v>674</v>
      </c>
      <c r="H1443" s="12"/>
      <c r="I1443" s="12" t="s">
        <v>1166</v>
      </c>
      <c r="J1443" s="12" t="s">
        <v>1167</v>
      </c>
    </row>
    <row r="1444" spans="1:10" ht="12.75" x14ac:dyDescent="0.2">
      <c r="A1444" s="10">
        <v>40793</v>
      </c>
      <c r="B1444" s="11" t="s">
        <v>36</v>
      </c>
      <c r="C1444" s="11" t="s">
        <v>1252</v>
      </c>
      <c r="D1444" s="11" t="s">
        <v>18</v>
      </c>
      <c r="E1444" s="12" t="s">
        <v>72</v>
      </c>
      <c r="F1444" s="13"/>
      <c r="G1444" s="12" t="s">
        <v>675</v>
      </c>
      <c r="H1444" s="12" t="s">
        <v>1182</v>
      </c>
      <c r="I1444" s="12" t="s">
        <v>1166</v>
      </c>
      <c r="J1444" s="12" t="s">
        <v>1167</v>
      </c>
    </row>
    <row r="1445" spans="1:10" ht="12.75" x14ac:dyDescent="0.2">
      <c r="A1445" s="10">
        <v>40793</v>
      </c>
      <c r="B1445" s="11" t="s">
        <v>2201</v>
      </c>
      <c r="C1445" s="11" t="s">
        <v>1252</v>
      </c>
      <c r="D1445" s="11" t="s">
        <v>18</v>
      </c>
      <c r="E1445" s="12" t="s">
        <v>72</v>
      </c>
      <c r="F1445" s="13"/>
      <c r="G1445" s="12" t="s">
        <v>675</v>
      </c>
      <c r="H1445" s="12" t="s">
        <v>1182</v>
      </c>
      <c r="I1445" s="12" t="s">
        <v>1166</v>
      </c>
      <c r="J1445" s="12" t="s">
        <v>1167</v>
      </c>
    </row>
    <row r="1446" spans="1:10" ht="12.75" x14ac:dyDescent="0.2">
      <c r="A1446" s="10">
        <v>40793</v>
      </c>
      <c r="B1446" s="11" t="s">
        <v>36</v>
      </c>
      <c r="C1446" s="11" t="s">
        <v>2</v>
      </c>
      <c r="D1446" s="11" t="s">
        <v>19</v>
      </c>
      <c r="E1446" s="12" t="s">
        <v>676</v>
      </c>
      <c r="F1446" s="13">
        <v>91179.67</v>
      </c>
      <c r="G1446" s="12" t="s">
        <v>22</v>
      </c>
      <c r="H1446" s="12"/>
      <c r="I1446" s="12" t="s">
        <v>1166</v>
      </c>
      <c r="J1446" s="12" t="s">
        <v>1167</v>
      </c>
    </row>
    <row r="1447" spans="1:10" ht="12.75" x14ac:dyDescent="0.2">
      <c r="A1447" s="10">
        <v>40792</v>
      </c>
      <c r="B1447" s="11" t="s">
        <v>36</v>
      </c>
      <c r="C1447" s="11" t="s">
        <v>43</v>
      </c>
      <c r="D1447" s="11" t="s">
        <v>17</v>
      </c>
      <c r="E1447" s="12" t="s">
        <v>677</v>
      </c>
      <c r="F1447" s="13">
        <v>1476.55</v>
      </c>
      <c r="G1447" s="12" t="s">
        <v>678</v>
      </c>
      <c r="H1447" s="12"/>
      <c r="I1447" s="12" t="s">
        <v>1166</v>
      </c>
      <c r="J1447" s="12" t="s">
        <v>1167</v>
      </c>
    </row>
    <row r="1448" spans="1:10" ht="12.75" x14ac:dyDescent="0.2">
      <c r="A1448" s="10">
        <v>40790</v>
      </c>
      <c r="B1448" s="11" t="s">
        <v>36</v>
      </c>
      <c r="C1448" s="11" t="s">
        <v>53</v>
      </c>
      <c r="D1448" s="11" t="s">
        <v>19</v>
      </c>
      <c r="E1448" s="12" t="s">
        <v>227</v>
      </c>
      <c r="F1448" s="13">
        <v>24487.16</v>
      </c>
      <c r="G1448" s="12" t="s">
        <v>22</v>
      </c>
      <c r="H1448" s="12"/>
      <c r="I1448" s="12" t="s">
        <v>1166</v>
      </c>
      <c r="J1448" s="12" t="s">
        <v>1167</v>
      </c>
    </row>
    <row r="1449" spans="1:10" ht="12.75" x14ac:dyDescent="0.2">
      <c r="A1449" s="10">
        <v>40786</v>
      </c>
      <c r="B1449" s="11" t="s">
        <v>36</v>
      </c>
      <c r="C1449" s="11" t="s">
        <v>37</v>
      </c>
      <c r="D1449" s="11" t="s">
        <v>18</v>
      </c>
      <c r="E1449" s="12" t="s">
        <v>64</v>
      </c>
      <c r="F1449" s="13"/>
      <c r="G1449" s="12" t="s">
        <v>679</v>
      </c>
      <c r="H1449" s="12"/>
      <c r="I1449" s="12" t="s">
        <v>1166</v>
      </c>
      <c r="J1449" s="12" t="s">
        <v>1167</v>
      </c>
    </row>
    <row r="1450" spans="1:10" ht="12.75" x14ac:dyDescent="0.2">
      <c r="A1450" s="10">
        <v>40784</v>
      </c>
      <c r="B1450" s="11" t="s">
        <v>6</v>
      </c>
      <c r="C1450" s="11" t="s">
        <v>2</v>
      </c>
      <c r="D1450" s="11" t="s">
        <v>20</v>
      </c>
      <c r="E1450" s="12" t="s">
        <v>680</v>
      </c>
      <c r="F1450" s="13">
        <v>85136.95</v>
      </c>
      <c r="G1450" s="12" t="s">
        <v>298</v>
      </c>
      <c r="H1450" s="12"/>
      <c r="I1450" s="12" t="s">
        <v>1166</v>
      </c>
      <c r="J1450" s="12" t="s">
        <v>1167</v>
      </c>
    </row>
    <row r="1451" spans="1:10" ht="12.75" x14ac:dyDescent="0.2">
      <c r="A1451" s="10">
        <v>40774</v>
      </c>
      <c r="B1451" s="11" t="s">
        <v>2193</v>
      </c>
      <c r="C1451" s="11" t="s">
        <v>53</v>
      </c>
      <c r="D1451" s="11" t="s">
        <v>19</v>
      </c>
      <c r="E1451" s="12" t="s">
        <v>72</v>
      </c>
      <c r="F1451" s="13">
        <v>33263.43</v>
      </c>
      <c r="G1451" s="12" t="s">
        <v>1106</v>
      </c>
      <c r="H1451" s="12" t="s">
        <v>1495</v>
      </c>
      <c r="I1451" s="12" t="s">
        <v>1166</v>
      </c>
      <c r="J1451" s="12" t="s">
        <v>1167</v>
      </c>
    </row>
    <row r="1452" spans="1:10" ht="12.75" x14ac:dyDescent="0.2">
      <c r="A1452" s="10">
        <v>40772</v>
      </c>
      <c r="B1452" s="11" t="s">
        <v>88</v>
      </c>
      <c r="C1452" s="11" t="s">
        <v>43</v>
      </c>
      <c r="D1452" s="11" t="s">
        <v>18</v>
      </c>
      <c r="E1452" s="12" t="s">
        <v>681</v>
      </c>
      <c r="F1452" s="13">
        <v>0</v>
      </c>
      <c r="G1452" s="12" t="s">
        <v>682</v>
      </c>
      <c r="H1452" s="12"/>
      <c r="I1452" s="12" t="s">
        <v>1166</v>
      </c>
      <c r="J1452" s="12" t="s">
        <v>1167</v>
      </c>
    </row>
    <row r="1453" spans="1:10" ht="12.75" x14ac:dyDescent="0.2">
      <c r="A1453" s="10">
        <v>40770</v>
      </c>
      <c r="B1453" s="11" t="s">
        <v>88</v>
      </c>
      <c r="C1453" s="11" t="s">
        <v>761</v>
      </c>
      <c r="D1453" s="11" t="s">
        <v>19</v>
      </c>
      <c r="E1453" s="12" t="s">
        <v>104</v>
      </c>
      <c r="F1453" s="13"/>
      <c r="G1453" s="12" t="s">
        <v>3072</v>
      </c>
      <c r="H1453" s="12"/>
      <c r="I1453" s="12" t="s">
        <v>1166</v>
      </c>
      <c r="J1453" s="12" t="s">
        <v>1167</v>
      </c>
    </row>
    <row r="1454" spans="1:10" ht="12.75" x14ac:dyDescent="0.2">
      <c r="A1454" s="10">
        <v>40763</v>
      </c>
      <c r="B1454" s="11" t="s">
        <v>36</v>
      </c>
      <c r="C1454" s="11" t="s">
        <v>761</v>
      </c>
      <c r="D1454" s="11" t="s">
        <v>19</v>
      </c>
      <c r="E1454" s="12" t="s">
        <v>380</v>
      </c>
      <c r="F1454" s="13">
        <v>477</v>
      </c>
      <c r="G1454" s="12" t="s">
        <v>3073</v>
      </c>
      <c r="H1454" s="12"/>
      <c r="I1454" s="12" t="s">
        <v>1166</v>
      </c>
      <c r="J1454" s="12" t="s">
        <v>1167</v>
      </c>
    </row>
    <row r="1455" spans="1:10" ht="12.75" x14ac:dyDescent="0.2">
      <c r="A1455" s="10">
        <v>40763</v>
      </c>
      <c r="B1455" s="11" t="s">
        <v>4</v>
      </c>
      <c r="C1455" s="11"/>
      <c r="D1455" s="11" t="s">
        <v>17</v>
      </c>
      <c r="E1455" s="12" t="s">
        <v>54</v>
      </c>
      <c r="F1455" s="13"/>
      <c r="G1455" s="12" t="s">
        <v>1109</v>
      </c>
      <c r="H1455" s="12"/>
      <c r="I1455" s="12" t="s">
        <v>1166</v>
      </c>
      <c r="J1455" s="12" t="s">
        <v>1167</v>
      </c>
    </row>
    <row r="1456" spans="1:10" ht="12.75" x14ac:dyDescent="0.2">
      <c r="A1456" s="10">
        <v>40760</v>
      </c>
      <c r="B1456" s="11" t="s">
        <v>5</v>
      </c>
      <c r="C1456" s="11" t="s">
        <v>37</v>
      </c>
      <c r="D1456" s="11" t="s">
        <v>18</v>
      </c>
      <c r="E1456" s="12" t="s">
        <v>233</v>
      </c>
      <c r="F1456" s="13"/>
      <c r="G1456" s="12" t="s">
        <v>685</v>
      </c>
      <c r="H1456" s="12"/>
      <c r="I1456" s="12" t="s">
        <v>1166</v>
      </c>
      <c r="J1456" s="12" t="s">
        <v>1167</v>
      </c>
    </row>
    <row r="1457" spans="1:10" ht="12.75" x14ac:dyDescent="0.2">
      <c r="A1457" s="10">
        <v>40759</v>
      </c>
      <c r="B1457" s="11" t="s">
        <v>36</v>
      </c>
      <c r="C1457" s="11" t="s">
        <v>53</v>
      </c>
      <c r="D1457" s="11" t="s">
        <v>18</v>
      </c>
      <c r="E1457" s="12" t="s">
        <v>686</v>
      </c>
      <c r="F1457" s="13">
        <v>25148.27</v>
      </c>
      <c r="G1457" s="12" t="s">
        <v>687</v>
      </c>
      <c r="H1457" s="12"/>
      <c r="I1457" s="12" t="s">
        <v>1166</v>
      </c>
      <c r="J1457" s="12" t="s">
        <v>1167</v>
      </c>
    </row>
    <row r="1458" spans="1:10" ht="12.75" x14ac:dyDescent="0.2">
      <c r="A1458" s="10">
        <v>40758</v>
      </c>
      <c r="B1458" s="11" t="s">
        <v>5</v>
      </c>
      <c r="C1458" s="11" t="s">
        <v>53</v>
      </c>
      <c r="D1458" s="11" t="s">
        <v>20</v>
      </c>
      <c r="E1458" s="12" t="s">
        <v>203</v>
      </c>
      <c r="F1458" s="13">
        <v>21632.54</v>
      </c>
      <c r="G1458" s="12" t="s">
        <v>688</v>
      </c>
      <c r="H1458" s="12"/>
      <c r="I1458" s="12" t="s">
        <v>1166</v>
      </c>
      <c r="J1458" s="12" t="s">
        <v>1167</v>
      </c>
    </row>
    <row r="1459" spans="1:10" ht="12.75" x14ac:dyDescent="0.2">
      <c r="A1459" s="10">
        <v>40757</v>
      </c>
      <c r="B1459" s="11" t="s">
        <v>4</v>
      </c>
      <c r="C1459" s="11" t="s">
        <v>2</v>
      </c>
      <c r="D1459" s="11" t="s">
        <v>17</v>
      </c>
      <c r="E1459" s="12" t="s">
        <v>689</v>
      </c>
      <c r="F1459" s="13">
        <v>472674.48</v>
      </c>
      <c r="G1459" s="12" t="s">
        <v>690</v>
      </c>
      <c r="H1459" s="12"/>
      <c r="I1459" s="12" t="s">
        <v>1166</v>
      </c>
      <c r="J1459" s="12" t="s">
        <v>1167</v>
      </c>
    </row>
    <row r="1460" spans="1:10" ht="12.75" x14ac:dyDescent="0.2">
      <c r="A1460" s="10">
        <v>40756</v>
      </c>
      <c r="B1460" s="11" t="s">
        <v>36</v>
      </c>
      <c r="C1460" s="11" t="s">
        <v>43</v>
      </c>
      <c r="D1460" s="11" t="s">
        <v>17</v>
      </c>
      <c r="E1460" s="12" t="s">
        <v>691</v>
      </c>
      <c r="F1460" s="13">
        <v>12.64</v>
      </c>
      <c r="G1460" s="12" t="s">
        <v>692</v>
      </c>
      <c r="H1460" s="12"/>
      <c r="I1460" s="12" t="s">
        <v>1166</v>
      </c>
      <c r="J1460" s="12" t="s">
        <v>1167</v>
      </c>
    </row>
    <row r="1461" spans="1:10" ht="12.75" x14ac:dyDescent="0.2">
      <c r="A1461" s="10">
        <v>40753</v>
      </c>
      <c r="B1461" s="11" t="s">
        <v>36</v>
      </c>
      <c r="C1461" s="11" t="s">
        <v>53</v>
      </c>
      <c r="D1461" s="11" t="s">
        <v>17</v>
      </c>
      <c r="E1461" s="12" t="s">
        <v>380</v>
      </c>
      <c r="F1461" s="13"/>
      <c r="G1461" s="12" t="s">
        <v>693</v>
      </c>
      <c r="H1461" s="12"/>
      <c r="I1461" s="12" t="s">
        <v>1166</v>
      </c>
      <c r="J1461" s="12" t="s">
        <v>1167</v>
      </c>
    </row>
    <row r="1462" spans="1:10" ht="12.75" x14ac:dyDescent="0.2">
      <c r="A1462" s="10">
        <v>40749</v>
      </c>
      <c r="B1462" s="11" t="s">
        <v>88</v>
      </c>
      <c r="C1462" s="11" t="s">
        <v>761</v>
      </c>
      <c r="D1462" s="11" t="s">
        <v>19</v>
      </c>
      <c r="E1462" s="12" t="s">
        <v>345</v>
      </c>
      <c r="F1462" s="13"/>
      <c r="G1462" s="12" t="s">
        <v>3074</v>
      </c>
      <c r="H1462" s="12"/>
      <c r="I1462" s="12" t="s">
        <v>1166</v>
      </c>
      <c r="J1462" s="12" t="s">
        <v>1167</v>
      </c>
    </row>
    <row r="1463" spans="1:10" ht="12.75" x14ac:dyDescent="0.2">
      <c r="A1463" s="10">
        <v>40749</v>
      </c>
      <c r="B1463" s="11" t="s">
        <v>36</v>
      </c>
      <c r="C1463" s="11" t="s">
        <v>53</v>
      </c>
      <c r="D1463" s="11" t="s">
        <v>19</v>
      </c>
      <c r="E1463" s="12" t="s">
        <v>380</v>
      </c>
      <c r="F1463" s="13">
        <v>2650.82</v>
      </c>
      <c r="G1463" s="12" t="s">
        <v>3075</v>
      </c>
      <c r="H1463" s="12"/>
      <c r="I1463" s="12" t="s">
        <v>1166</v>
      </c>
      <c r="J1463" s="12" t="s">
        <v>1167</v>
      </c>
    </row>
    <row r="1464" spans="1:10" ht="12.75" x14ac:dyDescent="0.2">
      <c r="A1464" s="10">
        <v>40745</v>
      </c>
      <c r="B1464" s="11" t="s">
        <v>36</v>
      </c>
      <c r="C1464" s="11" t="s">
        <v>43</v>
      </c>
      <c r="D1464" s="11" t="s">
        <v>17</v>
      </c>
      <c r="E1464" s="12" t="s">
        <v>695</v>
      </c>
      <c r="F1464" s="13">
        <v>98.66</v>
      </c>
      <c r="G1464" s="12" t="s">
        <v>696</v>
      </c>
      <c r="H1464" s="12"/>
      <c r="I1464" s="12" t="s">
        <v>1166</v>
      </c>
      <c r="J1464" s="12" t="s">
        <v>1167</v>
      </c>
    </row>
    <row r="1465" spans="1:10" ht="12.75" x14ac:dyDescent="0.2">
      <c r="A1465" s="10">
        <v>40743</v>
      </c>
      <c r="B1465" s="11" t="s">
        <v>36</v>
      </c>
      <c r="C1465" s="11" t="s">
        <v>37</v>
      </c>
      <c r="D1465" s="11" t="s">
        <v>18</v>
      </c>
      <c r="E1465" s="12" t="s">
        <v>697</v>
      </c>
      <c r="F1465" s="13"/>
      <c r="G1465" s="12" t="s">
        <v>698</v>
      </c>
      <c r="H1465" s="12"/>
      <c r="I1465" s="12" t="s">
        <v>1166</v>
      </c>
      <c r="J1465" s="12" t="s">
        <v>1167</v>
      </c>
    </row>
    <row r="1466" spans="1:10" ht="12.75" x14ac:dyDescent="0.2">
      <c r="A1466" s="10">
        <v>40742</v>
      </c>
      <c r="B1466" s="11" t="s">
        <v>6</v>
      </c>
      <c r="C1466" s="11" t="s">
        <v>2</v>
      </c>
      <c r="D1466" s="11" t="s">
        <v>20</v>
      </c>
      <c r="E1466" s="12" t="s">
        <v>494</v>
      </c>
      <c r="F1466" s="13">
        <v>122852.53</v>
      </c>
      <c r="G1466" s="12" t="s">
        <v>495</v>
      </c>
      <c r="H1466" s="12"/>
      <c r="I1466" s="12" t="s">
        <v>1166</v>
      </c>
      <c r="J1466" s="12" t="s">
        <v>1167</v>
      </c>
    </row>
    <row r="1467" spans="1:10" ht="12.75" x14ac:dyDescent="0.2">
      <c r="A1467" s="10">
        <v>40738</v>
      </c>
      <c r="B1467" s="11" t="s">
        <v>4</v>
      </c>
      <c r="C1467" s="11" t="s">
        <v>43</v>
      </c>
      <c r="D1467" s="11" t="s">
        <v>17</v>
      </c>
      <c r="E1467" s="12" t="s">
        <v>657</v>
      </c>
      <c r="F1467" s="13"/>
      <c r="G1467" s="12" t="s">
        <v>658</v>
      </c>
      <c r="H1467" s="12"/>
      <c r="I1467" s="12" t="s">
        <v>1166</v>
      </c>
      <c r="J1467" s="12" t="s">
        <v>1167</v>
      </c>
    </row>
    <row r="1468" spans="1:10" ht="12.75" x14ac:dyDescent="0.2">
      <c r="A1468" s="10">
        <v>40727</v>
      </c>
      <c r="B1468" s="11" t="s">
        <v>2206</v>
      </c>
      <c r="C1468" s="11" t="s">
        <v>53</v>
      </c>
      <c r="D1468" s="11" t="s">
        <v>17</v>
      </c>
      <c r="E1468" s="12" t="s">
        <v>54</v>
      </c>
      <c r="F1468" s="13">
        <v>13346.09</v>
      </c>
      <c r="G1468" s="12" t="s">
        <v>496</v>
      </c>
      <c r="H1468" s="12"/>
      <c r="I1468" s="12" t="s">
        <v>1166</v>
      </c>
      <c r="J1468" s="12" t="s">
        <v>1167</v>
      </c>
    </row>
    <row r="1469" spans="1:10" ht="12.75" x14ac:dyDescent="0.2">
      <c r="A1469" s="10">
        <v>40724</v>
      </c>
      <c r="B1469" s="11" t="s">
        <v>88</v>
      </c>
      <c r="C1469" s="11" t="s">
        <v>43</v>
      </c>
      <c r="D1469" s="11" t="s">
        <v>20</v>
      </c>
      <c r="E1469" s="12" t="s">
        <v>497</v>
      </c>
      <c r="F1469" s="13"/>
      <c r="G1469" s="12" t="s">
        <v>498</v>
      </c>
      <c r="H1469" s="12"/>
      <c r="I1469" s="12" t="s">
        <v>1166</v>
      </c>
      <c r="J1469" s="12" t="s">
        <v>1167</v>
      </c>
    </row>
    <row r="1470" spans="1:10" ht="12.75" x14ac:dyDescent="0.2">
      <c r="A1470" s="10">
        <v>40723</v>
      </c>
      <c r="B1470" s="11" t="s">
        <v>2193</v>
      </c>
      <c r="C1470" s="11" t="s">
        <v>2</v>
      </c>
      <c r="D1470" s="11" t="s">
        <v>1730</v>
      </c>
      <c r="E1470" s="12" t="s">
        <v>66</v>
      </c>
      <c r="F1470" s="13">
        <v>141882.01</v>
      </c>
      <c r="G1470" s="12" t="s">
        <v>2368</v>
      </c>
      <c r="H1470" s="12" t="s">
        <v>1177</v>
      </c>
      <c r="I1470" s="12" t="s">
        <v>1166</v>
      </c>
      <c r="J1470" s="12" t="s">
        <v>1167</v>
      </c>
    </row>
    <row r="1471" spans="1:10" ht="12.75" x14ac:dyDescent="0.2">
      <c r="A1471" s="10">
        <v>40722</v>
      </c>
      <c r="B1471" s="11" t="s">
        <v>36</v>
      </c>
      <c r="C1471" s="11" t="s">
        <v>53</v>
      </c>
      <c r="D1471" s="11" t="s">
        <v>19</v>
      </c>
      <c r="E1471" s="12" t="s">
        <v>56</v>
      </c>
      <c r="F1471" s="13">
        <v>10594.46</v>
      </c>
      <c r="G1471" s="12" t="s">
        <v>3076</v>
      </c>
      <c r="H1471" s="12" t="s">
        <v>1487</v>
      </c>
      <c r="I1471" s="12" t="s">
        <v>1166</v>
      </c>
      <c r="J1471" s="12" t="s">
        <v>1167</v>
      </c>
    </row>
    <row r="1472" spans="1:10" ht="12.75" x14ac:dyDescent="0.2">
      <c r="A1472" s="10">
        <v>40720</v>
      </c>
      <c r="B1472" s="11" t="s">
        <v>4</v>
      </c>
      <c r="C1472" s="11" t="s">
        <v>43</v>
      </c>
      <c r="D1472" s="11" t="s">
        <v>17</v>
      </c>
      <c r="E1472" s="12" t="s">
        <v>501</v>
      </c>
      <c r="F1472" s="13"/>
      <c r="G1472" s="12" t="s">
        <v>502</v>
      </c>
      <c r="H1472" s="12"/>
      <c r="I1472" s="12" t="s">
        <v>1166</v>
      </c>
      <c r="J1472" s="12" t="s">
        <v>1167</v>
      </c>
    </row>
    <row r="1473" spans="1:10" ht="12.75" x14ac:dyDescent="0.2">
      <c r="A1473" s="10">
        <v>40716</v>
      </c>
      <c r="B1473" s="11" t="s">
        <v>6</v>
      </c>
      <c r="C1473" s="11" t="s">
        <v>43</v>
      </c>
      <c r="D1473" s="11" t="s">
        <v>20</v>
      </c>
      <c r="E1473" s="12" t="s">
        <v>66</v>
      </c>
      <c r="F1473" s="13">
        <v>1300</v>
      </c>
      <c r="G1473" s="12" t="s">
        <v>503</v>
      </c>
      <c r="H1473" s="12"/>
      <c r="I1473" s="12" t="s">
        <v>1166</v>
      </c>
      <c r="J1473" s="12" t="s">
        <v>1167</v>
      </c>
    </row>
    <row r="1474" spans="1:10" ht="12.75" x14ac:dyDescent="0.2">
      <c r="A1474" s="10">
        <v>40710</v>
      </c>
      <c r="B1474" s="11" t="s">
        <v>36</v>
      </c>
      <c r="C1474" s="11" t="s">
        <v>43</v>
      </c>
      <c r="D1474" s="11" t="s">
        <v>20</v>
      </c>
      <c r="E1474" s="12" t="s">
        <v>119</v>
      </c>
      <c r="F1474" s="13"/>
      <c r="G1474" s="12" t="s">
        <v>504</v>
      </c>
      <c r="H1474" s="12"/>
      <c r="I1474" s="12" t="s">
        <v>1166</v>
      </c>
      <c r="J1474" s="12" t="s">
        <v>1167</v>
      </c>
    </row>
    <row r="1475" spans="1:10" ht="12.75" x14ac:dyDescent="0.2">
      <c r="A1475" s="10">
        <v>40710</v>
      </c>
      <c r="B1475" s="11" t="s">
        <v>36</v>
      </c>
      <c r="C1475" s="11" t="s">
        <v>761</v>
      </c>
      <c r="D1475" s="11" t="s">
        <v>20</v>
      </c>
      <c r="E1475" s="12" t="s">
        <v>119</v>
      </c>
      <c r="F1475" s="13"/>
      <c r="G1475" s="12" t="s">
        <v>504</v>
      </c>
      <c r="H1475" s="12"/>
      <c r="I1475" s="12" t="s">
        <v>1166</v>
      </c>
      <c r="J1475" s="12" t="s">
        <v>1167</v>
      </c>
    </row>
    <row r="1476" spans="1:10" ht="12.75" x14ac:dyDescent="0.2">
      <c r="A1476" s="10">
        <v>40710</v>
      </c>
      <c r="B1476" s="11" t="s">
        <v>36</v>
      </c>
      <c r="C1476" s="11" t="s">
        <v>1252</v>
      </c>
      <c r="D1476" s="11" t="s">
        <v>1730</v>
      </c>
      <c r="E1476" s="12" t="s">
        <v>119</v>
      </c>
      <c r="F1476" s="13">
        <v>0</v>
      </c>
      <c r="G1476" s="12" t="s">
        <v>504</v>
      </c>
      <c r="H1476" s="12" t="s">
        <v>2340</v>
      </c>
      <c r="I1476" s="12" t="s">
        <v>1166</v>
      </c>
      <c r="J1476" s="12" t="s">
        <v>1167</v>
      </c>
    </row>
    <row r="1477" spans="1:10" ht="12.75" x14ac:dyDescent="0.2">
      <c r="A1477" s="10">
        <v>40710</v>
      </c>
      <c r="B1477" s="11" t="s">
        <v>36</v>
      </c>
      <c r="C1477" s="11" t="s">
        <v>37</v>
      </c>
      <c r="D1477" s="11" t="s">
        <v>18</v>
      </c>
      <c r="E1477" s="12" t="s">
        <v>377</v>
      </c>
      <c r="F1477" s="13">
        <v>287.32</v>
      </c>
      <c r="G1477" s="12" t="s">
        <v>699</v>
      </c>
      <c r="H1477" s="12"/>
      <c r="I1477" s="12" t="s">
        <v>1166</v>
      </c>
      <c r="J1477" s="12" t="s">
        <v>1167</v>
      </c>
    </row>
    <row r="1478" spans="1:10" ht="12.75" x14ac:dyDescent="0.2">
      <c r="A1478" s="10">
        <v>40692</v>
      </c>
      <c r="B1478" s="11" t="s">
        <v>4</v>
      </c>
      <c r="C1478" s="11" t="s">
        <v>53</v>
      </c>
      <c r="D1478" s="11" t="s">
        <v>17</v>
      </c>
      <c r="E1478" s="12" t="s">
        <v>505</v>
      </c>
      <c r="F1478" s="13">
        <v>12784.02</v>
      </c>
      <c r="G1478" s="12" t="s">
        <v>506</v>
      </c>
      <c r="H1478" s="12"/>
      <c r="I1478" s="12" t="s">
        <v>1166</v>
      </c>
      <c r="J1478" s="12" t="s">
        <v>1167</v>
      </c>
    </row>
    <row r="1479" spans="1:10" ht="12.75" x14ac:dyDescent="0.2">
      <c r="A1479" s="10">
        <v>40690</v>
      </c>
      <c r="B1479" s="11" t="s">
        <v>40</v>
      </c>
      <c r="C1479" s="11" t="s">
        <v>53</v>
      </c>
      <c r="D1479" s="11" t="s">
        <v>19</v>
      </c>
      <c r="E1479" s="12" t="s">
        <v>345</v>
      </c>
      <c r="F1479" s="13">
        <v>7283.44</v>
      </c>
      <c r="G1479" s="12" t="s">
        <v>3077</v>
      </c>
      <c r="H1479" s="12"/>
      <c r="I1479" s="12" t="s">
        <v>1166</v>
      </c>
      <c r="J1479" s="12" t="s">
        <v>1167</v>
      </c>
    </row>
    <row r="1480" spans="1:10" ht="12.75" x14ac:dyDescent="0.2">
      <c r="A1480" s="10">
        <v>40690</v>
      </c>
      <c r="B1480" s="11" t="s">
        <v>40</v>
      </c>
      <c r="C1480" s="11"/>
      <c r="D1480" s="11" t="s">
        <v>18</v>
      </c>
      <c r="E1480" s="12" t="s">
        <v>54</v>
      </c>
      <c r="F1480" s="13"/>
      <c r="G1480" s="12" t="s">
        <v>508</v>
      </c>
      <c r="H1480" s="12"/>
      <c r="I1480" s="12" t="s">
        <v>1166</v>
      </c>
      <c r="J1480" s="12" t="s">
        <v>1167</v>
      </c>
    </row>
    <row r="1481" spans="1:10" ht="12.75" x14ac:dyDescent="0.2">
      <c r="A1481" s="10">
        <v>40688</v>
      </c>
      <c r="B1481" s="11" t="s">
        <v>36</v>
      </c>
      <c r="C1481" s="11" t="s">
        <v>43</v>
      </c>
      <c r="D1481" s="11" t="s">
        <v>17</v>
      </c>
      <c r="E1481" s="12" t="s">
        <v>509</v>
      </c>
      <c r="F1481" s="13">
        <v>280.52</v>
      </c>
      <c r="G1481" s="12" t="s">
        <v>510</v>
      </c>
      <c r="H1481" s="12"/>
      <c r="I1481" s="12" t="s">
        <v>1166</v>
      </c>
      <c r="J1481" s="12" t="s">
        <v>1167</v>
      </c>
    </row>
    <row r="1482" spans="1:10" ht="12.75" x14ac:dyDescent="0.2">
      <c r="A1482" s="10">
        <v>40686</v>
      </c>
      <c r="B1482" s="11" t="s">
        <v>88</v>
      </c>
      <c r="C1482" s="11" t="s">
        <v>53</v>
      </c>
      <c r="D1482" s="11" t="s">
        <v>17</v>
      </c>
      <c r="E1482" s="12" t="s">
        <v>28</v>
      </c>
      <c r="F1482" s="13"/>
      <c r="G1482" s="12" t="s">
        <v>511</v>
      </c>
      <c r="H1482" s="12"/>
      <c r="I1482" s="12" t="s">
        <v>1166</v>
      </c>
      <c r="J1482" s="12" t="s">
        <v>1167</v>
      </c>
    </row>
    <row r="1483" spans="1:10" ht="12.75" x14ac:dyDescent="0.2">
      <c r="A1483" s="10">
        <v>40683</v>
      </c>
      <c r="B1483" s="11" t="s">
        <v>4</v>
      </c>
      <c r="C1483" s="11" t="s">
        <v>43</v>
      </c>
      <c r="D1483" s="11" t="s">
        <v>19</v>
      </c>
      <c r="E1483" s="12" t="s">
        <v>152</v>
      </c>
      <c r="F1483" s="13">
        <v>993.76</v>
      </c>
      <c r="G1483" s="12" t="s">
        <v>512</v>
      </c>
      <c r="H1483" s="12"/>
      <c r="I1483" s="12" t="s">
        <v>1166</v>
      </c>
      <c r="J1483" s="12" t="s">
        <v>1167</v>
      </c>
    </row>
    <row r="1484" spans="1:10" ht="12.75" x14ac:dyDescent="0.2">
      <c r="A1484" s="10">
        <v>40680</v>
      </c>
      <c r="B1484" s="11" t="s">
        <v>40</v>
      </c>
      <c r="C1484" s="11" t="s">
        <v>53</v>
      </c>
      <c r="D1484" s="11" t="s">
        <v>17</v>
      </c>
      <c r="E1484" s="12" t="s">
        <v>345</v>
      </c>
      <c r="F1484" s="13">
        <v>11590.64</v>
      </c>
      <c r="G1484" s="12" t="s">
        <v>700</v>
      </c>
      <c r="H1484" s="12"/>
      <c r="I1484" s="12" t="s">
        <v>1166</v>
      </c>
      <c r="J1484" s="12" t="s">
        <v>1167</v>
      </c>
    </row>
    <row r="1485" spans="1:10" ht="12.75" x14ac:dyDescent="0.2">
      <c r="A1485" s="10">
        <v>40679</v>
      </c>
      <c r="B1485" s="11" t="s">
        <v>2194</v>
      </c>
      <c r="C1485" s="11" t="s">
        <v>2</v>
      </c>
      <c r="D1485" s="11" t="s">
        <v>20</v>
      </c>
      <c r="E1485" s="12" t="s">
        <v>513</v>
      </c>
      <c r="F1485" s="13">
        <v>148000</v>
      </c>
      <c r="G1485" s="12" t="s">
        <v>2305</v>
      </c>
      <c r="H1485" s="12"/>
      <c r="I1485" s="12" t="s">
        <v>1166</v>
      </c>
      <c r="J1485" s="12" t="s">
        <v>1167</v>
      </c>
    </row>
    <row r="1486" spans="1:10" ht="12.75" x14ac:dyDescent="0.2">
      <c r="A1486" s="10">
        <v>40670</v>
      </c>
      <c r="B1486" s="11" t="s">
        <v>36</v>
      </c>
      <c r="C1486" s="11" t="s">
        <v>37</v>
      </c>
      <c r="D1486" s="11" t="s">
        <v>18</v>
      </c>
      <c r="E1486" s="12" t="s">
        <v>119</v>
      </c>
      <c r="F1486" s="13"/>
      <c r="G1486" s="12" t="s">
        <v>701</v>
      </c>
      <c r="H1486" s="12"/>
      <c r="I1486" s="12" t="s">
        <v>1166</v>
      </c>
      <c r="J1486" s="12" t="s">
        <v>1167</v>
      </c>
    </row>
    <row r="1487" spans="1:10" ht="12.75" x14ac:dyDescent="0.2">
      <c r="A1487" s="10">
        <v>40666</v>
      </c>
      <c r="B1487" s="11" t="s">
        <v>36</v>
      </c>
      <c r="C1487" s="11" t="s">
        <v>1252</v>
      </c>
      <c r="D1487" s="11" t="s">
        <v>17</v>
      </c>
      <c r="E1487" s="12" t="s">
        <v>515</v>
      </c>
      <c r="F1487" s="13">
        <v>160000</v>
      </c>
      <c r="G1487" s="12" t="s">
        <v>2306</v>
      </c>
      <c r="H1487" s="12" t="s">
        <v>1590</v>
      </c>
      <c r="I1487" s="12" t="s">
        <v>1166</v>
      </c>
      <c r="J1487" s="12" t="s">
        <v>1167</v>
      </c>
    </row>
    <row r="1488" spans="1:10" ht="12.75" x14ac:dyDescent="0.2">
      <c r="A1488" s="10">
        <v>40661</v>
      </c>
      <c r="B1488" s="11" t="s">
        <v>36</v>
      </c>
      <c r="C1488" s="11" t="s">
        <v>2</v>
      </c>
      <c r="D1488" s="11" t="s">
        <v>19</v>
      </c>
      <c r="E1488" s="12" t="s">
        <v>517</v>
      </c>
      <c r="F1488" s="13">
        <v>72610.89</v>
      </c>
      <c r="G1488" s="12" t="s">
        <v>22</v>
      </c>
      <c r="H1488" s="12"/>
      <c r="I1488" s="12" t="s">
        <v>1166</v>
      </c>
      <c r="J1488" s="12" t="s">
        <v>1167</v>
      </c>
    </row>
    <row r="1489" spans="1:10" ht="12.75" x14ac:dyDescent="0.2">
      <c r="A1489" s="10">
        <v>40660</v>
      </c>
      <c r="B1489" s="11" t="s">
        <v>36</v>
      </c>
      <c r="C1489" s="11" t="s">
        <v>43</v>
      </c>
      <c r="D1489" s="11" t="s">
        <v>20</v>
      </c>
      <c r="E1489" s="12" t="s">
        <v>380</v>
      </c>
      <c r="F1489" s="13">
        <v>473.48</v>
      </c>
      <c r="G1489" s="12" t="s">
        <v>381</v>
      </c>
      <c r="H1489" s="12"/>
      <c r="I1489" s="12" t="s">
        <v>1166</v>
      </c>
      <c r="J1489" s="12" t="s">
        <v>1167</v>
      </c>
    </row>
    <row r="1490" spans="1:10" ht="12.75" x14ac:dyDescent="0.2">
      <c r="A1490" s="10">
        <v>40660</v>
      </c>
      <c r="B1490" s="11" t="s">
        <v>36</v>
      </c>
      <c r="C1490" s="11" t="s">
        <v>53</v>
      </c>
      <c r="D1490" s="11" t="s">
        <v>17</v>
      </c>
      <c r="E1490" s="12" t="s">
        <v>382</v>
      </c>
      <c r="F1490" s="13">
        <v>7151.06</v>
      </c>
      <c r="G1490" s="12" t="s">
        <v>383</v>
      </c>
      <c r="H1490" s="12"/>
      <c r="I1490" s="12" t="s">
        <v>1166</v>
      </c>
      <c r="J1490" s="12" t="s">
        <v>1167</v>
      </c>
    </row>
    <row r="1491" spans="1:10" ht="12.75" x14ac:dyDescent="0.2">
      <c r="A1491" s="10">
        <v>40659</v>
      </c>
      <c r="B1491" s="11" t="s">
        <v>2194</v>
      </c>
      <c r="C1491" s="11" t="s">
        <v>2</v>
      </c>
      <c r="D1491" s="11" t="s">
        <v>1730</v>
      </c>
      <c r="E1491" s="12" t="s">
        <v>264</v>
      </c>
      <c r="F1491" s="13">
        <v>160000</v>
      </c>
      <c r="G1491" s="12" t="s">
        <v>2307</v>
      </c>
      <c r="H1491" s="12" t="s">
        <v>2002</v>
      </c>
      <c r="I1491" s="12" t="s">
        <v>1166</v>
      </c>
      <c r="J1491" s="12" t="s">
        <v>1167</v>
      </c>
    </row>
    <row r="1492" spans="1:10" ht="12.75" x14ac:dyDescent="0.2">
      <c r="A1492" s="10">
        <v>40653</v>
      </c>
      <c r="B1492" s="11" t="s">
        <v>5</v>
      </c>
      <c r="C1492" s="11" t="s">
        <v>53</v>
      </c>
      <c r="D1492" s="11" t="s">
        <v>18</v>
      </c>
      <c r="E1492" s="12" t="s">
        <v>26</v>
      </c>
      <c r="F1492" s="13">
        <v>15680.42</v>
      </c>
      <c r="G1492" s="12" t="s">
        <v>384</v>
      </c>
      <c r="H1492" s="12"/>
      <c r="I1492" s="12" t="s">
        <v>1166</v>
      </c>
      <c r="J1492" s="12" t="s">
        <v>1167</v>
      </c>
    </row>
    <row r="1493" spans="1:10" ht="12.75" x14ac:dyDescent="0.2">
      <c r="A1493" s="10">
        <v>40646</v>
      </c>
      <c r="B1493" s="11" t="s">
        <v>36</v>
      </c>
      <c r="C1493" s="11" t="s">
        <v>37</v>
      </c>
      <c r="D1493" s="11" t="s">
        <v>18</v>
      </c>
      <c r="E1493" s="12" t="s">
        <v>702</v>
      </c>
      <c r="F1493" s="13">
        <v>14612.24</v>
      </c>
      <c r="G1493" s="12" t="s">
        <v>703</v>
      </c>
      <c r="H1493" s="12"/>
      <c r="I1493" s="12" t="s">
        <v>1166</v>
      </c>
      <c r="J1493" s="12" t="s">
        <v>1167</v>
      </c>
    </row>
    <row r="1494" spans="1:10" ht="12.75" x14ac:dyDescent="0.2">
      <c r="A1494" s="10">
        <v>40645</v>
      </c>
      <c r="B1494" s="11" t="s">
        <v>4</v>
      </c>
      <c r="C1494" s="11" t="s">
        <v>37</v>
      </c>
      <c r="D1494" s="11" t="s">
        <v>18</v>
      </c>
      <c r="E1494" s="12" t="s">
        <v>704</v>
      </c>
      <c r="F1494" s="13"/>
      <c r="G1494" s="12" t="s">
        <v>705</v>
      </c>
      <c r="H1494" s="12"/>
      <c r="I1494" s="12" t="s">
        <v>1166</v>
      </c>
      <c r="J1494" s="12" t="s">
        <v>1167</v>
      </c>
    </row>
    <row r="1495" spans="1:10" ht="12.75" x14ac:dyDescent="0.2">
      <c r="A1495" s="10">
        <v>40640</v>
      </c>
      <c r="B1495" s="11" t="s">
        <v>40</v>
      </c>
      <c r="C1495" s="11" t="s">
        <v>53</v>
      </c>
      <c r="D1495" s="11" t="s">
        <v>17</v>
      </c>
      <c r="E1495" s="12" t="s">
        <v>288</v>
      </c>
      <c r="F1495" s="13">
        <v>7736.98</v>
      </c>
      <c r="G1495" s="12" t="s">
        <v>378</v>
      </c>
      <c r="H1495" s="12"/>
      <c r="I1495" s="12" t="s">
        <v>1166</v>
      </c>
      <c r="J1495" s="12" t="s">
        <v>1167</v>
      </c>
    </row>
    <row r="1496" spans="1:10" ht="12.75" x14ac:dyDescent="0.2">
      <c r="A1496" s="10">
        <v>40639</v>
      </c>
      <c r="B1496" s="11" t="s">
        <v>6</v>
      </c>
      <c r="C1496" s="11" t="s">
        <v>53</v>
      </c>
      <c r="D1496" s="11" t="s">
        <v>17</v>
      </c>
      <c r="E1496" s="12" t="s">
        <v>30</v>
      </c>
      <c r="F1496" s="13">
        <v>22807.93</v>
      </c>
      <c r="G1496" s="12" t="s">
        <v>375</v>
      </c>
      <c r="H1496" s="12"/>
      <c r="I1496" s="12" t="s">
        <v>1166</v>
      </c>
      <c r="J1496" s="12" t="s">
        <v>1167</v>
      </c>
    </row>
    <row r="1497" spans="1:10" ht="12.75" x14ac:dyDescent="0.2">
      <c r="A1497" s="10">
        <v>40639</v>
      </c>
      <c r="B1497" s="11" t="s">
        <v>36</v>
      </c>
      <c r="C1497" s="11" t="s">
        <v>37</v>
      </c>
      <c r="D1497" s="11" t="s">
        <v>18</v>
      </c>
      <c r="E1497" s="12" t="s">
        <v>34</v>
      </c>
      <c r="F1497" s="13">
        <v>30654.05</v>
      </c>
      <c r="G1497" s="12" t="s">
        <v>706</v>
      </c>
      <c r="H1497" s="12"/>
      <c r="I1497" s="12" t="s">
        <v>1166</v>
      </c>
      <c r="J1497" s="12" t="s">
        <v>1167</v>
      </c>
    </row>
    <row r="1498" spans="1:10" ht="12.75" x14ac:dyDescent="0.2">
      <c r="A1498" s="10">
        <v>40635</v>
      </c>
      <c r="B1498" s="11" t="s">
        <v>2193</v>
      </c>
      <c r="C1498" s="11" t="s">
        <v>761</v>
      </c>
      <c r="D1498" s="11" t="s">
        <v>19</v>
      </c>
      <c r="E1498" s="12" t="s">
        <v>54</v>
      </c>
      <c r="F1498" s="13">
        <v>0</v>
      </c>
      <c r="G1498" s="12" t="s">
        <v>379</v>
      </c>
      <c r="H1498" s="12" t="s">
        <v>2341</v>
      </c>
      <c r="I1498" s="12" t="s">
        <v>1166</v>
      </c>
      <c r="J1498" s="12" t="s">
        <v>1167</v>
      </c>
    </row>
    <row r="1499" spans="1:10" ht="12.75" x14ac:dyDescent="0.2">
      <c r="A1499" s="10">
        <v>40634</v>
      </c>
      <c r="B1499" s="11" t="s">
        <v>88</v>
      </c>
      <c r="C1499" s="11"/>
      <c r="D1499" s="11" t="s">
        <v>17</v>
      </c>
      <c r="E1499" s="12" t="s">
        <v>28</v>
      </c>
      <c r="F1499" s="13"/>
      <c r="G1499" s="12" t="s">
        <v>372</v>
      </c>
      <c r="H1499" s="12"/>
      <c r="I1499" s="12" t="s">
        <v>1166</v>
      </c>
      <c r="J1499" s="12" t="s">
        <v>1167</v>
      </c>
    </row>
    <row r="1500" spans="1:10" ht="12.75" x14ac:dyDescent="0.2">
      <c r="A1500" s="10">
        <v>40631</v>
      </c>
      <c r="B1500" s="11" t="s">
        <v>36</v>
      </c>
      <c r="C1500" s="11"/>
      <c r="D1500" s="11" t="s">
        <v>17</v>
      </c>
      <c r="E1500" s="12" t="s">
        <v>519</v>
      </c>
      <c r="F1500" s="13"/>
      <c r="G1500" s="12" t="s">
        <v>520</v>
      </c>
      <c r="H1500" s="12"/>
      <c r="I1500" s="12" t="s">
        <v>1166</v>
      </c>
      <c r="J1500" s="12" t="s">
        <v>1167</v>
      </c>
    </row>
    <row r="1501" spans="1:10" ht="12.75" x14ac:dyDescent="0.2">
      <c r="A1501" s="10">
        <v>40627</v>
      </c>
      <c r="B1501" s="11" t="s">
        <v>2234</v>
      </c>
      <c r="C1501" s="11" t="s">
        <v>53</v>
      </c>
      <c r="D1501" s="11" t="s">
        <v>20</v>
      </c>
      <c r="E1501" s="12" t="s">
        <v>370</v>
      </c>
      <c r="F1501" s="13">
        <v>7862</v>
      </c>
      <c r="G1501" s="12" t="s">
        <v>371</v>
      </c>
      <c r="H1501" s="12"/>
      <c r="I1501" s="12" t="s">
        <v>1166</v>
      </c>
      <c r="J1501" s="12" t="s">
        <v>1167</v>
      </c>
    </row>
    <row r="1502" spans="1:10" ht="12.75" x14ac:dyDescent="0.2">
      <c r="A1502" s="10">
        <v>40620</v>
      </c>
      <c r="B1502" s="11" t="s">
        <v>2315</v>
      </c>
      <c r="C1502" s="11" t="s">
        <v>761</v>
      </c>
      <c r="D1502" s="11" t="s">
        <v>19</v>
      </c>
      <c r="E1502" s="12" t="s">
        <v>119</v>
      </c>
      <c r="F1502" s="13">
        <v>0</v>
      </c>
      <c r="G1502" s="12" t="s">
        <v>369</v>
      </c>
      <c r="H1502" s="12" t="s">
        <v>2340</v>
      </c>
      <c r="I1502" s="12" t="s">
        <v>1166</v>
      </c>
      <c r="J1502" s="12" t="s">
        <v>1167</v>
      </c>
    </row>
    <row r="1503" spans="1:10" ht="12.75" x14ac:dyDescent="0.2">
      <c r="A1503" s="10">
        <v>40613</v>
      </c>
      <c r="B1503" s="11" t="s">
        <v>36</v>
      </c>
      <c r="C1503" s="11" t="s">
        <v>53</v>
      </c>
      <c r="D1503" s="11" t="s">
        <v>17</v>
      </c>
      <c r="E1503" s="12" t="s">
        <v>24</v>
      </c>
      <c r="F1503" s="13">
        <v>25840.34</v>
      </c>
      <c r="G1503" s="12" t="s">
        <v>368</v>
      </c>
      <c r="H1503" s="12"/>
      <c r="I1503" s="12" t="s">
        <v>1166</v>
      </c>
      <c r="J1503" s="12" t="s">
        <v>1167</v>
      </c>
    </row>
    <row r="1504" spans="1:10" ht="12.75" x14ac:dyDescent="0.2">
      <c r="A1504" s="10">
        <v>40613</v>
      </c>
      <c r="B1504" s="11" t="s">
        <v>36</v>
      </c>
      <c r="C1504" s="11" t="s">
        <v>43</v>
      </c>
      <c r="D1504" s="11" t="s">
        <v>20</v>
      </c>
      <c r="E1504" s="12" t="s">
        <v>373</v>
      </c>
      <c r="F1504" s="13">
        <v>270</v>
      </c>
      <c r="G1504" s="12" t="s">
        <v>374</v>
      </c>
      <c r="H1504" s="12"/>
      <c r="I1504" s="12" t="s">
        <v>1166</v>
      </c>
      <c r="J1504" s="12" t="s">
        <v>1167</v>
      </c>
    </row>
    <row r="1505" spans="1:10" ht="12.75" x14ac:dyDescent="0.2">
      <c r="A1505" s="10">
        <v>40610</v>
      </c>
      <c r="B1505" s="11" t="s">
        <v>40</v>
      </c>
      <c r="C1505" s="11" t="s">
        <v>43</v>
      </c>
      <c r="D1505" s="11" t="s">
        <v>17</v>
      </c>
      <c r="E1505" s="12" t="s">
        <v>366</v>
      </c>
      <c r="F1505" s="13"/>
      <c r="G1505" s="12" t="s">
        <v>367</v>
      </c>
      <c r="H1505" s="12"/>
      <c r="I1505" s="12" t="s">
        <v>1166</v>
      </c>
      <c r="J1505" s="12" t="s">
        <v>1167</v>
      </c>
    </row>
    <row r="1506" spans="1:10" ht="12.75" x14ac:dyDescent="0.2">
      <c r="A1506" s="10">
        <v>40609</v>
      </c>
      <c r="B1506" s="11" t="s">
        <v>4</v>
      </c>
      <c r="C1506" s="11" t="s">
        <v>43</v>
      </c>
      <c r="D1506" s="11" t="s">
        <v>20</v>
      </c>
      <c r="E1506" s="12" t="s">
        <v>361</v>
      </c>
      <c r="F1506" s="13"/>
      <c r="G1506" s="12" t="s">
        <v>362</v>
      </c>
      <c r="H1506" s="12"/>
      <c r="I1506" s="12" t="s">
        <v>1166</v>
      </c>
      <c r="J1506" s="12" t="s">
        <v>1167</v>
      </c>
    </row>
    <row r="1507" spans="1:10" ht="12.75" x14ac:dyDescent="0.2">
      <c r="A1507" s="10">
        <v>40609</v>
      </c>
      <c r="B1507" s="11" t="s">
        <v>36</v>
      </c>
      <c r="C1507" s="11" t="s">
        <v>2</v>
      </c>
      <c r="D1507" s="11" t="s">
        <v>18</v>
      </c>
      <c r="E1507" s="12" t="s">
        <v>365</v>
      </c>
      <c r="F1507" s="13">
        <v>65000</v>
      </c>
      <c r="G1507" s="12" t="s">
        <v>306</v>
      </c>
      <c r="H1507" s="12"/>
      <c r="I1507" s="12" t="s">
        <v>1166</v>
      </c>
      <c r="J1507" s="12" t="s">
        <v>1167</v>
      </c>
    </row>
    <row r="1508" spans="1:10" ht="12.75" x14ac:dyDescent="0.2">
      <c r="A1508" s="10">
        <v>40606</v>
      </c>
      <c r="B1508" s="11" t="s">
        <v>6</v>
      </c>
      <c r="C1508" s="11" t="s">
        <v>43</v>
      </c>
      <c r="D1508" s="11" t="s">
        <v>17</v>
      </c>
      <c r="E1508" s="12" t="s">
        <v>358</v>
      </c>
      <c r="F1508" s="13"/>
      <c r="G1508" s="12" t="s">
        <v>359</v>
      </c>
      <c r="H1508" s="12"/>
      <c r="I1508" s="12" t="s">
        <v>1166</v>
      </c>
      <c r="J1508" s="12" t="s">
        <v>1167</v>
      </c>
    </row>
    <row r="1509" spans="1:10" ht="12.75" x14ac:dyDescent="0.2">
      <c r="A1509" s="10">
        <v>40605</v>
      </c>
      <c r="B1509" s="11" t="s">
        <v>36</v>
      </c>
      <c r="C1509" s="11" t="s">
        <v>37</v>
      </c>
      <c r="D1509" s="11" t="s">
        <v>18</v>
      </c>
      <c r="E1509" s="12" t="s">
        <v>363</v>
      </c>
      <c r="F1509" s="13"/>
      <c r="G1509" s="12" t="s">
        <v>364</v>
      </c>
      <c r="H1509" s="12"/>
      <c r="I1509" s="12" t="s">
        <v>1166</v>
      </c>
      <c r="J1509" s="12" t="s">
        <v>1167</v>
      </c>
    </row>
    <row r="1510" spans="1:10" ht="12.75" x14ac:dyDescent="0.2">
      <c r="A1510" s="10">
        <v>40601</v>
      </c>
      <c r="B1510" s="11" t="s">
        <v>40</v>
      </c>
      <c r="C1510" s="11" t="s">
        <v>2</v>
      </c>
      <c r="D1510" s="11" t="s">
        <v>18</v>
      </c>
      <c r="E1510" s="12" t="s">
        <v>66</v>
      </c>
      <c r="F1510" s="13">
        <v>65000</v>
      </c>
      <c r="G1510" s="12" t="s">
        <v>360</v>
      </c>
      <c r="H1510" s="12"/>
      <c r="I1510" s="12" t="s">
        <v>1166</v>
      </c>
      <c r="J1510" s="12" t="s">
        <v>1167</v>
      </c>
    </row>
    <row r="1511" spans="1:10" ht="12.75" x14ac:dyDescent="0.2">
      <c r="A1511" s="10">
        <v>40587</v>
      </c>
      <c r="B1511" s="11" t="s">
        <v>40</v>
      </c>
      <c r="C1511" s="11" t="s">
        <v>37</v>
      </c>
      <c r="D1511" s="11" t="s">
        <v>18</v>
      </c>
      <c r="E1511" s="12" t="s">
        <v>66</v>
      </c>
      <c r="F1511" s="13"/>
      <c r="G1511" s="12" t="s">
        <v>707</v>
      </c>
      <c r="H1511" s="12"/>
      <c r="I1511" s="12" t="s">
        <v>1166</v>
      </c>
      <c r="J1511" s="12" t="s">
        <v>1167</v>
      </c>
    </row>
    <row r="1512" spans="1:10" ht="12.75" x14ac:dyDescent="0.2">
      <c r="A1512" s="10">
        <v>40584</v>
      </c>
      <c r="B1512" s="11" t="s">
        <v>40</v>
      </c>
      <c r="C1512" s="11" t="s">
        <v>48</v>
      </c>
      <c r="D1512" s="11" t="s">
        <v>20</v>
      </c>
      <c r="E1512" s="12" t="s">
        <v>521</v>
      </c>
      <c r="F1512" s="13"/>
      <c r="G1512" s="12" t="s">
        <v>522</v>
      </c>
      <c r="H1512" s="12"/>
      <c r="I1512" s="12" t="s">
        <v>1166</v>
      </c>
      <c r="J1512" s="12" t="s">
        <v>1167</v>
      </c>
    </row>
    <row r="1513" spans="1:10" ht="12.75" x14ac:dyDescent="0.2">
      <c r="A1513" s="10">
        <v>40583</v>
      </c>
      <c r="B1513" s="11" t="s">
        <v>36</v>
      </c>
      <c r="C1513" s="11" t="s">
        <v>53</v>
      </c>
      <c r="D1513" s="11" t="s">
        <v>17</v>
      </c>
      <c r="E1513" s="12" t="s">
        <v>355</v>
      </c>
      <c r="F1513" s="13">
        <v>25487.3</v>
      </c>
      <c r="G1513" s="12" t="s">
        <v>356</v>
      </c>
      <c r="H1513" s="12"/>
      <c r="I1513" s="12" t="s">
        <v>1166</v>
      </c>
      <c r="J1513" s="12" t="s">
        <v>1167</v>
      </c>
    </row>
    <row r="1514" spans="1:10" ht="12.75" x14ac:dyDescent="0.2">
      <c r="A1514" s="10">
        <v>40577</v>
      </c>
      <c r="B1514" s="11" t="s">
        <v>6</v>
      </c>
      <c r="C1514" s="11" t="s">
        <v>2</v>
      </c>
      <c r="D1514" s="11" t="s">
        <v>20</v>
      </c>
      <c r="E1514" s="12" t="s">
        <v>357</v>
      </c>
      <c r="F1514" s="13">
        <v>50000</v>
      </c>
      <c r="G1514" s="12" t="s">
        <v>298</v>
      </c>
      <c r="H1514" s="12"/>
      <c r="I1514" s="12" t="s">
        <v>1166</v>
      </c>
      <c r="J1514" s="12" t="s">
        <v>1167</v>
      </c>
    </row>
    <row r="1515" spans="1:10" ht="12.75" x14ac:dyDescent="0.2">
      <c r="A1515" s="10">
        <v>40576</v>
      </c>
      <c r="B1515" s="11" t="s">
        <v>36</v>
      </c>
      <c r="C1515" s="11" t="s">
        <v>37</v>
      </c>
      <c r="D1515" s="11" t="s">
        <v>18</v>
      </c>
      <c r="E1515" s="12" t="s">
        <v>72</v>
      </c>
      <c r="F1515" s="13"/>
      <c r="G1515" s="12" t="s">
        <v>708</v>
      </c>
      <c r="H1515" s="12" t="s">
        <v>1487</v>
      </c>
      <c r="I1515" s="12" t="s">
        <v>1166</v>
      </c>
      <c r="J1515" s="12" t="s">
        <v>1167</v>
      </c>
    </row>
    <row r="1516" spans="1:10" ht="12.75" x14ac:dyDescent="0.2">
      <c r="A1516" s="10">
        <v>40571</v>
      </c>
      <c r="B1516" s="11" t="s">
        <v>36</v>
      </c>
      <c r="C1516" s="11" t="s">
        <v>2</v>
      </c>
      <c r="D1516" s="11" t="s">
        <v>19</v>
      </c>
      <c r="E1516" s="12" t="s">
        <v>354</v>
      </c>
      <c r="F1516" s="13">
        <v>275526.52</v>
      </c>
      <c r="G1516" s="12" t="s">
        <v>242</v>
      </c>
      <c r="H1516" s="12"/>
      <c r="I1516" s="12" t="s">
        <v>1166</v>
      </c>
      <c r="J1516" s="12" t="s">
        <v>1167</v>
      </c>
    </row>
    <row r="1517" spans="1:10" ht="12.75" x14ac:dyDescent="0.2">
      <c r="A1517" s="10">
        <v>40566</v>
      </c>
      <c r="B1517" s="11" t="s">
        <v>4</v>
      </c>
      <c r="C1517" s="11" t="s">
        <v>37</v>
      </c>
      <c r="D1517" s="11" t="s">
        <v>18</v>
      </c>
      <c r="E1517" s="12" t="s">
        <v>709</v>
      </c>
      <c r="F1517" s="13"/>
      <c r="G1517" s="12" t="s">
        <v>710</v>
      </c>
      <c r="H1517" s="12"/>
      <c r="I1517" s="12" t="s">
        <v>1166</v>
      </c>
      <c r="J1517" s="12" t="s">
        <v>1167</v>
      </c>
    </row>
    <row r="1518" spans="1:10" ht="12.75" x14ac:dyDescent="0.2">
      <c r="A1518" s="10">
        <v>40565</v>
      </c>
      <c r="B1518" s="11" t="s">
        <v>40</v>
      </c>
      <c r="C1518" s="11"/>
      <c r="D1518" s="11" t="s">
        <v>20</v>
      </c>
      <c r="E1518" s="12" t="s">
        <v>345</v>
      </c>
      <c r="F1518" s="13"/>
      <c r="G1518" s="12" t="s">
        <v>353</v>
      </c>
      <c r="H1518" s="12"/>
      <c r="I1518" s="12" t="s">
        <v>1166</v>
      </c>
      <c r="J1518" s="12" t="s">
        <v>1167</v>
      </c>
    </row>
    <row r="1519" spans="1:10" ht="12.75" x14ac:dyDescent="0.2">
      <c r="A1519" s="10">
        <v>40562</v>
      </c>
      <c r="B1519" s="11" t="s">
        <v>4</v>
      </c>
      <c r="C1519" s="11" t="s">
        <v>43</v>
      </c>
      <c r="D1519" s="11" t="s">
        <v>19</v>
      </c>
      <c r="E1519" s="12" t="s">
        <v>25</v>
      </c>
      <c r="F1519" s="13"/>
      <c r="G1519" s="12" t="s">
        <v>351</v>
      </c>
      <c r="H1519" s="12"/>
      <c r="I1519" s="12" t="s">
        <v>1166</v>
      </c>
      <c r="J1519" s="12" t="s">
        <v>1167</v>
      </c>
    </row>
    <row r="1520" spans="1:10" ht="12.75" x14ac:dyDescent="0.2">
      <c r="A1520" s="10">
        <v>40562</v>
      </c>
      <c r="B1520" s="11" t="s">
        <v>40</v>
      </c>
      <c r="C1520" s="11" t="s">
        <v>53</v>
      </c>
      <c r="D1520" s="11" t="s">
        <v>19</v>
      </c>
      <c r="E1520" s="12" t="s">
        <v>72</v>
      </c>
      <c r="F1520" s="13">
        <v>5000</v>
      </c>
      <c r="G1520" s="12" t="s">
        <v>352</v>
      </c>
      <c r="H1520" s="12" t="s">
        <v>1494</v>
      </c>
      <c r="I1520" s="12" t="s">
        <v>1166</v>
      </c>
      <c r="J1520" s="12" t="s">
        <v>1167</v>
      </c>
    </row>
    <row r="1521" spans="1:10" ht="12.75" x14ac:dyDescent="0.2">
      <c r="A1521" s="10">
        <v>40562</v>
      </c>
      <c r="B1521" s="11" t="s">
        <v>40</v>
      </c>
      <c r="C1521" s="11" t="s">
        <v>761</v>
      </c>
      <c r="D1521" s="11" t="s">
        <v>19</v>
      </c>
      <c r="E1521" s="12" t="s">
        <v>85</v>
      </c>
      <c r="F1521" s="13">
        <v>5000</v>
      </c>
      <c r="G1521" s="12" t="s">
        <v>3078</v>
      </c>
      <c r="H1521" s="12" t="s">
        <v>1494</v>
      </c>
      <c r="I1521" s="12" t="s">
        <v>1166</v>
      </c>
      <c r="J1521" s="12" t="s">
        <v>1167</v>
      </c>
    </row>
    <row r="1522" spans="1:10" ht="12.75" x14ac:dyDescent="0.2">
      <c r="A1522" s="10">
        <v>40559</v>
      </c>
      <c r="B1522" s="11" t="s">
        <v>36</v>
      </c>
      <c r="C1522" s="11"/>
      <c r="D1522" s="11" t="s">
        <v>17</v>
      </c>
      <c r="E1522" s="12" t="s">
        <v>349</v>
      </c>
      <c r="F1522" s="13"/>
      <c r="G1522" s="12" t="s">
        <v>350</v>
      </c>
      <c r="H1522" s="12"/>
      <c r="I1522" s="12" t="s">
        <v>1166</v>
      </c>
      <c r="J1522" s="12" t="s">
        <v>1167</v>
      </c>
    </row>
    <row r="1523" spans="1:10" ht="12.75" x14ac:dyDescent="0.2">
      <c r="A1523" s="10">
        <v>40555</v>
      </c>
      <c r="B1523" s="11" t="s">
        <v>36</v>
      </c>
      <c r="C1523" s="11" t="s">
        <v>2</v>
      </c>
      <c r="D1523" s="11" t="s">
        <v>17</v>
      </c>
      <c r="E1523" s="12" t="s">
        <v>347</v>
      </c>
      <c r="F1523" s="13">
        <v>101224.76</v>
      </c>
      <c r="G1523" s="12" t="s">
        <v>348</v>
      </c>
      <c r="H1523" s="12"/>
      <c r="I1523" s="12" t="s">
        <v>1166</v>
      </c>
      <c r="J1523" s="12" t="s">
        <v>1167</v>
      </c>
    </row>
    <row r="1524" spans="1:10" ht="12.75" x14ac:dyDescent="0.2">
      <c r="A1524" s="10">
        <v>40554</v>
      </c>
      <c r="B1524" s="11" t="s">
        <v>40</v>
      </c>
      <c r="C1524" s="11" t="s">
        <v>37</v>
      </c>
      <c r="D1524" s="11" t="s">
        <v>18</v>
      </c>
      <c r="E1524" s="12" t="s">
        <v>521</v>
      </c>
      <c r="F1524" s="13">
        <v>2250</v>
      </c>
      <c r="G1524" s="12" t="s">
        <v>711</v>
      </c>
      <c r="H1524" s="12"/>
      <c r="I1524" s="12" t="s">
        <v>1166</v>
      </c>
      <c r="J1524" s="12" t="s">
        <v>1167</v>
      </c>
    </row>
    <row r="1525" spans="1:10" ht="12.75" x14ac:dyDescent="0.2">
      <c r="A1525" s="10">
        <v>40525</v>
      </c>
      <c r="B1525" s="11" t="s">
        <v>5</v>
      </c>
      <c r="C1525" s="11" t="s">
        <v>43</v>
      </c>
      <c r="D1525" s="11" t="s">
        <v>17</v>
      </c>
      <c r="E1525" s="12" t="s">
        <v>343</v>
      </c>
      <c r="F1525" s="13"/>
      <c r="G1525" s="12" t="s">
        <v>344</v>
      </c>
      <c r="H1525" s="12"/>
      <c r="I1525" s="12" t="s">
        <v>1166</v>
      </c>
      <c r="J1525" s="12" t="s">
        <v>1167</v>
      </c>
    </row>
    <row r="1526" spans="1:10" ht="12.75" x14ac:dyDescent="0.2">
      <c r="A1526" s="10">
        <v>40524</v>
      </c>
      <c r="B1526" s="11" t="s">
        <v>6</v>
      </c>
      <c r="C1526" s="11" t="s">
        <v>43</v>
      </c>
      <c r="D1526" s="11" t="s">
        <v>20</v>
      </c>
      <c r="E1526" s="12" t="s">
        <v>337</v>
      </c>
      <c r="F1526" s="13">
        <v>300</v>
      </c>
      <c r="G1526" s="12" t="s">
        <v>341</v>
      </c>
      <c r="H1526" s="12"/>
      <c r="I1526" s="12" t="s">
        <v>1166</v>
      </c>
      <c r="J1526" s="12" t="s">
        <v>1167</v>
      </c>
    </row>
    <row r="1527" spans="1:10" ht="12.75" x14ac:dyDescent="0.2">
      <c r="A1527" s="10">
        <v>40520</v>
      </c>
      <c r="B1527" s="11" t="s">
        <v>88</v>
      </c>
      <c r="C1527" s="11" t="s">
        <v>43</v>
      </c>
      <c r="D1527" s="11" t="s">
        <v>17</v>
      </c>
      <c r="E1527" s="12" t="s">
        <v>345</v>
      </c>
      <c r="F1527" s="13">
        <v>0</v>
      </c>
      <c r="G1527" s="12" t="s">
        <v>346</v>
      </c>
      <c r="H1527" s="12"/>
      <c r="I1527" s="12" t="s">
        <v>1166</v>
      </c>
      <c r="J1527" s="12" t="s">
        <v>1167</v>
      </c>
    </row>
    <row r="1528" spans="1:10" ht="12.75" x14ac:dyDescent="0.2">
      <c r="A1528" s="10">
        <v>40519</v>
      </c>
      <c r="B1528" s="11" t="s">
        <v>6</v>
      </c>
      <c r="C1528" s="11" t="s">
        <v>53</v>
      </c>
      <c r="D1528" s="11" t="s">
        <v>17</v>
      </c>
      <c r="E1528" s="12" t="s">
        <v>339</v>
      </c>
      <c r="F1528" s="13">
        <v>5000</v>
      </c>
      <c r="G1528" s="12" t="s">
        <v>340</v>
      </c>
      <c r="H1528" s="12"/>
      <c r="I1528" s="12" t="s">
        <v>1166</v>
      </c>
      <c r="J1528" s="12" t="s">
        <v>1167</v>
      </c>
    </row>
    <row r="1529" spans="1:10" ht="12.75" x14ac:dyDescent="0.2">
      <c r="A1529" s="10">
        <v>40516</v>
      </c>
      <c r="B1529" s="11" t="s">
        <v>6</v>
      </c>
      <c r="C1529" s="11" t="s">
        <v>43</v>
      </c>
      <c r="D1529" s="11" t="s">
        <v>20</v>
      </c>
      <c r="E1529" s="12" t="s">
        <v>337</v>
      </c>
      <c r="F1529" s="13">
        <v>300</v>
      </c>
      <c r="G1529" s="12" t="s">
        <v>338</v>
      </c>
      <c r="H1529" s="12"/>
      <c r="I1529" s="12" t="s">
        <v>1166</v>
      </c>
      <c r="J1529" s="12" t="s">
        <v>1167</v>
      </c>
    </row>
    <row r="1530" spans="1:10" ht="12.75" x14ac:dyDescent="0.2">
      <c r="A1530" s="10">
        <v>40515</v>
      </c>
      <c r="B1530" s="11" t="s">
        <v>36</v>
      </c>
      <c r="C1530" s="11" t="s">
        <v>37</v>
      </c>
      <c r="D1530" s="11" t="s">
        <v>18</v>
      </c>
      <c r="E1530" s="12" t="s">
        <v>119</v>
      </c>
      <c r="F1530" s="13"/>
      <c r="G1530" s="12" t="s">
        <v>712</v>
      </c>
      <c r="H1530" s="12"/>
      <c r="I1530" s="12" t="s">
        <v>1166</v>
      </c>
      <c r="J1530" s="12" t="s">
        <v>1167</v>
      </c>
    </row>
    <row r="1531" spans="1:10" ht="12.75" x14ac:dyDescent="0.2">
      <c r="A1531" s="10">
        <v>40504</v>
      </c>
      <c r="B1531" s="11" t="s">
        <v>6</v>
      </c>
      <c r="C1531" s="11" t="s">
        <v>43</v>
      </c>
      <c r="D1531" s="11" t="s">
        <v>17</v>
      </c>
      <c r="E1531" s="12" t="s">
        <v>31</v>
      </c>
      <c r="F1531" s="13">
        <v>0</v>
      </c>
      <c r="G1531" s="12" t="s">
        <v>336</v>
      </c>
      <c r="H1531" s="12"/>
      <c r="I1531" s="12" t="s">
        <v>1166</v>
      </c>
      <c r="J1531" s="12" t="s">
        <v>1167</v>
      </c>
    </row>
    <row r="1532" spans="1:10" ht="12.75" x14ac:dyDescent="0.2">
      <c r="A1532" s="10">
        <v>40498</v>
      </c>
      <c r="B1532" s="11" t="s">
        <v>36</v>
      </c>
      <c r="C1532" s="11" t="s">
        <v>1</v>
      </c>
      <c r="D1532" s="11" t="s">
        <v>20</v>
      </c>
      <c r="E1532" s="12" t="s">
        <v>334</v>
      </c>
      <c r="F1532" s="13">
        <v>543952.88</v>
      </c>
      <c r="G1532" s="12" t="s">
        <v>335</v>
      </c>
      <c r="H1532" s="12"/>
      <c r="I1532" s="12" t="s">
        <v>1166</v>
      </c>
      <c r="J1532" s="12" t="s">
        <v>1167</v>
      </c>
    </row>
    <row r="1533" spans="1:10" ht="12.75" x14ac:dyDescent="0.2">
      <c r="A1533" s="10">
        <v>40495</v>
      </c>
      <c r="B1533" s="11" t="s">
        <v>40</v>
      </c>
      <c r="C1533" s="11" t="s">
        <v>761</v>
      </c>
      <c r="D1533" s="11" t="s">
        <v>19</v>
      </c>
      <c r="E1533" s="12" t="s">
        <v>150</v>
      </c>
      <c r="F1533" s="13">
        <v>593.55999999999995</v>
      </c>
      <c r="G1533" s="12" t="s">
        <v>342</v>
      </c>
      <c r="H1533" s="12"/>
      <c r="I1533" s="12" t="s">
        <v>1166</v>
      </c>
      <c r="J1533" s="12" t="s">
        <v>1167</v>
      </c>
    </row>
    <row r="1534" spans="1:10" ht="12.75" x14ac:dyDescent="0.2">
      <c r="A1534" s="10">
        <v>40494</v>
      </c>
      <c r="B1534" s="11" t="s">
        <v>36</v>
      </c>
      <c r="C1534" s="11" t="s">
        <v>53</v>
      </c>
      <c r="D1534" s="11" t="s">
        <v>19</v>
      </c>
      <c r="E1534" s="12" t="s">
        <v>332</v>
      </c>
      <c r="F1534" s="13">
        <v>29429.43</v>
      </c>
      <c r="G1534" s="12" t="s">
        <v>333</v>
      </c>
      <c r="H1534" s="12"/>
      <c r="I1534" s="12" t="s">
        <v>1166</v>
      </c>
      <c r="J1534" s="12" t="s">
        <v>1167</v>
      </c>
    </row>
    <row r="1535" spans="1:10" ht="12.75" x14ac:dyDescent="0.2">
      <c r="A1535" s="10">
        <v>40491</v>
      </c>
      <c r="B1535" s="11" t="s">
        <v>4</v>
      </c>
      <c r="C1535" s="11" t="s">
        <v>53</v>
      </c>
      <c r="D1535" s="11" t="s">
        <v>17</v>
      </c>
      <c r="E1535" s="12" t="s">
        <v>25</v>
      </c>
      <c r="F1535" s="13">
        <v>0</v>
      </c>
      <c r="G1535" s="12" t="s">
        <v>331</v>
      </c>
      <c r="H1535" s="12"/>
      <c r="I1535" s="12" t="s">
        <v>1166</v>
      </c>
      <c r="J1535" s="12" t="s">
        <v>1167</v>
      </c>
    </row>
    <row r="1536" spans="1:10" ht="12.75" x14ac:dyDescent="0.2">
      <c r="A1536" s="10">
        <v>40490</v>
      </c>
      <c r="B1536" s="11" t="s">
        <v>36</v>
      </c>
      <c r="C1536" s="11" t="s">
        <v>37</v>
      </c>
      <c r="D1536" s="11" t="s">
        <v>18</v>
      </c>
      <c r="E1536" s="12" t="s">
        <v>713</v>
      </c>
      <c r="F1536" s="13"/>
      <c r="G1536" s="12" t="s">
        <v>714</v>
      </c>
      <c r="H1536" s="12"/>
      <c r="I1536" s="12" t="s">
        <v>1166</v>
      </c>
      <c r="J1536" s="12" t="s">
        <v>1167</v>
      </c>
    </row>
    <row r="1537" spans="1:10" ht="12.75" x14ac:dyDescent="0.2">
      <c r="A1537" s="10">
        <v>40478</v>
      </c>
      <c r="B1537" s="11" t="s">
        <v>40</v>
      </c>
      <c r="C1537" s="11" t="s">
        <v>2</v>
      </c>
      <c r="D1537" s="11" t="s">
        <v>19</v>
      </c>
      <c r="E1537" s="12" t="s">
        <v>150</v>
      </c>
      <c r="F1537" s="13">
        <v>232161</v>
      </c>
      <c r="G1537" s="12" t="s">
        <v>330</v>
      </c>
      <c r="H1537" s="12"/>
      <c r="I1537" s="12" t="s">
        <v>1166</v>
      </c>
      <c r="J1537" s="12" t="s">
        <v>1167</v>
      </c>
    </row>
    <row r="1538" spans="1:10" ht="12.75" x14ac:dyDescent="0.2">
      <c r="A1538" s="10">
        <v>40476</v>
      </c>
      <c r="B1538" s="11" t="s">
        <v>36</v>
      </c>
      <c r="C1538" s="11" t="s">
        <v>37</v>
      </c>
      <c r="D1538" s="11" t="s">
        <v>17</v>
      </c>
      <c r="E1538" s="12" t="s">
        <v>152</v>
      </c>
      <c r="F1538" s="13"/>
      <c r="G1538" s="12" t="s">
        <v>715</v>
      </c>
      <c r="H1538" s="12"/>
      <c r="I1538" s="12" t="s">
        <v>1166</v>
      </c>
      <c r="J1538" s="12" t="s">
        <v>1167</v>
      </c>
    </row>
    <row r="1539" spans="1:10" ht="12.75" x14ac:dyDescent="0.2">
      <c r="A1539" s="10">
        <v>40475</v>
      </c>
      <c r="B1539" s="11" t="s">
        <v>6</v>
      </c>
      <c r="C1539" s="11" t="s">
        <v>37</v>
      </c>
      <c r="D1539" s="11" t="s">
        <v>18</v>
      </c>
      <c r="E1539" s="12" t="s">
        <v>328</v>
      </c>
      <c r="F1539" s="13">
        <v>0</v>
      </c>
      <c r="G1539" s="12" t="s">
        <v>329</v>
      </c>
      <c r="H1539" s="12"/>
      <c r="I1539" s="12" t="s">
        <v>1166</v>
      </c>
      <c r="J1539" s="12" t="s">
        <v>1167</v>
      </c>
    </row>
    <row r="1540" spans="1:10" ht="12.75" x14ac:dyDescent="0.2">
      <c r="A1540" s="10">
        <v>40464</v>
      </c>
      <c r="B1540" s="11" t="s">
        <v>4</v>
      </c>
      <c r="C1540" s="11"/>
      <c r="D1540" s="11" t="s">
        <v>17</v>
      </c>
      <c r="E1540" s="12" t="s">
        <v>326</v>
      </c>
      <c r="F1540" s="13"/>
      <c r="G1540" s="12" t="s">
        <v>327</v>
      </c>
      <c r="H1540" s="12"/>
      <c r="I1540" s="12" t="s">
        <v>1166</v>
      </c>
      <c r="J1540" s="12" t="s">
        <v>1167</v>
      </c>
    </row>
    <row r="1541" spans="1:10" ht="12.75" x14ac:dyDescent="0.2">
      <c r="A1541" s="10">
        <v>40459</v>
      </c>
      <c r="B1541" s="11" t="s">
        <v>88</v>
      </c>
      <c r="C1541" s="11" t="s">
        <v>37</v>
      </c>
      <c r="D1541" s="11" t="s">
        <v>18</v>
      </c>
      <c r="E1541" s="12" t="s">
        <v>104</v>
      </c>
      <c r="F1541" s="13"/>
      <c r="G1541" s="12" t="s">
        <v>716</v>
      </c>
      <c r="H1541" s="12"/>
      <c r="I1541" s="12" t="s">
        <v>1166</v>
      </c>
      <c r="J1541" s="12" t="s">
        <v>1167</v>
      </c>
    </row>
    <row r="1542" spans="1:10" ht="12.75" x14ac:dyDescent="0.2">
      <c r="A1542" s="10">
        <v>40439</v>
      </c>
      <c r="B1542" s="11" t="s">
        <v>88</v>
      </c>
      <c r="C1542" s="11" t="s">
        <v>2</v>
      </c>
      <c r="D1542" s="11" t="s">
        <v>18</v>
      </c>
      <c r="E1542" s="12" t="s">
        <v>323</v>
      </c>
      <c r="F1542" s="13">
        <v>0</v>
      </c>
      <c r="G1542" s="12" t="s">
        <v>324</v>
      </c>
      <c r="H1542" s="12"/>
      <c r="I1542" s="12" t="s">
        <v>1166</v>
      </c>
      <c r="J1542" s="12" t="s">
        <v>1167</v>
      </c>
    </row>
    <row r="1543" spans="1:10" ht="12.75" x14ac:dyDescent="0.2">
      <c r="A1543" s="10">
        <v>40431</v>
      </c>
      <c r="B1543" s="11" t="s">
        <v>4</v>
      </c>
      <c r="C1543" s="11" t="s">
        <v>53</v>
      </c>
      <c r="D1543" s="11" t="s">
        <v>17</v>
      </c>
      <c r="E1543" s="12" t="s">
        <v>319</v>
      </c>
      <c r="F1543" s="13">
        <v>15000</v>
      </c>
      <c r="G1543" s="12" t="s">
        <v>320</v>
      </c>
      <c r="H1543" s="12"/>
      <c r="I1543" s="12" t="s">
        <v>1166</v>
      </c>
      <c r="J1543" s="12" t="s">
        <v>1167</v>
      </c>
    </row>
    <row r="1544" spans="1:10" ht="12.75" x14ac:dyDescent="0.2">
      <c r="A1544" s="10">
        <v>40430</v>
      </c>
      <c r="B1544" s="11" t="s">
        <v>88</v>
      </c>
      <c r="C1544" s="11" t="s">
        <v>43</v>
      </c>
      <c r="D1544" s="11" t="s">
        <v>17</v>
      </c>
      <c r="E1544" s="12" t="s">
        <v>28</v>
      </c>
      <c r="F1544" s="13">
        <v>500</v>
      </c>
      <c r="G1544" s="12" t="s">
        <v>318</v>
      </c>
      <c r="H1544" s="12"/>
      <c r="I1544" s="12" t="s">
        <v>1166</v>
      </c>
      <c r="J1544" s="12" t="s">
        <v>1167</v>
      </c>
    </row>
    <row r="1545" spans="1:10" ht="12.75" x14ac:dyDescent="0.2">
      <c r="A1545" s="10">
        <v>40430</v>
      </c>
      <c r="B1545" s="11" t="s">
        <v>40</v>
      </c>
      <c r="C1545" s="11" t="s">
        <v>43</v>
      </c>
      <c r="D1545" s="11" t="s">
        <v>20</v>
      </c>
      <c r="E1545" s="12" t="s">
        <v>321</v>
      </c>
      <c r="F1545" s="13">
        <v>296.08</v>
      </c>
      <c r="G1545" s="12" t="s">
        <v>322</v>
      </c>
      <c r="H1545" s="12"/>
      <c r="I1545" s="12" t="s">
        <v>1166</v>
      </c>
      <c r="J1545" s="12" t="s">
        <v>1167</v>
      </c>
    </row>
    <row r="1546" spans="1:10" ht="12.75" x14ac:dyDescent="0.2">
      <c r="A1546" s="10">
        <v>40422</v>
      </c>
      <c r="B1546" s="11" t="s">
        <v>40</v>
      </c>
      <c r="C1546" s="11" t="s">
        <v>37</v>
      </c>
      <c r="D1546" s="11" t="s">
        <v>18</v>
      </c>
      <c r="E1546" s="12" t="s">
        <v>717</v>
      </c>
      <c r="F1546" s="13"/>
      <c r="G1546" s="12" t="s">
        <v>718</v>
      </c>
      <c r="H1546" s="12"/>
      <c r="I1546" s="12" t="s">
        <v>1166</v>
      </c>
      <c r="J1546" s="12" t="s">
        <v>1167</v>
      </c>
    </row>
    <row r="1547" spans="1:10" ht="12.75" x14ac:dyDescent="0.2">
      <c r="A1547" s="10">
        <v>40421</v>
      </c>
      <c r="B1547" s="11" t="s">
        <v>36</v>
      </c>
      <c r="C1547" s="11" t="s">
        <v>53</v>
      </c>
      <c r="D1547" s="11" t="s">
        <v>19</v>
      </c>
      <c r="E1547" s="12" t="s">
        <v>269</v>
      </c>
      <c r="F1547" s="13">
        <v>4050.91</v>
      </c>
      <c r="G1547" s="12" t="s">
        <v>3079</v>
      </c>
      <c r="H1547" s="12"/>
      <c r="I1547" s="12" t="s">
        <v>1166</v>
      </c>
      <c r="J1547" s="12" t="s">
        <v>1167</v>
      </c>
    </row>
    <row r="1548" spans="1:10" ht="12.75" x14ac:dyDescent="0.2">
      <c r="A1548" s="10">
        <v>40420</v>
      </c>
      <c r="B1548" s="11" t="s">
        <v>36</v>
      </c>
      <c r="C1548" s="11" t="s">
        <v>43</v>
      </c>
      <c r="D1548" s="11" t="s">
        <v>20</v>
      </c>
      <c r="E1548" s="12" t="s">
        <v>315</v>
      </c>
      <c r="F1548" s="13">
        <v>319.39</v>
      </c>
      <c r="G1548" s="12" t="s">
        <v>317</v>
      </c>
      <c r="H1548" s="12"/>
      <c r="I1548" s="12" t="s">
        <v>1166</v>
      </c>
      <c r="J1548" s="12" t="s">
        <v>1167</v>
      </c>
    </row>
    <row r="1549" spans="1:10" ht="12.75" x14ac:dyDescent="0.2">
      <c r="A1549" s="10">
        <v>40415</v>
      </c>
      <c r="B1549" s="11" t="s">
        <v>36</v>
      </c>
      <c r="C1549" s="11" t="s">
        <v>43</v>
      </c>
      <c r="D1549" s="11" t="s">
        <v>17</v>
      </c>
      <c r="E1549" s="12" t="s">
        <v>24</v>
      </c>
      <c r="F1549" s="13">
        <v>0</v>
      </c>
      <c r="G1549" s="12" t="s">
        <v>312</v>
      </c>
      <c r="H1549" s="12"/>
      <c r="I1549" s="12" t="s">
        <v>1166</v>
      </c>
      <c r="J1549" s="12" t="s">
        <v>1167</v>
      </c>
    </row>
    <row r="1550" spans="1:10" ht="12.75" x14ac:dyDescent="0.2">
      <c r="A1550" s="10">
        <v>40415</v>
      </c>
      <c r="B1550" s="11" t="s">
        <v>88</v>
      </c>
      <c r="C1550" s="11" t="s">
        <v>2</v>
      </c>
      <c r="D1550" s="11" t="s">
        <v>17</v>
      </c>
      <c r="E1550" s="12" t="s">
        <v>104</v>
      </c>
      <c r="F1550" s="13">
        <v>58000</v>
      </c>
      <c r="G1550" s="12" t="s">
        <v>313</v>
      </c>
      <c r="H1550" s="12"/>
      <c r="I1550" s="12" t="s">
        <v>1166</v>
      </c>
      <c r="J1550" s="12" t="s">
        <v>1167</v>
      </c>
    </row>
    <row r="1551" spans="1:10" ht="12.75" x14ac:dyDescent="0.2">
      <c r="A1551" s="10">
        <v>40415</v>
      </c>
      <c r="B1551" s="11" t="s">
        <v>36</v>
      </c>
      <c r="C1551" s="11" t="s">
        <v>43</v>
      </c>
      <c r="D1551" s="11" t="s">
        <v>20</v>
      </c>
      <c r="E1551" s="12" t="s">
        <v>315</v>
      </c>
      <c r="F1551" s="13">
        <v>319.39</v>
      </c>
      <c r="G1551" s="12" t="s">
        <v>316</v>
      </c>
      <c r="H1551" s="12"/>
      <c r="I1551" s="12" t="s">
        <v>1166</v>
      </c>
      <c r="J1551" s="12" t="s">
        <v>1167</v>
      </c>
    </row>
    <row r="1552" spans="1:10" ht="12.75" x14ac:dyDescent="0.2">
      <c r="A1552" s="10">
        <v>40409</v>
      </c>
      <c r="B1552" s="11" t="s">
        <v>4</v>
      </c>
      <c r="C1552" s="11" t="s">
        <v>53</v>
      </c>
      <c r="D1552" s="11" t="s">
        <v>17</v>
      </c>
      <c r="E1552" s="12" t="s">
        <v>308</v>
      </c>
      <c r="F1552" s="13">
        <v>24500</v>
      </c>
      <c r="G1552" s="12" t="s">
        <v>311</v>
      </c>
      <c r="H1552" s="12"/>
      <c r="I1552" s="12" t="s">
        <v>1166</v>
      </c>
      <c r="J1552" s="12" t="s">
        <v>1167</v>
      </c>
    </row>
    <row r="1553" spans="1:10" ht="12.75" x14ac:dyDescent="0.2">
      <c r="A1553" s="10">
        <v>40401</v>
      </c>
      <c r="B1553" s="11" t="s">
        <v>36</v>
      </c>
      <c r="C1553" s="11" t="s">
        <v>53</v>
      </c>
      <c r="D1553" s="11" t="s">
        <v>19</v>
      </c>
      <c r="E1553" s="12" t="s">
        <v>309</v>
      </c>
      <c r="F1553" s="13">
        <v>26331.39</v>
      </c>
      <c r="G1553" s="12" t="s">
        <v>310</v>
      </c>
      <c r="H1553" s="12"/>
      <c r="I1553" s="12" t="s">
        <v>1166</v>
      </c>
      <c r="J1553" s="12" t="s">
        <v>1167</v>
      </c>
    </row>
    <row r="1554" spans="1:10" ht="12.75" x14ac:dyDescent="0.2">
      <c r="A1554" s="10">
        <v>40401</v>
      </c>
      <c r="B1554" s="11" t="s">
        <v>40</v>
      </c>
      <c r="C1554" s="11" t="s">
        <v>37</v>
      </c>
      <c r="D1554" s="11" t="s">
        <v>18</v>
      </c>
      <c r="E1554" s="12" t="s">
        <v>54</v>
      </c>
      <c r="F1554" s="13"/>
      <c r="G1554" s="12" t="s">
        <v>719</v>
      </c>
      <c r="H1554" s="12"/>
      <c r="I1554" s="12" t="s">
        <v>1166</v>
      </c>
      <c r="J1554" s="12" t="s">
        <v>1167</v>
      </c>
    </row>
    <row r="1555" spans="1:10" ht="12.75" x14ac:dyDescent="0.2">
      <c r="A1555" s="10">
        <v>40399</v>
      </c>
      <c r="B1555" s="11" t="s">
        <v>4</v>
      </c>
      <c r="C1555" s="11" t="s">
        <v>43</v>
      </c>
      <c r="D1555" s="11" t="s">
        <v>20</v>
      </c>
      <c r="E1555" s="12" t="s">
        <v>308</v>
      </c>
      <c r="F1555" s="13">
        <v>1600</v>
      </c>
      <c r="G1555" s="12" t="s">
        <v>1141</v>
      </c>
      <c r="H1555" s="12"/>
      <c r="I1555" s="12" t="s">
        <v>1166</v>
      </c>
      <c r="J1555" s="12" t="s">
        <v>1167</v>
      </c>
    </row>
    <row r="1556" spans="1:10" ht="12.75" x14ac:dyDescent="0.2">
      <c r="A1556" s="10">
        <v>40396</v>
      </c>
      <c r="B1556" s="11" t="s">
        <v>36</v>
      </c>
      <c r="C1556" s="11" t="s">
        <v>2</v>
      </c>
      <c r="D1556" s="11" t="s">
        <v>19</v>
      </c>
      <c r="E1556" s="12" t="s">
        <v>307</v>
      </c>
      <c r="F1556" s="13">
        <v>202571.97</v>
      </c>
      <c r="G1556" s="12" t="s">
        <v>22</v>
      </c>
      <c r="H1556" s="12"/>
      <c r="I1556" s="12" t="s">
        <v>1166</v>
      </c>
      <c r="J1556" s="12" t="s">
        <v>1167</v>
      </c>
    </row>
    <row r="1557" spans="1:10" ht="12.75" x14ac:dyDescent="0.2">
      <c r="A1557" s="10">
        <v>40393</v>
      </c>
      <c r="B1557" s="11" t="s">
        <v>36</v>
      </c>
      <c r="C1557" s="11" t="s">
        <v>53</v>
      </c>
      <c r="D1557" s="11" t="s">
        <v>20</v>
      </c>
      <c r="E1557" s="12" t="s">
        <v>304</v>
      </c>
      <c r="F1557" s="13">
        <v>15805.67</v>
      </c>
      <c r="G1557" s="12" t="s">
        <v>305</v>
      </c>
      <c r="H1557" s="12"/>
      <c r="I1557" s="12" t="s">
        <v>1166</v>
      </c>
      <c r="J1557" s="12" t="s">
        <v>1167</v>
      </c>
    </row>
    <row r="1558" spans="1:10" ht="12.75" x14ac:dyDescent="0.2">
      <c r="A1558" s="10">
        <v>40392</v>
      </c>
      <c r="B1558" s="11" t="s">
        <v>36</v>
      </c>
      <c r="C1558" s="11" t="s">
        <v>2</v>
      </c>
      <c r="D1558" s="11" t="s">
        <v>18</v>
      </c>
      <c r="E1558" s="12" t="s">
        <v>185</v>
      </c>
      <c r="F1558" s="13">
        <v>56529.57</v>
      </c>
      <c r="G1558" s="12" t="s">
        <v>306</v>
      </c>
      <c r="H1558" s="12"/>
      <c r="I1558" s="12" t="s">
        <v>1166</v>
      </c>
      <c r="J1558" s="12" t="s">
        <v>1167</v>
      </c>
    </row>
    <row r="1559" spans="1:10" ht="12.75" x14ac:dyDescent="0.2">
      <c r="A1559" s="10">
        <v>40391</v>
      </c>
      <c r="B1559" s="11" t="s">
        <v>36</v>
      </c>
      <c r="C1559" s="11" t="s">
        <v>37</v>
      </c>
      <c r="D1559" s="11" t="s">
        <v>18</v>
      </c>
      <c r="E1559" s="12" t="s">
        <v>119</v>
      </c>
      <c r="F1559" s="13"/>
      <c r="G1559" s="12" t="s">
        <v>720</v>
      </c>
      <c r="H1559" s="12"/>
      <c r="I1559" s="12" t="s">
        <v>1166</v>
      </c>
      <c r="J1559" s="12" t="s">
        <v>1167</v>
      </c>
    </row>
    <row r="1560" spans="1:10" ht="12.75" x14ac:dyDescent="0.2">
      <c r="A1560" s="10">
        <v>40386</v>
      </c>
      <c r="B1560" s="11" t="s">
        <v>2193</v>
      </c>
      <c r="C1560" s="11" t="s">
        <v>53</v>
      </c>
      <c r="D1560" s="11" t="s">
        <v>1730</v>
      </c>
      <c r="E1560" s="12" t="s">
        <v>299</v>
      </c>
      <c r="F1560" s="13">
        <v>33917.74</v>
      </c>
      <c r="G1560" s="12" t="s">
        <v>2369</v>
      </c>
      <c r="H1560" s="12" t="s">
        <v>1824</v>
      </c>
      <c r="I1560" s="12" t="s">
        <v>1166</v>
      </c>
      <c r="J1560" s="12" t="s">
        <v>1167</v>
      </c>
    </row>
    <row r="1561" spans="1:10" ht="12.75" x14ac:dyDescent="0.2">
      <c r="A1561" s="10">
        <v>40379</v>
      </c>
      <c r="B1561" s="11" t="s">
        <v>36</v>
      </c>
      <c r="C1561" s="11" t="s">
        <v>43</v>
      </c>
      <c r="D1561" s="11" t="s">
        <v>20</v>
      </c>
      <c r="E1561" s="12" t="s">
        <v>301</v>
      </c>
      <c r="F1561" s="13">
        <v>551.73</v>
      </c>
      <c r="G1561" s="12" t="s">
        <v>302</v>
      </c>
      <c r="H1561" s="12"/>
      <c r="I1561" s="12" t="s">
        <v>1166</v>
      </c>
      <c r="J1561" s="12" t="s">
        <v>1167</v>
      </c>
    </row>
    <row r="1562" spans="1:10" ht="12.75" x14ac:dyDescent="0.2">
      <c r="A1562" s="10">
        <v>40373</v>
      </c>
      <c r="B1562" s="11" t="s">
        <v>6</v>
      </c>
      <c r="C1562" s="11" t="s">
        <v>43</v>
      </c>
      <c r="D1562" s="11" t="s">
        <v>18</v>
      </c>
      <c r="E1562" s="12" t="s">
        <v>296</v>
      </c>
      <c r="F1562" s="13">
        <v>0</v>
      </c>
      <c r="G1562" s="12" t="s">
        <v>297</v>
      </c>
      <c r="H1562" s="12"/>
      <c r="I1562" s="12" t="s">
        <v>1166</v>
      </c>
      <c r="J1562" s="12" t="s">
        <v>1167</v>
      </c>
    </row>
    <row r="1563" spans="1:10" ht="12.75" x14ac:dyDescent="0.2">
      <c r="A1563" s="10">
        <v>40362</v>
      </c>
      <c r="B1563" s="11" t="s">
        <v>36</v>
      </c>
      <c r="C1563" s="11" t="s">
        <v>37</v>
      </c>
      <c r="D1563" s="11" t="s">
        <v>18</v>
      </c>
      <c r="E1563" s="12" t="s">
        <v>227</v>
      </c>
      <c r="F1563" s="13">
        <v>594.07000000000005</v>
      </c>
      <c r="G1563" s="12" t="s">
        <v>721</v>
      </c>
      <c r="H1563" s="12"/>
      <c r="I1563" s="12" t="s">
        <v>1166</v>
      </c>
      <c r="J1563" s="12" t="s">
        <v>1167</v>
      </c>
    </row>
    <row r="1564" spans="1:10" ht="12.75" x14ac:dyDescent="0.2">
      <c r="A1564" s="10">
        <v>40359</v>
      </c>
      <c r="B1564" s="11" t="s">
        <v>40</v>
      </c>
      <c r="C1564" s="11" t="s">
        <v>3</v>
      </c>
      <c r="D1564" s="11" t="s">
        <v>20</v>
      </c>
      <c r="E1564" s="12" t="s">
        <v>85</v>
      </c>
      <c r="F1564" s="13">
        <v>2000000</v>
      </c>
      <c r="G1564" s="12" t="s">
        <v>290</v>
      </c>
      <c r="H1564" s="12" t="s">
        <v>1494</v>
      </c>
      <c r="I1564" s="12" t="s">
        <v>1166</v>
      </c>
      <c r="J1564" s="12" t="s">
        <v>1167</v>
      </c>
    </row>
    <row r="1565" spans="1:10" ht="12.75" x14ac:dyDescent="0.2">
      <c r="A1565" s="10">
        <v>40353</v>
      </c>
      <c r="B1565" s="11" t="s">
        <v>6</v>
      </c>
      <c r="C1565" s="11" t="s">
        <v>48</v>
      </c>
      <c r="D1565" s="11" t="s">
        <v>18</v>
      </c>
      <c r="E1565" s="12" t="s">
        <v>284</v>
      </c>
      <c r="F1565" s="13"/>
      <c r="G1565" s="12" t="s">
        <v>285</v>
      </c>
      <c r="H1565" s="12"/>
      <c r="I1565" s="12" t="s">
        <v>1166</v>
      </c>
      <c r="J1565" s="12" t="s">
        <v>1167</v>
      </c>
    </row>
    <row r="1566" spans="1:10" ht="12.75" x14ac:dyDescent="0.2">
      <c r="A1566" s="10">
        <v>40348</v>
      </c>
      <c r="B1566" s="11" t="s">
        <v>2193</v>
      </c>
      <c r="C1566" s="11" t="s">
        <v>53</v>
      </c>
      <c r="D1566" s="11" t="s">
        <v>20</v>
      </c>
      <c r="E1566" s="12" t="s">
        <v>54</v>
      </c>
      <c r="F1566" s="13">
        <v>26723.89</v>
      </c>
      <c r="G1566" s="12" t="s">
        <v>283</v>
      </c>
      <c r="H1566" s="12"/>
      <c r="I1566" s="12" t="s">
        <v>1166</v>
      </c>
      <c r="J1566" s="12" t="s">
        <v>1167</v>
      </c>
    </row>
    <row r="1567" spans="1:10" ht="12.75" x14ac:dyDescent="0.2">
      <c r="A1567" s="10">
        <v>40347</v>
      </c>
      <c r="B1567" s="11" t="s">
        <v>36</v>
      </c>
      <c r="C1567" s="11" t="s">
        <v>2</v>
      </c>
      <c r="D1567" s="11" t="s">
        <v>17</v>
      </c>
      <c r="E1567" s="12" t="s">
        <v>54</v>
      </c>
      <c r="F1567" s="13">
        <v>86873.87</v>
      </c>
      <c r="G1567" s="12" t="s">
        <v>286</v>
      </c>
      <c r="H1567" s="12"/>
      <c r="I1567" s="12" t="s">
        <v>1166</v>
      </c>
      <c r="J1567" s="12" t="s">
        <v>1167</v>
      </c>
    </row>
    <row r="1568" spans="1:10" ht="12.75" x14ac:dyDescent="0.2">
      <c r="A1568" s="10">
        <v>40347</v>
      </c>
      <c r="B1568" s="11" t="s">
        <v>36</v>
      </c>
      <c r="C1568" s="11" t="s">
        <v>53</v>
      </c>
      <c r="D1568" s="11" t="s">
        <v>19</v>
      </c>
      <c r="E1568" s="12" t="s">
        <v>291</v>
      </c>
      <c r="F1568" s="13">
        <v>3450.51</v>
      </c>
      <c r="G1568" s="12" t="s">
        <v>292</v>
      </c>
      <c r="H1568" s="12"/>
      <c r="I1568" s="12" t="s">
        <v>1166</v>
      </c>
      <c r="J1568" s="12" t="s">
        <v>1167</v>
      </c>
    </row>
    <row r="1569" spans="1:10" ht="12.75" x14ac:dyDescent="0.2">
      <c r="A1569" s="10">
        <v>40338</v>
      </c>
      <c r="B1569" s="11" t="s">
        <v>36</v>
      </c>
      <c r="C1569" s="11" t="s">
        <v>2</v>
      </c>
      <c r="D1569" s="11" t="s">
        <v>17</v>
      </c>
      <c r="E1569" s="12" t="s">
        <v>243</v>
      </c>
      <c r="F1569" s="13">
        <v>88575</v>
      </c>
      <c r="G1569" s="12" t="s">
        <v>282</v>
      </c>
      <c r="H1569" s="12"/>
      <c r="I1569" s="12" t="s">
        <v>1166</v>
      </c>
      <c r="J1569" s="12" t="s">
        <v>1167</v>
      </c>
    </row>
    <row r="1570" spans="1:10" ht="12.75" x14ac:dyDescent="0.2">
      <c r="A1570" s="10">
        <v>40333</v>
      </c>
      <c r="B1570" s="11" t="s">
        <v>36</v>
      </c>
      <c r="C1570" s="11" t="s">
        <v>43</v>
      </c>
      <c r="D1570" s="11" t="s">
        <v>20</v>
      </c>
      <c r="E1570" s="12" t="s">
        <v>280</v>
      </c>
      <c r="F1570" s="13">
        <v>262.43</v>
      </c>
      <c r="G1570" s="12" t="s">
        <v>281</v>
      </c>
      <c r="H1570" s="12"/>
      <c r="I1570" s="12" t="s">
        <v>1166</v>
      </c>
      <c r="J1570" s="12" t="s">
        <v>1167</v>
      </c>
    </row>
    <row r="1571" spans="1:10" ht="12.75" x14ac:dyDescent="0.2">
      <c r="A1571" s="10">
        <v>40327</v>
      </c>
      <c r="B1571" s="11" t="s">
        <v>36</v>
      </c>
      <c r="C1571" s="11" t="s">
        <v>37</v>
      </c>
      <c r="D1571" s="11" t="s">
        <v>18</v>
      </c>
      <c r="E1571" s="12" t="s">
        <v>119</v>
      </c>
      <c r="F1571" s="13"/>
      <c r="G1571" s="12" t="s">
        <v>722</v>
      </c>
      <c r="H1571" s="12"/>
      <c r="I1571" s="12" t="s">
        <v>1166</v>
      </c>
      <c r="J1571" s="12" t="s">
        <v>1167</v>
      </c>
    </row>
    <row r="1572" spans="1:10" ht="12.75" x14ac:dyDescent="0.2">
      <c r="A1572" s="10">
        <v>40323</v>
      </c>
      <c r="B1572" s="11" t="s">
        <v>36</v>
      </c>
      <c r="C1572" s="11" t="s">
        <v>43</v>
      </c>
      <c r="D1572" s="11" t="s">
        <v>20</v>
      </c>
      <c r="E1572" s="12" t="s">
        <v>74</v>
      </c>
      <c r="F1572" s="13">
        <v>891.68</v>
      </c>
      <c r="G1572" s="12" t="s">
        <v>293</v>
      </c>
      <c r="H1572" s="12"/>
      <c r="I1572" s="12" t="s">
        <v>1166</v>
      </c>
      <c r="J1572" s="12" t="s">
        <v>1167</v>
      </c>
    </row>
    <row r="1573" spans="1:10" ht="12.75" x14ac:dyDescent="0.2">
      <c r="A1573" s="10">
        <v>40322</v>
      </c>
      <c r="B1573" s="11" t="s">
        <v>6</v>
      </c>
      <c r="C1573" s="11" t="s">
        <v>2</v>
      </c>
      <c r="D1573" s="11" t="s">
        <v>19</v>
      </c>
      <c r="E1573" s="12" t="s">
        <v>276</v>
      </c>
      <c r="F1573" s="13">
        <v>299000</v>
      </c>
      <c r="G1573" s="12" t="s">
        <v>277</v>
      </c>
      <c r="H1573" s="12"/>
      <c r="I1573" s="12" t="s">
        <v>1166</v>
      </c>
      <c r="J1573" s="12" t="s">
        <v>1167</v>
      </c>
    </row>
    <row r="1574" spans="1:10" ht="12.75" x14ac:dyDescent="0.2">
      <c r="A1574" s="10">
        <v>40322</v>
      </c>
      <c r="B1574" s="11" t="s">
        <v>40</v>
      </c>
      <c r="C1574" s="11" t="s">
        <v>2</v>
      </c>
      <c r="D1574" s="11" t="s">
        <v>20</v>
      </c>
      <c r="E1574" s="12" t="s">
        <v>66</v>
      </c>
      <c r="F1574" s="13">
        <v>88575</v>
      </c>
      <c r="G1574" s="12" t="s">
        <v>279</v>
      </c>
      <c r="H1574" s="12"/>
      <c r="I1574" s="12" t="s">
        <v>1166</v>
      </c>
      <c r="J1574" s="12" t="s">
        <v>1167</v>
      </c>
    </row>
    <row r="1575" spans="1:10" ht="12.75" x14ac:dyDescent="0.2">
      <c r="A1575" s="10">
        <v>40319</v>
      </c>
      <c r="B1575" s="11" t="s">
        <v>36</v>
      </c>
      <c r="C1575" s="11" t="s">
        <v>43</v>
      </c>
      <c r="D1575" s="11" t="s">
        <v>20</v>
      </c>
      <c r="E1575" s="12" t="s">
        <v>119</v>
      </c>
      <c r="F1575" s="13">
        <v>0</v>
      </c>
      <c r="G1575" s="12" t="s">
        <v>275</v>
      </c>
      <c r="H1575" s="12"/>
      <c r="I1575" s="12" t="s">
        <v>1166</v>
      </c>
      <c r="J1575" s="12" t="s">
        <v>1167</v>
      </c>
    </row>
    <row r="1576" spans="1:10" ht="12.75" x14ac:dyDescent="0.2">
      <c r="A1576" s="10">
        <v>40318</v>
      </c>
      <c r="B1576" s="11" t="s">
        <v>36</v>
      </c>
      <c r="C1576" s="11" t="s">
        <v>53</v>
      </c>
      <c r="D1576" s="11" t="s">
        <v>19</v>
      </c>
      <c r="E1576" s="12" t="s">
        <v>278</v>
      </c>
      <c r="F1576" s="13">
        <v>21455.58</v>
      </c>
      <c r="G1576" s="12" t="s">
        <v>22</v>
      </c>
      <c r="H1576" s="12"/>
      <c r="I1576" s="12" t="s">
        <v>1166</v>
      </c>
      <c r="J1576" s="12" t="s">
        <v>1167</v>
      </c>
    </row>
    <row r="1577" spans="1:10" ht="12.75" x14ac:dyDescent="0.2">
      <c r="A1577" s="10">
        <v>40315</v>
      </c>
      <c r="B1577" s="11" t="s">
        <v>36</v>
      </c>
      <c r="C1577" s="11" t="s">
        <v>53</v>
      </c>
      <c r="D1577" s="11" t="s">
        <v>19</v>
      </c>
      <c r="E1577" s="12" t="s">
        <v>225</v>
      </c>
      <c r="F1577" s="13">
        <v>6912.89</v>
      </c>
      <c r="G1577" s="12" t="s">
        <v>3080</v>
      </c>
      <c r="H1577" s="12"/>
      <c r="I1577" s="12" t="s">
        <v>1166</v>
      </c>
      <c r="J1577" s="12" t="s">
        <v>1167</v>
      </c>
    </row>
    <row r="1578" spans="1:10" ht="12.75" x14ac:dyDescent="0.2">
      <c r="A1578" s="10">
        <v>40312</v>
      </c>
      <c r="B1578" s="11" t="s">
        <v>36</v>
      </c>
      <c r="C1578" s="11" t="s">
        <v>761</v>
      </c>
      <c r="D1578" s="11" t="s">
        <v>19</v>
      </c>
      <c r="E1578" s="12" t="s">
        <v>119</v>
      </c>
      <c r="F1578" s="13"/>
      <c r="G1578" s="12" t="s">
        <v>67</v>
      </c>
      <c r="H1578" s="12"/>
      <c r="I1578" s="12" t="s">
        <v>1166</v>
      </c>
      <c r="J1578" s="12" t="s">
        <v>1167</v>
      </c>
    </row>
    <row r="1579" spans="1:10" ht="12.75" x14ac:dyDescent="0.2">
      <c r="A1579" s="10">
        <v>40309</v>
      </c>
      <c r="B1579" s="11" t="s">
        <v>88</v>
      </c>
      <c r="C1579" s="11" t="s">
        <v>48</v>
      </c>
      <c r="D1579" s="11" t="s">
        <v>17</v>
      </c>
      <c r="E1579" s="12" t="s">
        <v>25</v>
      </c>
      <c r="F1579" s="13">
        <v>0</v>
      </c>
      <c r="G1579" s="12" t="s">
        <v>273</v>
      </c>
      <c r="H1579" s="12"/>
      <c r="I1579" s="12" t="s">
        <v>1166</v>
      </c>
      <c r="J1579" s="12" t="s">
        <v>1167</v>
      </c>
    </row>
    <row r="1580" spans="1:10" ht="12.75" x14ac:dyDescent="0.2">
      <c r="A1580" s="10">
        <v>40306</v>
      </c>
      <c r="B1580" s="11" t="s">
        <v>4</v>
      </c>
      <c r="C1580" s="11" t="s">
        <v>53</v>
      </c>
      <c r="D1580" s="11" t="s">
        <v>17</v>
      </c>
      <c r="E1580" s="12" t="s">
        <v>271</v>
      </c>
      <c r="F1580" s="13">
        <v>40326.400000000001</v>
      </c>
      <c r="G1580" s="12" t="s">
        <v>272</v>
      </c>
      <c r="H1580" s="12"/>
      <c r="I1580" s="12" t="s">
        <v>1166</v>
      </c>
      <c r="J1580" s="12" t="s">
        <v>1167</v>
      </c>
    </row>
    <row r="1581" spans="1:10" ht="12.75" x14ac:dyDescent="0.2">
      <c r="A1581" s="10">
        <v>40304</v>
      </c>
      <c r="B1581" s="11" t="s">
        <v>4</v>
      </c>
      <c r="C1581" s="11" t="s">
        <v>53</v>
      </c>
      <c r="D1581" s="11" t="s">
        <v>20</v>
      </c>
      <c r="E1581" s="12" t="s">
        <v>31</v>
      </c>
      <c r="F1581" s="13">
        <v>6911.55</v>
      </c>
      <c r="G1581" s="12" t="s">
        <v>268</v>
      </c>
      <c r="H1581" s="12"/>
      <c r="I1581" s="12" t="s">
        <v>1166</v>
      </c>
      <c r="J1581" s="12" t="s">
        <v>1167</v>
      </c>
    </row>
    <row r="1582" spans="1:10" ht="12.75" x14ac:dyDescent="0.2">
      <c r="A1582" s="10">
        <v>40301</v>
      </c>
      <c r="B1582" s="11" t="s">
        <v>36</v>
      </c>
      <c r="C1582" s="11" t="s">
        <v>43</v>
      </c>
      <c r="D1582" s="11" t="s">
        <v>20</v>
      </c>
      <c r="E1582" s="12" t="s">
        <v>269</v>
      </c>
      <c r="F1582" s="13">
        <v>633.04999999999995</v>
      </c>
      <c r="G1582" s="12" t="s">
        <v>270</v>
      </c>
      <c r="H1582" s="12"/>
      <c r="I1582" s="12" t="s">
        <v>1166</v>
      </c>
      <c r="J1582" s="12" t="s">
        <v>1167</v>
      </c>
    </row>
    <row r="1583" spans="1:10" ht="12.75" x14ac:dyDescent="0.2">
      <c r="A1583" s="10">
        <v>40297</v>
      </c>
      <c r="B1583" s="11" t="s">
        <v>88</v>
      </c>
      <c r="C1583" s="11" t="s">
        <v>53</v>
      </c>
      <c r="D1583" s="11" t="s">
        <v>19</v>
      </c>
      <c r="E1583" s="12" t="s">
        <v>25</v>
      </c>
      <c r="F1583" s="13">
        <v>4484</v>
      </c>
      <c r="G1583" s="12" t="s">
        <v>303</v>
      </c>
      <c r="H1583" s="12"/>
      <c r="I1583" s="12" t="s">
        <v>1166</v>
      </c>
      <c r="J1583" s="12" t="s">
        <v>1167</v>
      </c>
    </row>
    <row r="1584" spans="1:10" ht="12.75" x14ac:dyDescent="0.2">
      <c r="A1584" s="10">
        <v>40296</v>
      </c>
      <c r="B1584" s="11" t="s">
        <v>40</v>
      </c>
      <c r="C1584" s="11" t="s">
        <v>2</v>
      </c>
      <c r="D1584" s="11" t="s">
        <v>20</v>
      </c>
      <c r="E1584" s="12" t="s">
        <v>262</v>
      </c>
      <c r="F1584" s="13">
        <v>198524.61</v>
      </c>
      <c r="G1584" s="12" t="s">
        <v>263</v>
      </c>
      <c r="H1584" s="12"/>
      <c r="I1584" s="12" t="s">
        <v>1166</v>
      </c>
      <c r="J1584" s="12" t="s">
        <v>1167</v>
      </c>
    </row>
    <row r="1585" spans="1:10" ht="12.75" x14ac:dyDescent="0.2">
      <c r="A1585" s="10">
        <v>40294</v>
      </c>
      <c r="B1585" s="11" t="s">
        <v>36</v>
      </c>
      <c r="C1585" s="11" t="s">
        <v>43</v>
      </c>
      <c r="D1585" s="11" t="s">
        <v>20</v>
      </c>
      <c r="E1585" s="12" t="s">
        <v>264</v>
      </c>
      <c r="F1585" s="13">
        <v>752.42</v>
      </c>
      <c r="G1585" s="12" t="s">
        <v>265</v>
      </c>
      <c r="H1585" s="12"/>
      <c r="I1585" s="12" t="s">
        <v>1166</v>
      </c>
      <c r="J1585" s="12" t="s">
        <v>1167</v>
      </c>
    </row>
    <row r="1586" spans="1:10" ht="12.75" x14ac:dyDescent="0.2">
      <c r="A1586" s="10">
        <v>40291</v>
      </c>
      <c r="B1586" s="11" t="s">
        <v>6</v>
      </c>
      <c r="C1586" s="11" t="s">
        <v>53</v>
      </c>
      <c r="D1586" s="11" t="s">
        <v>19</v>
      </c>
      <c r="E1586" s="12" t="s">
        <v>259</v>
      </c>
      <c r="F1586" s="13">
        <v>25981.46</v>
      </c>
      <c r="G1586" s="12" t="s">
        <v>22</v>
      </c>
      <c r="H1586" s="12"/>
      <c r="I1586" s="12" t="s">
        <v>1166</v>
      </c>
      <c r="J1586" s="12" t="s">
        <v>1167</v>
      </c>
    </row>
    <row r="1587" spans="1:10" ht="12.75" x14ac:dyDescent="0.2">
      <c r="A1587" s="10">
        <v>40291</v>
      </c>
      <c r="B1587" s="11" t="s">
        <v>36</v>
      </c>
      <c r="C1587" s="11" t="s">
        <v>43</v>
      </c>
      <c r="D1587" s="11" t="s">
        <v>20</v>
      </c>
      <c r="E1587" s="12" t="s">
        <v>266</v>
      </c>
      <c r="F1587" s="13">
        <v>286.70999999999998</v>
      </c>
      <c r="G1587" s="12" t="s">
        <v>267</v>
      </c>
      <c r="H1587" s="12"/>
      <c r="I1587" s="12" t="s">
        <v>1166</v>
      </c>
      <c r="J1587" s="12" t="s">
        <v>1167</v>
      </c>
    </row>
    <row r="1588" spans="1:10" ht="12.75" x14ac:dyDescent="0.2">
      <c r="A1588" s="10">
        <v>40288</v>
      </c>
      <c r="B1588" s="11" t="s">
        <v>5</v>
      </c>
      <c r="C1588" s="11" t="s">
        <v>53</v>
      </c>
      <c r="D1588" s="11" t="s">
        <v>19</v>
      </c>
      <c r="E1588" s="12" t="s">
        <v>260</v>
      </c>
      <c r="F1588" s="13"/>
      <c r="G1588" s="12" t="s">
        <v>261</v>
      </c>
      <c r="H1588" s="12"/>
      <c r="I1588" s="12" t="s">
        <v>1166</v>
      </c>
      <c r="J1588" s="12" t="s">
        <v>1167</v>
      </c>
    </row>
    <row r="1589" spans="1:10" ht="12.75" x14ac:dyDescent="0.2">
      <c r="A1589" s="10">
        <v>40282</v>
      </c>
      <c r="B1589" s="11" t="s">
        <v>40</v>
      </c>
      <c r="C1589" s="11" t="s">
        <v>1252</v>
      </c>
      <c r="D1589" s="11" t="s">
        <v>17</v>
      </c>
      <c r="E1589" s="12" t="s">
        <v>66</v>
      </c>
      <c r="F1589" s="13">
        <v>78721.429999999993</v>
      </c>
      <c r="G1589" s="12" t="s">
        <v>2308</v>
      </c>
      <c r="H1589" s="12"/>
      <c r="I1589" s="12" t="s">
        <v>1166</v>
      </c>
      <c r="J1589" s="12" t="s">
        <v>1167</v>
      </c>
    </row>
    <row r="1590" spans="1:10" ht="12.75" x14ac:dyDescent="0.2">
      <c r="A1590" s="10">
        <v>40274</v>
      </c>
      <c r="B1590" s="11" t="s">
        <v>36</v>
      </c>
      <c r="C1590" s="11" t="s">
        <v>2</v>
      </c>
      <c r="D1590" s="11" t="s">
        <v>17</v>
      </c>
      <c r="E1590" s="12" t="s">
        <v>72</v>
      </c>
      <c r="F1590" s="13">
        <v>295509.7</v>
      </c>
      <c r="G1590" s="12" t="s">
        <v>255</v>
      </c>
      <c r="H1590" s="12"/>
      <c r="I1590" s="12" t="s">
        <v>1166</v>
      </c>
      <c r="J1590" s="12" t="s">
        <v>1167</v>
      </c>
    </row>
    <row r="1591" spans="1:10" ht="12.75" x14ac:dyDescent="0.2">
      <c r="A1591" s="10">
        <v>40274</v>
      </c>
      <c r="B1591" s="11" t="s">
        <v>6</v>
      </c>
      <c r="C1591" s="11" t="s">
        <v>48</v>
      </c>
      <c r="D1591" s="11" t="s">
        <v>17</v>
      </c>
      <c r="E1591" s="12" t="s">
        <v>246</v>
      </c>
      <c r="F1591" s="13"/>
      <c r="G1591" s="12" t="s">
        <v>258</v>
      </c>
      <c r="H1591" s="12"/>
      <c r="I1591" s="12" t="s">
        <v>1166</v>
      </c>
      <c r="J1591" s="12" t="s">
        <v>1167</v>
      </c>
    </row>
    <row r="1592" spans="1:10" ht="12.75" x14ac:dyDescent="0.2">
      <c r="A1592" s="10">
        <v>40273</v>
      </c>
      <c r="B1592" s="11" t="s">
        <v>40</v>
      </c>
      <c r="C1592" s="11" t="s">
        <v>761</v>
      </c>
      <c r="D1592" s="11" t="s">
        <v>19</v>
      </c>
      <c r="E1592" s="12" t="s">
        <v>68</v>
      </c>
      <c r="F1592" s="13"/>
      <c r="G1592" s="12" t="s">
        <v>3081</v>
      </c>
      <c r="H1592" s="12"/>
      <c r="I1592" s="12" t="s">
        <v>1166</v>
      </c>
      <c r="J1592" s="12" t="s">
        <v>1167</v>
      </c>
    </row>
    <row r="1593" spans="1:10" ht="12.75" x14ac:dyDescent="0.2">
      <c r="A1593" s="10">
        <v>40272</v>
      </c>
      <c r="B1593" s="11" t="s">
        <v>40</v>
      </c>
      <c r="C1593" s="11" t="s">
        <v>2</v>
      </c>
      <c r="D1593" s="11" t="s">
        <v>17</v>
      </c>
      <c r="E1593" s="12" t="s">
        <v>288</v>
      </c>
      <c r="F1593" s="13">
        <v>80924.98</v>
      </c>
      <c r="G1593" s="12" t="s">
        <v>289</v>
      </c>
      <c r="H1593" s="12"/>
      <c r="I1593" s="12" t="s">
        <v>1166</v>
      </c>
      <c r="J1593" s="12" t="s">
        <v>1167</v>
      </c>
    </row>
    <row r="1594" spans="1:10" ht="12.75" x14ac:dyDescent="0.2">
      <c r="A1594" s="10">
        <v>40270</v>
      </c>
      <c r="B1594" s="11" t="s">
        <v>4</v>
      </c>
      <c r="C1594" s="11" t="s">
        <v>43</v>
      </c>
      <c r="D1594" s="11" t="s">
        <v>18</v>
      </c>
      <c r="E1594" s="12" t="s">
        <v>54</v>
      </c>
      <c r="F1594" s="13"/>
      <c r="G1594" s="12" t="s">
        <v>251</v>
      </c>
      <c r="H1594" s="12"/>
      <c r="I1594" s="12" t="s">
        <v>1166</v>
      </c>
      <c r="J1594" s="12" t="s">
        <v>1167</v>
      </c>
    </row>
    <row r="1595" spans="1:10" ht="12.75" x14ac:dyDescent="0.2">
      <c r="A1595" s="10">
        <v>40270</v>
      </c>
      <c r="B1595" s="11" t="s">
        <v>4</v>
      </c>
      <c r="C1595" s="11" t="s">
        <v>43</v>
      </c>
      <c r="D1595" s="11" t="s">
        <v>18</v>
      </c>
      <c r="E1595" s="12" t="s">
        <v>54</v>
      </c>
      <c r="F1595" s="13"/>
      <c r="G1595" s="12" t="s">
        <v>252</v>
      </c>
      <c r="H1595" s="12"/>
      <c r="I1595" s="12" t="s">
        <v>1166</v>
      </c>
      <c r="J1595" s="12" t="s">
        <v>1167</v>
      </c>
    </row>
    <row r="1596" spans="1:10" ht="12.75" x14ac:dyDescent="0.2">
      <c r="A1596" s="10">
        <v>40270</v>
      </c>
      <c r="B1596" s="11" t="s">
        <v>4</v>
      </c>
      <c r="C1596" s="11" t="s">
        <v>43</v>
      </c>
      <c r="D1596" s="11" t="s">
        <v>18</v>
      </c>
      <c r="E1596" s="12" t="s">
        <v>253</v>
      </c>
      <c r="F1596" s="13"/>
      <c r="G1596" s="12" t="s">
        <v>254</v>
      </c>
      <c r="H1596" s="12"/>
      <c r="I1596" s="12" t="s">
        <v>1166</v>
      </c>
      <c r="J1596" s="12" t="s">
        <v>1167</v>
      </c>
    </row>
    <row r="1597" spans="1:10" ht="12.75" x14ac:dyDescent="0.2">
      <c r="A1597" s="10">
        <v>40269</v>
      </c>
      <c r="B1597" s="11" t="s">
        <v>36</v>
      </c>
      <c r="C1597" s="11" t="s">
        <v>53</v>
      </c>
      <c r="D1597" s="11" t="s">
        <v>19</v>
      </c>
      <c r="E1597" s="12" t="s">
        <v>200</v>
      </c>
      <c r="F1597" s="13">
        <v>3528.21</v>
      </c>
      <c r="G1597" s="12" t="s">
        <v>3082</v>
      </c>
      <c r="H1597" s="12"/>
      <c r="I1597" s="12" t="s">
        <v>1166</v>
      </c>
      <c r="J1597" s="12" t="s">
        <v>1167</v>
      </c>
    </row>
    <row r="1598" spans="1:10" ht="12.75" x14ac:dyDescent="0.2">
      <c r="A1598" s="10">
        <v>40268</v>
      </c>
      <c r="B1598" s="11" t="s">
        <v>36</v>
      </c>
      <c r="C1598" s="11" t="s">
        <v>48</v>
      </c>
      <c r="D1598" s="11" t="s">
        <v>17</v>
      </c>
      <c r="E1598" s="12" t="s">
        <v>249</v>
      </c>
      <c r="F1598" s="13"/>
      <c r="G1598" s="12" t="s">
        <v>250</v>
      </c>
      <c r="H1598" s="12"/>
      <c r="I1598" s="12" t="s">
        <v>1166</v>
      </c>
      <c r="J1598" s="12" t="s">
        <v>1167</v>
      </c>
    </row>
    <row r="1599" spans="1:10" ht="12.75" x14ac:dyDescent="0.2">
      <c r="A1599" s="10">
        <v>40267</v>
      </c>
      <c r="B1599" s="11" t="s">
        <v>5</v>
      </c>
      <c r="C1599" s="11" t="s">
        <v>48</v>
      </c>
      <c r="D1599" s="11" t="s">
        <v>18</v>
      </c>
      <c r="E1599" s="12" t="s">
        <v>72</v>
      </c>
      <c r="F1599" s="13"/>
      <c r="G1599" s="12" t="s">
        <v>248</v>
      </c>
      <c r="H1599" s="12"/>
      <c r="I1599" s="12" t="s">
        <v>1166</v>
      </c>
      <c r="J1599" s="12" t="s">
        <v>1167</v>
      </c>
    </row>
    <row r="1600" spans="1:10" ht="12.75" x14ac:dyDescent="0.2">
      <c r="A1600" s="10">
        <v>40259</v>
      </c>
      <c r="B1600" s="11" t="s">
        <v>6</v>
      </c>
      <c r="C1600" s="11" t="s">
        <v>48</v>
      </c>
      <c r="D1600" s="11" t="s">
        <v>20</v>
      </c>
      <c r="E1600" s="12" t="s">
        <v>246</v>
      </c>
      <c r="F1600" s="13"/>
      <c r="G1600" s="12" t="s">
        <v>247</v>
      </c>
      <c r="H1600" s="12"/>
      <c r="I1600" s="12" t="s">
        <v>1166</v>
      </c>
      <c r="J1600" s="12" t="s">
        <v>1167</v>
      </c>
    </row>
    <row r="1601" spans="1:10" ht="12.75" x14ac:dyDescent="0.2">
      <c r="A1601" s="10">
        <v>40255</v>
      </c>
      <c r="B1601" s="11" t="s">
        <v>36</v>
      </c>
      <c r="C1601" s="11" t="s">
        <v>2</v>
      </c>
      <c r="D1601" s="11" t="s">
        <v>17</v>
      </c>
      <c r="E1601" s="12" t="s">
        <v>54</v>
      </c>
      <c r="F1601" s="13">
        <v>73047.22</v>
      </c>
      <c r="G1601" s="12" t="s">
        <v>245</v>
      </c>
      <c r="H1601" s="12"/>
      <c r="I1601" s="12" t="s">
        <v>1166</v>
      </c>
      <c r="J1601" s="12" t="s">
        <v>1167</v>
      </c>
    </row>
    <row r="1602" spans="1:10" ht="12.75" x14ac:dyDescent="0.2">
      <c r="A1602" s="10">
        <v>40252</v>
      </c>
      <c r="B1602" s="11" t="s">
        <v>36</v>
      </c>
      <c r="C1602" s="11" t="s">
        <v>53</v>
      </c>
      <c r="D1602" s="11" t="s">
        <v>17</v>
      </c>
      <c r="E1602" s="12" t="s">
        <v>243</v>
      </c>
      <c r="F1602" s="13">
        <v>2286.94</v>
      </c>
      <c r="G1602" s="12" t="s">
        <v>244</v>
      </c>
      <c r="H1602" s="12"/>
      <c r="I1602" s="12" t="s">
        <v>1166</v>
      </c>
      <c r="J1602" s="12" t="s">
        <v>1167</v>
      </c>
    </row>
    <row r="1603" spans="1:10" ht="12.75" x14ac:dyDescent="0.2">
      <c r="A1603" s="10">
        <v>40251</v>
      </c>
      <c r="B1603" s="11" t="s">
        <v>36</v>
      </c>
      <c r="C1603" s="11" t="s">
        <v>43</v>
      </c>
      <c r="D1603" s="11"/>
      <c r="E1603" s="12" t="s">
        <v>294</v>
      </c>
      <c r="F1603" s="13"/>
      <c r="G1603" s="12" t="s">
        <v>295</v>
      </c>
      <c r="H1603" s="12"/>
      <c r="I1603" s="12" t="s">
        <v>1166</v>
      </c>
      <c r="J1603" s="12" t="s">
        <v>1167</v>
      </c>
    </row>
    <row r="1604" spans="1:10" ht="12.75" x14ac:dyDescent="0.2">
      <c r="A1604" s="10">
        <v>40247</v>
      </c>
      <c r="B1604" s="11" t="s">
        <v>36</v>
      </c>
      <c r="C1604" s="11" t="s">
        <v>48</v>
      </c>
      <c r="D1604" s="11" t="s">
        <v>17</v>
      </c>
      <c r="E1604" s="12" t="s">
        <v>240</v>
      </c>
      <c r="F1604" s="13"/>
      <c r="G1604" s="12" t="s">
        <v>241</v>
      </c>
      <c r="H1604" s="12"/>
      <c r="I1604" s="12" t="s">
        <v>1166</v>
      </c>
      <c r="J1604" s="12" t="s">
        <v>1167</v>
      </c>
    </row>
    <row r="1605" spans="1:10" ht="12.75" x14ac:dyDescent="0.2">
      <c r="A1605" s="10">
        <v>40247</v>
      </c>
      <c r="B1605" s="11" t="s">
        <v>5</v>
      </c>
      <c r="C1605" s="11" t="s">
        <v>761</v>
      </c>
      <c r="D1605" s="11" t="s">
        <v>19</v>
      </c>
      <c r="E1605" s="12" t="s">
        <v>26</v>
      </c>
      <c r="F1605" s="13">
        <v>633.83000000000004</v>
      </c>
      <c r="G1605" s="12" t="s">
        <v>242</v>
      </c>
      <c r="H1605" s="12"/>
      <c r="I1605" s="12" t="s">
        <v>1166</v>
      </c>
      <c r="J1605" s="12" t="s">
        <v>1167</v>
      </c>
    </row>
    <row r="1606" spans="1:10" ht="12.75" x14ac:dyDescent="0.2">
      <c r="A1606" s="10">
        <v>40243</v>
      </c>
      <c r="B1606" s="11" t="s">
        <v>36</v>
      </c>
      <c r="C1606" s="11" t="s">
        <v>3</v>
      </c>
      <c r="D1606" s="11" t="s">
        <v>20</v>
      </c>
      <c r="E1606" s="12" t="s">
        <v>119</v>
      </c>
      <c r="F1606" s="13">
        <v>3522599</v>
      </c>
      <c r="G1606" s="12" t="s">
        <v>298</v>
      </c>
      <c r="H1606" s="12"/>
      <c r="I1606" s="12" t="s">
        <v>1166</v>
      </c>
      <c r="J1606" s="12" t="s">
        <v>1167</v>
      </c>
    </row>
    <row r="1607" spans="1:10" ht="12.75" x14ac:dyDescent="0.2">
      <c r="A1607" s="10">
        <v>40239</v>
      </c>
      <c r="B1607" s="11" t="s">
        <v>5</v>
      </c>
      <c r="C1607" s="11" t="s">
        <v>2</v>
      </c>
      <c r="D1607" s="11" t="s">
        <v>19</v>
      </c>
      <c r="E1607" s="12" t="s">
        <v>236</v>
      </c>
      <c r="F1607" s="13"/>
      <c r="G1607" s="12" t="s">
        <v>1938</v>
      </c>
      <c r="H1607" s="12"/>
      <c r="I1607" s="12" t="s">
        <v>1166</v>
      </c>
      <c r="J1607" s="12" t="s">
        <v>1167</v>
      </c>
    </row>
    <row r="1608" spans="1:10" ht="12.75" x14ac:dyDescent="0.2">
      <c r="A1608" s="10">
        <v>40239</v>
      </c>
      <c r="B1608" s="11" t="s">
        <v>4</v>
      </c>
      <c r="C1608" s="11" t="s">
        <v>53</v>
      </c>
      <c r="D1608" s="11" t="s">
        <v>18</v>
      </c>
      <c r="E1608" s="12" t="s">
        <v>238</v>
      </c>
      <c r="F1608" s="13"/>
      <c r="G1608" s="12" t="s">
        <v>239</v>
      </c>
      <c r="H1608" s="12"/>
      <c r="I1608" s="12" t="s">
        <v>1166</v>
      </c>
      <c r="J1608" s="12" t="s">
        <v>1167</v>
      </c>
    </row>
    <row r="1609" spans="1:10" ht="12.75" x14ac:dyDescent="0.2">
      <c r="A1609" s="10">
        <v>40232</v>
      </c>
      <c r="B1609" s="11" t="s">
        <v>5</v>
      </c>
      <c r="C1609" s="11" t="s">
        <v>48</v>
      </c>
      <c r="D1609" s="11" t="s">
        <v>17</v>
      </c>
      <c r="E1609" s="12" t="s">
        <v>233</v>
      </c>
      <c r="F1609" s="13"/>
      <c r="G1609" s="12" t="s">
        <v>1144</v>
      </c>
      <c r="H1609" s="12"/>
      <c r="I1609" s="12" t="s">
        <v>1166</v>
      </c>
      <c r="J1609" s="12" t="s">
        <v>1167</v>
      </c>
    </row>
    <row r="1610" spans="1:10" ht="12.75" x14ac:dyDescent="0.2">
      <c r="A1610" s="10">
        <v>40231</v>
      </c>
      <c r="B1610" s="11" t="s">
        <v>4</v>
      </c>
      <c r="C1610" s="11" t="s">
        <v>53</v>
      </c>
      <c r="D1610" s="11" t="s">
        <v>20</v>
      </c>
      <c r="E1610" s="12" t="s">
        <v>234</v>
      </c>
      <c r="F1610" s="13"/>
      <c r="G1610" s="12" t="s">
        <v>1146</v>
      </c>
      <c r="H1610" s="12"/>
      <c r="I1610" s="12" t="s">
        <v>1166</v>
      </c>
      <c r="J1610" s="12" t="s">
        <v>1167</v>
      </c>
    </row>
    <row r="1611" spans="1:10" ht="12.75" x14ac:dyDescent="0.2">
      <c r="A1611" s="10">
        <v>40231</v>
      </c>
      <c r="B1611" s="11" t="s">
        <v>4</v>
      </c>
      <c r="C1611" s="11" t="s">
        <v>2</v>
      </c>
      <c r="D1611" s="11" t="s">
        <v>20</v>
      </c>
      <c r="E1611" s="12" t="s">
        <v>234</v>
      </c>
      <c r="F1611" s="13">
        <v>58446.87</v>
      </c>
      <c r="G1611" s="12" t="s">
        <v>235</v>
      </c>
      <c r="H1611" s="12"/>
      <c r="I1611" s="12" t="s">
        <v>1166</v>
      </c>
      <c r="J1611" s="12" t="s">
        <v>1167</v>
      </c>
    </row>
    <row r="1612" spans="1:10" ht="12.75" x14ac:dyDescent="0.2">
      <c r="A1612" s="10">
        <v>40227</v>
      </c>
      <c r="B1612" s="11" t="s">
        <v>36</v>
      </c>
      <c r="C1612" s="11" t="s">
        <v>43</v>
      </c>
      <c r="D1612" s="11" t="s">
        <v>20</v>
      </c>
      <c r="E1612" s="12" t="s">
        <v>230</v>
      </c>
      <c r="F1612" s="13">
        <v>320.27999999999997</v>
      </c>
      <c r="G1612" s="12" t="s">
        <v>231</v>
      </c>
      <c r="H1612" s="12"/>
      <c r="I1612" s="12" t="s">
        <v>1166</v>
      </c>
      <c r="J1612" s="12" t="s">
        <v>1167</v>
      </c>
    </row>
    <row r="1613" spans="1:10" ht="12.75" x14ac:dyDescent="0.2">
      <c r="A1613" s="10">
        <v>40227</v>
      </c>
      <c r="B1613" s="11" t="s">
        <v>4</v>
      </c>
      <c r="C1613" s="11" t="s">
        <v>43</v>
      </c>
      <c r="D1613" s="11" t="s">
        <v>20</v>
      </c>
      <c r="E1613" s="12" t="s">
        <v>232</v>
      </c>
      <c r="F1613" s="13"/>
      <c r="G1613" s="12" t="s">
        <v>1148</v>
      </c>
      <c r="H1613" s="12"/>
      <c r="I1613" s="12" t="s">
        <v>1166</v>
      </c>
      <c r="J1613" s="12" t="s">
        <v>1167</v>
      </c>
    </row>
    <row r="1614" spans="1:10" ht="12.75" x14ac:dyDescent="0.2">
      <c r="A1614" s="10">
        <v>40217</v>
      </c>
      <c r="B1614" s="11" t="s">
        <v>36</v>
      </c>
      <c r="C1614" s="11" t="s">
        <v>37</v>
      </c>
      <c r="D1614" s="11" t="s">
        <v>20</v>
      </c>
      <c r="E1614" s="12" t="s">
        <v>227</v>
      </c>
      <c r="F1614" s="13">
        <v>590</v>
      </c>
      <c r="G1614" s="12" t="s">
        <v>228</v>
      </c>
      <c r="H1614" s="12"/>
      <c r="I1614" s="12" t="s">
        <v>1166</v>
      </c>
      <c r="J1614" s="12" t="s">
        <v>1167</v>
      </c>
    </row>
    <row r="1615" spans="1:10" ht="12.75" x14ac:dyDescent="0.2">
      <c r="A1615" s="10">
        <v>40217</v>
      </c>
      <c r="B1615" s="11" t="s">
        <v>4</v>
      </c>
      <c r="C1615" s="11" t="s">
        <v>53</v>
      </c>
      <c r="D1615" s="11" t="s">
        <v>19</v>
      </c>
      <c r="E1615" s="12" t="s">
        <v>325</v>
      </c>
      <c r="F1615" s="13">
        <v>5695</v>
      </c>
      <c r="G1615" s="12" t="s">
        <v>67</v>
      </c>
      <c r="H1615" s="12"/>
      <c r="I1615" s="12" t="s">
        <v>1166</v>
      </c>
      <c r="J1615" s="12" t="s">
        <v>1167</v>
      </c>
    </row>
    <row r="1616" spans="1:10" ht="12.75" x14ac:dyDescent="0.2">
      <c r="A1616" s="10">
        <v>40216</v>
      </c>
      <c r="B1616" s="11" t="s">
        <v>36</v>
      </c>
      <c r="C1616" s="11" t="s">
        <v>53</v>
      </c>
      <c r="D1616" s="11" t="s">
        <v>19</v>
      </c>
      <c r="E1616" s="12" t="s">
        <v>225</v>
      </c>
      <c r="F1616" s="13">
        <v>6742.82</v>
      </c>
      <c r="G1616" s="12" t="s">
        <v>226</v>
      </c>
      <c r="H1616" s="12"/>
      <c r="I1616" s="12" t="s">
        <v>1166</v>
      </c>
      <c r="J1616" s="12" t="s">
        <v>1167</v>
      </c>
    </row>
    <row r="1617" spans="1:10" ht="12.75" x14ac:dyDescent="0.2">
      <c r="A1617" s="10">
        <v>40215</v>
      </c>
      <c r="B1617" s="11" t="s">
        <v>36</v>
      </c>
      <c r="C1617" s="11" t="s">
        <v>43</v>
      </c>
      <c r="D1617" s="11" t="s">
        <v>20</v>
      </c>
      <c r="E1617" s="12" t="s">
        <v>119</v>
      </c>
      <c r="F1617" s="13"/>
      <c r="G1617" s="12" t="s">
        <v>224</v>
      </c>
      <c r="H1617" s="12"/>
      <c r="I1617" s="12" t="s">
        <v>1166</v>
      </c>
      <c r="J1617" s="12" t="s">
        <v>1167</v>
      </c>
    </row>
    <row r="1618" spans="1:10" ht="12.75" x14ac:dyDescent="0.2">
      <c r="A1618" s="10">
        <v>40213</v>
      </c>
      <c r="B1618" s="11" t="s">
        <v>40</v>
      </c>
      <c r="C1618" s="11" t="s">
        <v>53</v>
      </c>
      <c r="D1618" s="11" t="s">
        <v>20</v>
      </c>
      <c r="E1618" s="12" t="s">
        <v>221</v>
      </c>
      <c r="F1618" s="13">
        <v>26764</v>
      </c>
      <c r="G1618" s="12" t="s">
        <v>222</v>
      </c>
      <c r="H1618" s="12"/>
      <c r="I1618" s="12" t="s">
        <v>1166</v>
      </c>
      <c r="J1618" s="12" t="s">
        <v>1167</v>
      </c>
    </row>
    <row r="1619" spans="1:10" ht="12.75" x14ac:dyDescent="0.2">
      <c r="A1619" s="10">
        <v>40210</v>
      </c>
      <c r="B1619" s="11" t="s">
        <v>40</v>
      </c>
      <c r="C1619" s="11" t="s">
        <v>53</v>
      </c>
      <c r="D1619" s="11" t="s">
        <v>17</v>
      </c>
      <c r="E1619" s="12" t="s">
        <v>221</v>
      </c>
      <c r="F1619" s="13">
        <v>26724</v>
      </c>
      <c r="G1619" s="12" t="s">
        <v>223</v>
      </c>
      <c r="H1619" s="12"/>
      <c r="I1619" s="12" t="s">
        <v>1166</v>
      </c>
      <c r="J1619" s="12" t="s">
        <v>1167</v>
      </c>
    </row>
    <row r="1620" spans="1:10" ht="12.75" x14ac:dyDescent="0.2">
      <c r="A1620" s="10">
        <v>40207</v>
      </c>
      <c r="B1620" s="11" t="s">
        <v>40</v>
      </c>
      <c r="C1620" s="11" t="s">
        <v>37</v>
      </c>
      <c r="D1620" s="11" t="s">
        <v>18</v>
      </c>
      <c r="E1620" s="12" t="s">
        <v>217</v>
      </c>
      <c r="F1620" s="13"/>
      <c r="G1620" s="12" t="s">
        <v>218</v>
      </c>
      <c r="H1620" s="12"/>
      <c r="I1620" s="12" t="s">
        <v>1166</v>
      </c>
      <c r="J1620" s="12" t="s">
        <v>1167</v>
      </c>
    </row>
    <row r="1621" spans="1:10" ht="12.75" x14ac:dyDescent="0.2">
      <c r="A1621" s="10">
        <v>40205</v>
      </c>
      <c r="B1621" s="11" t="s">
        <v>36</v>
      </c>
      <c r="C1621" s="11" t="s">
        <v>37</v>
      </c>
      <c r="D1621" s="11" t="s">
        <v>18</v>
      </c>
      <c r="E1621" s="12" t="s">
        <v>72</v>
      </c>
      <c r="F1621" s="13"/>
      <c r="G1621" s="12" t="s">
        <v>219</v>
      </c>
      <c r="H1621" s="12"/>
      <c r="I1621" s="12" t="s">
        <v>1166</v>
      </c>
      <c r="J1621" s="12" t="s">
        <v>1167</v>
      </c>
    </row>
    <row r="1622" spans="1:10" ht="12.75" x14ac:dyDescent="0.2">
      <c r="A1622" s="10">
        <v>40204</v>
      </c>
      <c r="B1622" s="11" t="s">
        <v>5</v>
      </c>
      <c r="C1622" s="11" t="s">
        <v>53</v>
      </c>
      <c r="D1622" s="11" t="s">
        <v>17</v>
      </c>
      <c r="E1622" s="12" t="s">
        <v>215</v>
      </c>
      <c r="F1622" s="13"/>
      <c r="G1622" s="12" t="s">
        <v>216</v>
      </c>
      <c r="H1622" s="12"/>
      <c r="I1622" s="12" t="s">
        <v>1166</v>
      </c>
      <c r="J1622" s="12" t="s">
        <v>1167</v>
      </c>
    </row>
    <row r="1623" spans="1:10" ht="12.75" x14ac:dyDescent="0.2">
      <c r="A1623" s="10">
        <v>40204</v>
      </c>
      <c r="B1623" s="11" t="s">
        <v>40</v>
      </c>
      <c r="C1623" s="11" t="s">
        <v>2</v>
      </c>
      <c r="D1623" s="11" t="s">
        <v>17</v>
      </c>
      <c r="E1623" s="12" t="s">
        <v>85</v>
      </c>
      <c r="F1623" s="13">
        <v>100579.65</v>
      </c>
      <c r="G1623" s="12" t="s">
        <v>229</v>
      </c>
      <c r="H1623" s="12"/>
      <c r="I1623" s="12" t="s">
        <v>1166</v>
      </c>
      <c r="J1623" s="12" t="s">
        <v>1167</v>
      </c>
    </row>
    <row r="1624" spans="1:10" ht="12.75" x14ac:dyDescent="0.2">
      <c r="A1624" s="10">
        <v>40198</v>
      </c>
      <c r="B1624" s="11" t="s">
        <v>4</v>
      </c>
      <c r="C1624" s="11"/>
      <c r="D1624" s="11" t="s">
        <v>17</v>
      </c>
      <c r="E1624" s="12" t="s">
        <v>203</v>
      </c>
      <c r="F1624" s="13"/>
      <c r="G1624" s="12" t="s">
        <v>214</v>
      </c>
      <c r="H1624" s="12"/>
      <c r="I1624" s="12" t="s">
        <v>1166</v>
      </c>
      <c r="J1624" s="12" t="s">
        <v>1167</v>
      </c>
    </row>
    <row r="1625" spans="1:10" ht="12.75" x14ac:dyDescent="0.2">
      <c r="A1625" s="10">
        <v>40197</v>
      </c>
      <c r="B1625" s="11" t="s">
        <v>4</v>
      </c>
      <c r="C1625" s="11" t="s">
        <v>48</v>
      </c>
      <c r="D1625" s="11" t="s">
        <v>17</v>
      </c>
      <c r="E1625" s="12" t="s">
        <v>212</v>
      </c>
      <c r="F1625" s="13"/>
      <c r="G1625" s="12" t="s">
        <v>213</v>
      </c>
      <c r="H1625" s="12"/>
      <c r="I1625" s="12" t="s">
        <v>1166</v>
      </c>
      <c r="J1625" s="12" t="s">
        <v>1167</v>
      </c>
    </row>
    <row r="1626" spans="1:10" ht="12.75" x14ac:dyDescent="0.2">
      <c r="A1626" s="10">
        <v>40186</v>
      </c>
      <c r="B1626" s="11" t="s">
        <v>4</v>
      </c>
      <c r="C1626" s="11" t="s">
        <v>43</v>
      </c>
      <c r="D1626" s="11" t="s">
        <v>17</v>
      </c>
      <c r="E1626" s="12" t="s">
        <v>210</v>
      </c>
      <c r="F1626" s="13"/>
      <c r="G1626" s="12" t="s">
        <v>211</v>
      </c>
      <c r="H1626" s="12"/>
      <c r="I1626" s="12" t="s">
        <v>1166</v>
      </c>
      <c r="J1626" s="12" t="s">
        <v>1167</v>
      </c>
    </row>
    <row r="1627" spans="1:10" ht="12.75" x14ac:dyDescent="0.2">
      <c r="A1627" s="10">
        <v>40186</v>
      </c>
      <c r="B1627" s="11" t="s">
        <v>36</v>
      </c>
      <c r="C1627" s="11" t="s">
        <v>37</v>
      </c>
      <c r="D1627" s="11" t="s">
        <v>20</v>
      </c>
      <c r="E1627" s="12" t="s">
        <v>217</v>
      </c>
      <c r="F1627" s="13">
        <v>4331.21</v>
      </c>
      <c r="G1627" s="12" t="s">
        <v>220</v>
      </c>
      <c r="H1627" s="12"/>
      <c r="I1627" s="12" t="s">
        <v>1166</v>
      </c>
      <c r="J1627" s="12" t="s">
        <v>1167</v>
      </c>
    </row>
    <row r="1628" spans="1:10" ht="12.75" x14ac:dyDescent="0.2">
      <c r="A1628" s="10">
        <v>40177</v>
      </c>
      <c r="B1628" s="11" t="s">
        <v>40</v>
      </c>
      <c r="C1628" s="11" t="s">
        <v>53</v>
      </c>
      <c r="D1628" s="11"/>
      <c r="E1628" s="12" t="s">
        <v>208</v>
      </c>
      <c r="F1628" s="13">
        <v>7304.72</v>
      </c>
      <c r="G1628" s="12" t="s">
        <v>209</v>
      </c>
      <c r="H1628" s="12"/>
      <c r="I1628" s="12" t="s">
        <v>1166</v>
      </c>
      <c r="J1628" s="12" t="s">
        <v>1167</v>
      </c>
    </row>
    <row r="1629" spans="1:10" ht="12.75" x14ac:dyDescent="0.2">
      <c r="A1629" s="10">
        <v>40175</v>
      </c>
      <c r="B1629" s="11" t="s">
        <v>88</v>
      </c>
      <c r="C1629" s="11" t="s">
        <v>43</v>
      </c>
      <c r="D1629" s="11" t="s">
        <v>17</v>
      </c>
      <c r="E1629" s="12" t="s">
        <v>28</v>
      </c>
      <c r="F1629" s="13"/>
      <c r="G1629" s="12" t="s">
        <v>207</v>
      </c>
      <c r="H1629" s="12"/>
      <c r="I1629" s="12" t="s">
        <v>1166</v>
      </c>
      <c r="J1629" s="12" t="s">
        <v>1167</v>
      </c>
    </row>
    <row r="1630" spans="1:10" ht="12.75" x14ac:dyDescent="0.2">
      <c r="A1630" s="10">
        <v>40167</v>
      </c>
      <c r="B1630" s="11" t="s">
        <v>40</v>
      </c>
      <c r="C1630" s="11" t="s">
        <v>2</v>
      </c>
      <c r="D1630" s="11" t="s">
        <v>17</v>
      </c>
      <c r="E1630" s="12" t="s">
        <v>54</v>
      </c>
      <c r="F1630" s="13">
        <v>101981.98</v>
      </c>
      <c r="G1630" s="12" t="s">
        <v>206</v>
      </c>
      <c r="H1630" s="12"/>
      <c r="I1630" s="12" t="s">
        <v>1166</v>
      </c>
      <c r="J1630" s="12" t="s">
        <v>1167</v>
      </c>
    </row>
    <row r="1631" spans="1:10" ht="12.75" x14ac:dyDescent="0.2">
      <c r="A1631" s="10">
        <v>40165</v>
      </c>
      <c r="B1631" s="11" t="s">
        <v>5</v>
      </c>
      <c r="C1631" s="11" t="s">
        <v>53</v>
      </c>
      <c r="D1631" s="11" t="s">
        <v>20</v>
      </c>
      <c r="E1631" s="12" t="s">
        <v>203</v>
      </c>
      <c r="F1631" s="13">
        <v>4585.12</v>
      </c>
      <c r="G1631" s="12" t="s">
        <v>204</v>
      </c>
      <c r="H1631" s="12"/>
      <c r="I1631" s="12" t="s">
        <v>1166</v>
      </c>
      <c r="J1631" s="12" t="s">
        <v>1167</v>
      </c>
    </row>
    <row r="1632" spans="1:10" ht="12.75" x14ac:dyDescent="0.2">
      <c r="A1632" s="10">
        <v>40163</v>
      </c>
      <c r="B1632" s="11" t="s">
        <v>40</v>
      </c>
      <c r="C1632" s="11" t="s">
        <v>2</v>
      </c>
      <c r="D1632" s="11" t="s">
        <v>17</v>
      </c>
      <c r="E1632" s="12" t="s">
        <v>54</v>
      </c>
      <c r="F1632" s="13">
        <v>112380.35</v>
      </c>
      <c r="G1632" s="12" t="s">
        <v>205</v>
      </c>
      <c r="H1632" s="12"/>
      <c r="I1632" s="12" t="s">
        <v>1166</v>
      </c>
      <c r="J1632" s="12" t="s">
        <v>1167</v>
      </c>
    </row>
    <row r="1633" spans="1:10" ht="12.75" x14ac:dyDescent="0.2">
      <c r="A1633" s="10">
        <v>40158</v>
      </c>
      <c r="B1633" s="11" t="s">
        <v>40</v>
      </c>
      <c r="C1633" s="11"/>
      <c r="D1633" s="11"/>
      <c r="E1633" s="12" t="s">
        <v>177</v>
      </c>
      <c r="F1633" s="13"/>
      <c r="G1633" s="12" t="s">
        <v>202</v>
      </c>
      <c r="H1633" s="12"/>
      <c r="I1633" s="12" t="s">
        <v>1166</v>
      </c>
      <c r="J1633" s="12" t="s">
        <v>1167</v>
      </c>
    </row>
    <row r="1634" spans="1:10" ht="12.75" x14ac:dyDescent="0.2">
      <c r="A1634" s="10">
        <v>40154</v>
      </c>
      <c r="B1634" s="11" t="s">
        <v>4</v>
      </c>
      <c r="C1634" s="11" t="s">
        <v>43</v>
      </c>
      <c r="D1634" s="11" t="s">
        <v>20</v>
      </c>
      <c r="E1634" s="12" t="s">
        <v>197</v>
      </c>
      <c r="F1634" s="13"/>
      <c r="G1634" s="12" t="s">
        <v>198</v>
      </c>
      <c r="H1634" s="12"/>
      <c r="I1634" s="12" t="s">
        <v>1166</v>
      </c>
      <c r="J1634" s="12" t="s">
        <v>1167</v>
      </c>
    </row>
    <row r="1635" spans="1:10" ht="12.75" x14ac:dyDescent="0.2">
      <c r="A1635" s="10">
        <v>40152</v>
      </c>
      <c r="B1635" s="11" t="s">
        <v>4</v>
      </c>
      <c r="C1635" s="11" t="s">
        <v>37</v>
      </c>
      <c r="D1635" s="11" t="s">
        <v>18</v>
      </c>
      <c r="E1635" s="12" t="s">
        <v>54</v>
      </c>
      <c r="F1635" s="13"/>
      <c r="G1635" s="12" t="s">
        <v>199</v>
      </c>
      <c r="H1635" s="12"/>
      <c r="I1635" s="12" t="s">
        <v>1166</v>
      </c>
      <c r="J1635" s="12" t="s">
        <v>1167</v>
      </c>
    </row>
    <row r="1636" spans="1:10" ht="12.75" x14ac:dyDescent="0.2">
      <c r="A1636" s="10">
        <v>40150</v>
      </c>
      <c r="B1636" s="11" t="s">
        <v>40</v>
      </c>
      <c r="C1636" s="11" t="s">
        <v>48</v>
      </c>
      <c r="D1636" s="11" t="s">
        <v>17</v>
      </c>
      <c r="E1636" s="12" t="s">
        <v>195</v>
      </c>
      <c r="F1636" s="13">
        <v>0</v>
      </c>
      <c r="G1636" s="12" t="s">
        <v>196</v>
      </c>
      <c r="H1636" s="12"/>
      <c r="I1636" s="12" t="s">
        <v>1166</v>
      </c>
      <c r="J1636" s="12" t="s">
        <v>1167</v>
      </c>
    </row>
    <row r="1637" spans="1:10" ht="12.75" x14ac:dyDescent="0.2">
      <c r="A1637" s="10">
        <v>40150</v>
      </c>
      <c r="B1637" s="11" t="s">
        <v>36</v>
      </c>
      <c r="C1637" s="11" t="s">
        <v>2</v>
      </c>
      <c r="D1637" s="11" t="s">
        <v>20</v>
      </c>
      <c r="E1637" s="12" t="s">
        <v>200</v>
      </c>
      <c r="F1637" s="13">
        <v>207335.39</v>
      </c>
      <c r="G1637" s="12" t="s">
        <v>201</v>
      </c>
      <c r="H1637" s="12"/>
      <c r="I1637" s="12" t="s">
        <v>1166</v>
      </c>
      <c r="J1637" s="12" t="s">
        <v>1167</v>
      </c>
    </row>
    <row r="1638" spans="1:10" ht="12.75" x14ac:dyDescent="0.2">
      <c r="A1638" s="10">
        <v>40129</v>
      </c>
      <c r="B1638" s="11" t="s">
        <v>40</v>
      </c>
      <c r="C1638" s="11" t="s">
        <v>48</v>
      </c>
      <c r="D1638" s="11" t="s">
        <v>17</v>
      </c>
      <c r="E1638" s="12" t="s">
        <v>192</v>
      </c>
      <c r="F1638" s="13"/>
      <c r="G1638" s="12" t="s">
        <v>193</v>
      </c>
      <c r="H1638" s="12"/>
      <c r="I1638" s="12" t="s">
        <v>1166</v>
      </c>
      <c r="J1638" s="12" t="s">
        <v>1167</v>
      </c>
    </row>
    <row r="1639" spans="1:10" ht="12.75" x14ac:dyDescent="0.2">
      <c r="A1639" s="10">
        <v>40122</v>
      </c>
      <c r="B1639" s="11" t="s">
        <v>4</v>
      </c>
      <c r="C1639" s="11" t="s">
        <v>48</v>
      </c>
      <c r="D1639" s="11" t="s">
        <v>17</v>
      </c>
      <c r="E1639" s="12" t="s">
        <v>188</v>
      </c>
      <c r="F1639" s="13"/>
      <c r="G1639" s="12" t="s">
        <v>189</v>
      </c>
      <c r="H1639" s="12"/>
      <c r="I1639" s="12" t="s">
        <v>1166</v>
      </c>
      <c r="J1639" s="12" t="s">
        <v>1167</v>
      </c>
    </row>
    <row r="1640" spans="1:10" ht="12.75" x14ac:dyDescent="0.2">
      <c r="A1640" s="10">
        <v>40116</v>
      </c>
      <c r="B1640" s="11" t="s">
        <v>6</v>
      </c>
      <c r="C1640" s="11" t="s">
        <v>53</v>
      </c>
      <c r="D1640" s="11" t="s">
        <v>19</v>
      </c>
      <c r="E1640" s="12" t="s">
        <v>29</v>
      </c>
      <c r="F1640" s="13">
        <v>10000</v>
      </c>
      <c r="G1640" s="12" t="s">
        <v>3083</v>
      </c>
      <c r="H1640" s="12"/>
      <c r="I1640" s="12" t="s">
        <v>1166</v>
      </c>
      <c r="J1640" s="12" t="s">
        <v>1167</v>
      </c>
    </row>
    <row r="1641" spans="1:10" ht="12.75" x14ac:dyDescent="0.2">
      <c r="A1641" s="10">
        <v>40109</v>
      </c>
      <c r="B1641" s="11" t="s">
        <v>182</v>
      </c>
      <c r="C1641" s="11" t="s">
        <v>43</v>
      </c>
      <c r="D1641" s="11" t="s">
        <v>17</v>
      </c>
      <c r="E1641" s="12" t="s">
        <v>183</v>
      </c>
      <c r="F1641" s="13"/>
      <c r="G1641" s="12" t="s">
        <v>184</v>
      </c>
      <c r="H1641" s="12"/>
      <c r="I1641" s="12" t="s">
        <v>1166</v>
      </c>
      <c r="J1641" s="12" t="s">
        <v>1167</v>
      </c>
    </row>
    <row r="1642" spans="1:10" ht="12.75" x14ac:dyDescent="0.2">
      <c r="A1642" s="10">
        <v>40109</v>
      </c>
      <c r="B1642" s="11" t="s">
        <v>36</v>
      </c>
      <c r="C1642" s="11" t="s">
        <v>53</v>
      </c>
      <c r="D1642" s="11" t="s">
        <v>19</v>
      </c>
      <c r="E1642" s="12" t="s">
        <v>34</v>
      </c>
      <c r="F1642" s="13">
        <v>8868.91</v>
      </c>
      <c r="G1642" s="12" t="s">
        <v>187</v>
      </c>
      <c r="H1642" s="12"/>
      <c r="I1642" s="12" t="s">
        <v>1166</v>
      </c>
      <c r="J1642" s="12" t="s">
        <v>1167</v>
      </c>
    </row>
    <row r="1643" spans="1:10" ht="12.75" x14ac:dyDescent="0.2">
      <c r="A1643" s="10">
        <v>40108</v>
      </c>
      <c r="B1643" s="11" t="s">
        <v>36</v>
      </c>
      <c r="C1643" s="11" t="s">
        <v>43</v>
      </c>
      <c r="D1643" s="11" t="s">
        <v>20</v>
      </c>
      <c r="E1643" s="12" t="s">
        <v>185</v>
      </c>
      <c r="F1643" s="13">
        <v>1820.56</v>
      </c>
      <c r="G1643" s="12" t="s">
        <v>186</v>
      </c>
      <c r="H1643" s="12"/>
      <c r="I1643" s="12" t="s">
        <v>1166</v>
      </c>
      <c r="J1643" s="12" t="s">
        <v>1167</v>
      </c>
    </row>
    <row r="1644" spans="1:10" ht="12.75" x14ac:dyDescent="0.2">
      <c r="A1644" s="10">
        <v>40108</v>
      </c>
      <c r="B1644" s="11" t="s">
        <v>4</v>
      </c>
      <c r="C1644" s="11"/>
      <c r="D1644" s="11" t="s">
        <v>17</v>
      </c>
      <c r="E1644" s="12" t="s">
        <v>32</v>
      </c>
      <c r="F1644" s="13"/>
      <c r="G1644" s="12" t="s">
        <v>191</v>
      </c>
      <c r="H1644" s="12"/>
      <c r="I1644" s="12" t="s">
        <v>1166</v>
      </c>
      <c r="J1644" s="12" t="s">
        <v>1167</v>
      </c>
    </row>
    <row r="1645" spans="1:10" ht="12.75" x14ac:dyDescent="0.2">
      <c r="A1645" s="10">
        <v>40107</v>
      </c>
      <c r="B1645" s="11" t="s">
        <v>4</v>
      </c>
      <c r="C1645" s="11" t="s">
        <v>43</v>
      </c>
      <c r="D1645" s="11" t="s">
        <v>18</v>
      </c>
      <c r="E1645" s="12" t="s">
        <v>54</v>
      </c>
      <c r="F1645" s="13"/>
      <c r="G1645" s="12" t="s">
        <v>181</v>
      </c>
      <c r="H1645" s="12"/>
      <c r="I1645" s="12" t="s">
        <v>1166</v>
      </c>
      <c r="J1645" s="12" t="s">
        <v>1167</v>
      </c>
    </row>
    <row r="1646" spans="1:10" ht="12.75" x14ac:dyDescent="0.2">
      <c r="A1646" s="10">
        <v>40105</v>
      </c>
      <c r="B1646" s="11" t="s">
        <v>88</v>
      </c>
      <c r="C1646" s="11" t="s">
        <v>53</v>
      </c>
      <c r="D1646" s="11" t="s">
        <v>19</v>
      </c>
      <c r="E1646" s="12" t="s">
        <v>104</v>
      </c>
      <c r="F1646" s="13">
        <v>2706.75</v>
      </c>
      <c r="G1646" s="12" t="s">
        <v>3084</v>
      </c>
      <c r="H1646" s="12"/>
      <c r="I1646" s="12" t="s">
        <v>1166</v>
      </c>
      <c r="J1646" s="12" t="s">
        <v>1167</v>
      </c>
    </row>
    <row r="1647" spans="1:10" ht="12.75" x14ac:dyDescent="0.2">
      <c r="A1647" s="10">
        <v>40102</v>
      </c>
      <c r="B1647" s="11" t="s">
        <v>6</v>
      </c>
      <c r="C1647" s="11" t="s">
        <v>43</v>
      </c>
      <c r="D1647" s="11" t="s">
        <v>20</v>
      </c>
      <c r="E1647" s="12" t="s">
        <v>179</v>
      </c>
      <c r="F1647" s="13">
        <v>300</v>
      </c>
      <c r="G1647" s="12" t="s">
        <v>180</v>
      </c>
      <c r="H1647" s="12"/>
      <c r="I1647" s="12" t="s">
        <v>1166</v>
      </c>
      <c r="J1647" s="12" t="s">
        <v>1167</v>
      </c>
    </row>
    <row r="1648" spans="1:10" ht="12.75" x14ac:dyDescent="0.2">
      <c r="A1648" s="10">
        <v>40101</v>
      </c>
      <c r="B1648" s="11" t="s">
        <v>4</v>
      </c>
      <c r="C1648" s="11" t="s">
        <v>43</v>
      </c>
      <c r="D1648" s="11" t="s">
        <v>17</v>
      </c>
      <c r="E1648" s="12" t="s">
        <v>177</v>
      </c>
      <c r="F1648" s="13">
        <v>1631.76</v>
      </c>
      <c r="G1648" s="12" t="s">
        <v>178</v>
      </c>
      <c r="H1648" s="12"/>
      <c r="I1648" s="12" t="s">
        <v>1166</v>
      </c>
      <c r="J1648" s="12" t="s">
        <v>1167</v>
      </c>
    </row>
    <row r="1649" spans="1:10" ht="12.75" x14ac:dyDescent="0.2">
      <c r="A1649" s="10">
        <v>40099</v>
      </c>
      <c r="B1649" s="11" t="s">
        <v>2316</v>
      </c>
      <c r="C1649" s="11" t="s">
        <v>3</v>
      </c>
      <c r="D1649" s="11"/>
      <c r="E1649" s="12" t="s">
        <v>83</v>
      </c>
      <c r="F1649" s="13">
        <v>3764109</v>
      </c>
      <c r="G1649" s="12" t="s">
        <v>2998</v>
      </c>
      <c r="H1649" s="12" t="s">
        <v>1861</v>
      </c>
      <c r="I1649" s="12" t="s">
        <v>1166</v>
      </c>
      <c r="J1649" s="12" t="s">
        <v>1167</v>
      </c>
    </row>
    <row r="1650" spans="1:10" ht="12.75" x14ac:dyDescent="0.2">
      <c r="A1650" s="10">
        <v>40092</v>
      </c>
      <c r="B1650" s="11" t="s">
        <v>5</v>
      </c>
      <c r="C1650" s="11" t="s">
        <v>1</v>
      </c>
      <c r="D1650" s="11" t="s">
        <v>17</v>
      </c>
      <c r="E1650" s="12" t="s">
        <v>34</v>
      </c>
      <c r="F1650" s="13">
        <v>1200000</v>
      </c>
      <c r="G1650" s="12" t="s">
        <v>33</v>
      </c>
      <c r="H1650" s="12"/>
      <c r="I1650" s="12" t="s">
        <v>1166</v>
      </c>
      <c r="J1650" s="12" t="s">
        <v>1167</v>
      </c>
    </row>
    <row r="1651" spans="1:10" ht="12.75" x14ac:dyDescent="0.2">
      <c r="A1651" s="10">
        <v>40090</v>
      </c>
      <c r="B1651" s="11" t="s">
        <v>4</v>
      </c>
      <c r="C1651" s="11" t="s">
        <v>43</v>
      </c>
      <c r="D1651" s="11" t="s">
        <v>20</v>
      </c>
      <c r="E1651" s="12" t="s">
        <v>174</v>
      </c>
      <c r="F1651" s="13">
        <v>900</v>
      </c>
      <c r="G1651" s="12" t="s">
        <v>175</v>
      </c>
      <c r="H1651" s="12"/>
      <c r="I1651" s="12" t="s">
        <v>1166</v>
      </c>
      <c r="J1651" s="12" t="s">
        <v>1167</v>
      </c>
    </row>
    <row r="1652" spans="1:10" ht="12.75" x14ac:dyDescent="0.2">
      <c r="A1652" s="10">
        <v>40081</v>
      </c>
      <c r="B1652" s="11" t="s">
        <v>171</v>
      </c>
      <c r="C1652" s="11" t="s">
        <v>37</v>
      </c>
      <c r="D1652" s="11" t="s">
        <v>18</v>
      </c>
      <c r="E1652" s="12" t="s">
        <v>172</v>
      </c>
      <c r="F1652" s="13"/>
      <c r="G1652" s="12" t="s">
        <v>173</v>
      </c>
      <c r="H1652" s="12"/>
      <c r="I1652" s="12" t="s">
        <v>1166</v>
      </c>
      <c r="J1652" s="12" t="s">
        <v>1167</v>
      </c>
    </row>
    <row r="1653" spans="1:10" ht="12.75" x14ac:dyDescent="0.2">
      <c r="A1653" s="10">
        <v>40078</v>
      </c>
      <c r="B1653" s="11" t="s">
        <v>36</v>
      </c>
      <c r="C1653" s="11"/>
      <c r="D1653" s="11" t="s">
        <v>17</v>
      </c>
      <c r="E1653" s="12" t="s">
        <v>83</v>
      </c>
      <c r="F1653" s="13"/>
      <c r="G1653" s="12" t="s">
        <v>170</v>
      </c>
      <c r="H1653" s="12"/>
      <c r="I1653" s="12" t="s">
        <v>1166</v>
      </c>
      <c r="J1653" s="12" t="s">
        <v>1167</v>
      </c>
    </row>
    <row r="1654" spans="1:10" ht="12.75" x14ac:dyDescent="0.2">
      <c r="A1654" s="10">
        <v>40070</v>
      </c>
      <c r="B1654" s="11" t="s">
        <v>88</v>
      </c>
      <c r="C1654" s="11" t="s">
        <v>2</v>
      </c>
      <c r="D1654" s="11" t="s">
        <v>18</v>
      </c>
      <c r="E1654" s="12" t="s">
        <v>104</v>
      </c>
      <c r="F1654" s="13"/>
      <c r="G1654" s="12" t="s">
        <v>194</v>
      </c>
      <c r="H1654" s="12"/>
      <c r="I1654" s="12" t="s">
        <v>1166</v>
      </c>
      <c r="J1654" s="12" t="s">
        <v>1167</v>
      </c>
    </row>
    <row r="1655" spans="1:10" ht="12.75" x14ac:dyDescent="0.2">
      <c r="A1655" s="10">
        <v>40059</v>
      </c>
      <c r="B1655" s="11" t="s">
        <v>36</v>
      </c>
      <c r="C1655" s="11" t="s">
        <v>37</v>
      </c>
      <c r="D1655" s="11" t="s">
        <v>18</v>
      </c>
      <c r="E1655" s="12" t="s">
        <v>38</v>
      </c>
      <c r="F1655" s="13">
        <v>0</v>
      </c>
      <c r="G1655" s="12" t="s">
        <v>39</v>
      </c>
      <c r="H1655" s="12"/>
      <c r="I1655" s="12" t="s">
        <v>1166</v>
      </c>
      <c r="J1655" s="12" t="s">
        <v>1167</v>
      </c>
    </row>
    <row r="1656" spans="1:10" ht="12.75" x14ac:dyDescent="0.2">
      <c r="A1656" s="10">
        <v>40057</v>
      </c>
      <c r="B1656" s="11" t="s">
        <v>2193</v>
      </c>
      <c r="C1656" s="11" t="s">
        <v>2</v>
      </c>
      <c r="D1656" s="11" t="s">
        <v>1730</v>
      </c>
      <c r="E1656" s="12" t="s">
        <v>1429</v>
      </c>
      <c r="F1656" s="13">
        <v>171350</v>
      </c>
      <c r="G1656" s="12" t="s">
        <v>1663</v>
      </c>
      <c r="H1656" s="12" t="s">
        <v>1662</v>
      </c>
      <c r="I1656" s="12" t="s">
        <v>1166</v>
      </c>
      <c r="J1656" s="12" t="s">
        <v>1167</v>
      </c>
    </row>
    <row r="1657" spans="1:10" ht="12.75" x14ac:dyDescent="0.2">
      <c r="A1657" s="10">
        <v>40052</v>
      </c>
      <c r="B1657" s="11" t="s">
        <v>40</v>
      </c>
      <c r="C1657" s="11"/>
      <c r="D1657" s="11" t="s">
        <v>17</v>
      </c>
      <c r="E1657" s="12" t="s">
        <v>41</v>
      </c>
      <c r="F1657" s="13">
        <v>0</v>
      </c>
      <c r="G1657" s="12" t="s">
        <v>42</v>
      </c>
      <c r="H1657" s="12"/>
      <c r="I1657" s="12" t="s">
        <v>1166</v>
      </c>
      <c r="J1657" s="12" t="s">
        <v>1167</v>
      </c>
    </row>
    <row r="1658" spans="1:10" ht="12.75" x14ac:dyDescent="0.2">
      <c r="A1658" s="10">
        <v>40050</v>
      </c>
      <c r="B1658" s="11" t="s">
        <v>36</v>
      </c>
      <c r="C1658" s="11" t="s">
        <v>761</v>
      </c>
      <c r="D1658" s="11" t="s">
        <v>19</v>
      </c>
      <c r="E1658" s="12" t="s">
        <v>44</v>
      </c>
      <c r="F1658" s="13">
        <v>112.38</v>
      </c>
      <c r="G1658" s="12" t="s">
        <v>67</v>
      </c>
      <c r="H1658" s="12"/>
      <c r="I1658" s="12" t="s">
        <v>1166</v>
      </c>
      <c r="J1658" s="12" t="s">
        <v>1167</v>
      </c>
    </row>
    <row r="1659" spans="1:10" ht="12.75" x14ac:dyDescent="0.2">
      <c r="A1659" s="10">
        <v>40042</v>
      </c>
      <c r="B1659" s="11" t="s">
        <v>4</v>
      </c>
      <c r="C1659" s="11" t="s">
        <v>43</v>
      </c>
      <c r="D1659" s="11" t="s">
        <v>20</v>
      </c>
      <c r="E1659" s="12" t="s">
        <v>46</v>
      </c>
      <c r="F1659" s="13">
        <v>0</v>
      </c>
      <c r="G1659" s="12" t="s">
        <v>47</v>
      </c>
      <c r="H1659" s="12"/>
      <c r="I1659" s="12" t="s">
        <v>1166</v>
      </c>
      <c r="J1659" s="12" t="s">
        <v>1167</v>
      </c>
    </row>
    <row r="1660" spans="1:10" ht="12.75" x14ac:dyDescent="0.2">
      <c r="A1660" s="10">
        <v>40039</v>
      </c>
      <c r="B1660" s="11" t="s">
        <v>40</v>
      </c>
      <c r="C1660" s="11" t="s">
        <v>48</v>
      </c>
      <c r="D1660" s="11" t="s">
        <v>17</v>
      </c>
      <c r="E1660" s="12" t="s">
        <v>49</v>
      </c>
      <c r="F1660" s="13">
        <v>0</v>
      </c>
      <c r="G1660" s="12" t="s">
        <v>50</v>
      </c>
      <c r="H1660" s="12"/>
      <c r="I1660" s="12" t="s">
        <v>1166</v>
      </c>
      <c r="J1660" s="12" t="s">
        <v>1167</v>
      </c>
    </row>
    <row r="1661" spans="1:10" ht="12.75" x14ac:dyDescent="0.2">
      <c r="A1661" s="10">
        <v>40039</v>
      </c>
      <c r="B1661" s="11" t="s">
        <v>36</v>
      </c>
      <c r="C1661" s="11" t="s">
        <v>43</v>
      </c>
      <c r="D1661" s="11" t="s">
        <v>17</v>
      </c>
      <c r="E1661" s="12" t="s">
        <v>51</v>
      </c>
      <c r="F1661" s="13">
        <v>0</v>
      </c>
      <c r="G1661" s="12" t="s">
        <v>52</v>
      </c>
      <c r="H1661" s="12"/>
      <c r="I1661" s="12" t="s">
        <v>1166</v>
      </c>
      <c r="J1661" s="12" t="s">
        <v>1167</v>
      </c>
    </row>
    <row r="1662" spans="1:10" ht="12.75" x14ac:dyDescent="0.2">
      <c r="A1662" s="10">
        <v>40037</v>
      </c>
      <c r="B1662" s="11" t="s">
        <v>40</v>
      </c>
      <c r="C1662" s="11" t="s">
        <v>53</v>
      </c>
      <c r="D1662" s="11" t="s">
        <v>19</v>
      </c>
      <c r="E1662" s="12" t="s">
        <v>54</v>
      </c>
      <c r="F1662" s="13">
        <v>5632.53</v>
      </c>
      <c r="G1662" s="12" t="s">
        <v>55</v>
      </c>
      <c r="H1662" s="12"/>
      <c r="I1662" s="12" t="s">
        <v>1166</v>
      </c>
      <c r="J1662" s="12" t="s">
        <v>1167</v>
      </c>
    </row>
    <row r="1663" spans="1:10" ht="12.75" x14ac:dyDescent="0.2">
      <c r="A1663" s="10">
        <v>40036</v>
      </c>
      <c r="B1663" s="11" t="s">
        <v>36</v>
      </c>
      <c r="C1663" s="11" t="s">
        <v>43</v>
      </c>
      <c r="D1663" s="11" t="s">
        <v>20</v>
      </c>
      <c r="E1663" s="12" t="s">
        <v>56</v>
      </c>
      <c r="F1663" s="13">
        <v>1650.93</v>
      </c>
      <c r="G1663" s="12" t="s">
        <v>57</v>
      </c>
      <c r="H1663" s="12"/>
      <c r="I1663" s="12" t="s">
        <v>1166</v>
      </c>
      <c r="J1663" s="12" t="s">
        <v>1167</v>
      </c>
    </row>
    <row r="1664" spans="1:10" ht="12.75" x14ac:dyDescent="0.2">
      <c r="A1664" s="10">
        <v>40036</v>
      </c>
      <c r="B1664" s="11" t="s">
        <v>4</v>
      </c>
      <c r="C1664" s="11" t="s">
        <v>43</v>
      </c>
      <c r="D1664" s="11" t="s">
        <v>17</v>
      </c>
      <c r="E1664" s="12" t="s">
        <v>58</v>
      </c>
      <c r="F1664" s="13">
        <v>900</v>
      </c>
      <c r="G1664" s="12" t="s">
        <v>59</v>
      </c>
      <c r="H1664" s="12"/>
      <c r="I1664" s="12" t="s">
        <v>1166</v>
      </c>
      <c r="J1664" s="12" t="s">
        <v>1167</v>
      </c>
    </row>
    <row r="1665" spans="1:10" ht="12.75" x14ac:dyDescent="0.2">
      <c r="A1665" s="10">
        <v>40036</v>
      </c>
      <c r="B1665" s="11" t="s">
        <v>6</v>
      </c>
      <c r="C1665" s="11" t="s">
        <v>43</v>
      </c>
      <c r="D1665" s="11" t="s">
        <v>18</v>
      </c>
      <c r="E1665" s="12" t="s">
        <v>60</v>
      </c>
      <c r="F1665" s="13">
        <v>1000</v>
      </c>
      <c r="G1665" s="12" t="s">
        <v>61</v>
      </c>
      <c r="H1665" s="12"/>
      <c r="I1665" s="12" t="s">
        <v>1166</v>
      </c>
      <c r="J1665" s="12" t="s">
        <v>1167</v>
      </c>
    </row>
    <row r="1666" spans="1:10" ht="12.75" x14ac:dyDescent="0.2">
      <c r="A1666" s="10">
        <v>40033</v>
      </c>
      <c r="B1666" s="11" t="s">
        <v>5</v>
      </c>
      <c r="C1666" s="11" t="s">
        <v>2</v>
      </c>
      <c r="D1666" s="11" t="s">
        <v>20</v>
      </c>
      <c r="E1666" s="12" t="s">
        <v>62</v>
      </c>
      <c r="F1666" s="13">
        <v>47204.58</v>
      </c>
      <c r="G1666" s="12" t="s">
        <v>63</v>
      </c>
      <c r="H1666" s="12"/>
      <c r="I1666" s="12" t="s">
        <v>1166</v>
      </c>
      <c r="J1666" s="12" t="s">
        <v>1167</v>
      </c>
    </row>
    <row r="1667" spans="1:10" ht="12.75" x14ac:dyDescent="0.2">
      <c r="A1667" s="10">
        <v>40029</v>
      </c>
      <c r="B1667" s="11" t="s">
        <v>40</v>
      </c>
      <c r="C1667" s="11" t="s">
        <v>1</v>
      </c>
      <c r="D1667" s="11" t="s">
        <v>17</v>
      </c>
      <c r="E1667" s="12" t="s">
        <v>64</v>
      </c>
      <c r="F1667" s="13">
        <v>200000</v>
      </c>
      <c r="G1667" s="12" t="s">
        <v>65</v>
      </c>
      <c r="H1667" s="12"/>
      <c r="I1667" s="12" t="s">
        <v>1166</v>
      </c>
      <c r="J1667" s="12" t="s">
        <v>1167</v>
      </c>
    </row>
    <row r="1668" spans="1:10" ht="12.75" x14ac:dyDescent="0.2">
      <c r="A1668" s="10">
        <v>40029</v>
      </c>
      <c r="B1668" s="11" t="s">
        <v>40</v>
      </c>
      <c r="C1668" s="11" t="s">
        <v>53</v>
      </c>
      <c r="D1668" s="11" t="s">
        <v>19</v>
      </c>
      <c r="E1668" s="12" t="s">
        <v>66</v>
      </c>
      <c r="F1668" s="13">
        <v>3854.65</v>
      </c>
      <c r="G1668" s="12" t="s">
        <v>67</v>
      </c>
      <c r="H1668" s="12"/>
      <c r="I1668" s="12" t="s">
        <v>1166</v>
      </c>
      <c r="J1668" s="12" t="s">
        <v>1167</v>
      </c>
    </row>
    <row r="1669" spans="1:10" ht="12.75" x14ac:dyDescent="0.2">
      <c r="A1669" s="10">
        <v>40028</v>
      </c>
      <c r="B1669" s="11" t="s">
        <v>40</v>
      </c>
      <c r="C1669" s="11" t="s">
        <v>37</v>
      </c>
      <c r="D1669" s="11"/>
      <c r="E1669" s="12" t="s">
        <v>68</v>
      </c>
      <c r="F1669" s="13">
        <v>10581.72</v>
      </c>
      <c r="G1669" s="12" t="s">
        <v>69</v>
      </c>
      <c r="H1669" s="12"/>
      <c r="I1669" s="12" t="s">
        <v>1166</v>
      </c>
      <c r="J1669" s="12" t="s">
        <v>1167</v>
      </c>
    </row>
    <row r="1670" spans="1:10" ht="12.75" x14ac:dyDescent="0.2">
      <c r="A1670" s="10">
        <v>40021</v>
      </c>
      <c r="B1670" s="11" t="s">
        <v>4</v>
      </c>
      <c r="C1670" s="11" t="s">
        <v>53</v>
      </c>
      <c r="D1670" s="11" t="s">
        <v>17</v>
      </c>
      <c r="E1670" s="12" t="s">
        <v>70</v>
      </c>
      <c r="F1670" s="13">
        <v>5394.76</v>
      </c>
      <c r="G1670" s="12" t="s">
        <v>71</v>
      </c>
      <c r="H1670" s="12"/>
      <c r="I1670" s="12" t="s">
        <v>1166</v>
      </c>
      <c r="J1670" s="12" t="s">
        <v>1167</v>
      </c>
    </row>
    <row r="1671" spans="1:10" ht="12.75" x14ac:dyDescent="0.2">
      <c r="A1671" s="10">
        <v>40021</v>
      </c>
      <c r="B1671" s="11" t="s">
        <v>2193</v>
      </c>
      <c r="C1671" s="11" t="s">
        <v>2</v>
      </c>
      <c r="D1671" s="11" t="s">
        <v>19</v>
      </c>
      <c r="E1671" s="12" t="s">
        <v>72</v>
      </c>
      <c r="F1671" s="13">
        <v>37844.410000000003</v>
      </c>
      <c r="G1671" s="12" t="s">
        <v>67</v>
      </c>
      <c r="H1671" s="12" t="s">
        <v>1182</v>
      </c>
      <c r="I1671" s="12" t="s">
        <v>1166</v>
      </c>
      <c r="J1671" s="12" t="s">
        <v>1167</v>
      </c>
    </row>
    <row r="1672" spans="1:10" ht="12.75" x14ac:dyDescent="0.2">
      <c r="A1672" s="10">
        <v>40017</v>
      </c>
      <c r="B1672" s="11" t="s">
        <v>40</v>
      </c>
      <c r="C1672" s="11" t="s">
        <v>1</v>
      </c>
      <c r="D1672" s="11" t="s">
        <v>17</v>
      </c>
      <c r="E1672" s="12" t="s">
        <v>54</v>
      </c>
      <c r="F1672" s="13">
        <v>284700.95</v>
      </c>
      <c r="G1672" s="12" t="s">
        <v>73</v>
      </c>
      <c r="H1672" s="12"/>
      <c r="I1672" s="12" t="s">
        <v>1166</v>
      </c>
      <c r="J1672" s="12" t="s">
        <v>1167</v>
      </c>
    </row>
    <row r="1673" spans="1:10" ht="12.75" x14ac:dyDescent="0.2">
      <c r="A1673" s="10">
        <v>40011</v>
      </c>
      <c r="B1673" s="11" t="s">
        <v>36</v>
      </c>
      <c r="C1673" s="11" t="s">
        <v>1</v>
      </c>
      <c r="D1673" s="11" t="s">
        <v>19</v>
      </c>
      <c r="E1673" s="12" t="s">
        <v>74</v>
      </c>
      <c r="F1673" s="13">
        <v>209995.42</v>
      </c>
      <c r="G1673" s="12" t="s">
        <v>75</v>
      </c>
      <c r="H1673" s="12"/>
      <c r="I1673" s="12" t="s">
        <v>1166</v>
      </c>
      <c r="J1673" s="12" t="s">
        <v>1167</v>
      </c>
    </row>
    <row r="1674" spans="1:10" ht="12.75" x14ac:dyDescent="0.2">
      <c r="A1674" s="10">
        <v>40004</v>
      </c>
      <c r="B1674" s="11" t="s">
        <v>5</v>
      </c>
      <c r="C1674" s="11" t="s">
        <v>53</v>
      </c>
      <c r="D1674" s="11" t="s">
        <v>1730</v>
      </c>
      <c r="E1674" s="12" t="s">
        <v>76</v>
      </c>
      <c r="F1674" s="13">
        <v>0</v>
      </c>
      <c r="G1674" s="12" t="s">
        <v>77</v>
      </c>
      <c r="H1674" s="12"/>
      <c r="I1674" s="12" t="s">
        <v>1166</v>
      </c>
      <c r="J1674" s="12" t="s">
        <v>1167</v>
      </c>
    </row>
    <row r="1675" spans="1:10" ht="12.75" x14ac:dyDescent="0.2">
      <c r="A1675" s="10">
        <v>40003</v>
      </c>
      <c r="B1675" s="11" t="s">
        <v>36</v>
      </c>
      <c r="C1675" s="11" t="s">
        <v>53</v>
      </c>
      <c r="D1675" s="11" t="s">
        <v>17</v>
      </c>
      <c r="E1675" s="12" t="s">
        <v>78</v>
      </c>
      <c r="F1675" s="13">
        <v>10000</v>
      </c>
      <c r="G1675" s="12" t="s">
        <v>79</v>
      </c>
      <c r="H1675" s="12"/>
      <c r="I1675" s="12" t="s">
        <v>1166</v>
      </c>
      <c r="J1675" s="12" t="s">
        <v>1167</v>
      </c>
    </row>
    <row r="1676" spans="1:10" ht="12.75" x14ac:dyDescent="0.2">
      <c r="A1676" s="10">
        <v>40001</v>
      </c>
      <c r="B1676" s="11" t="s">
        <v>40</v>
      </c>
      <c r="C1676" s="11" t="s">
        <v>761</v>
      </c>
      <c r="D1676" s="11" t="s">
        <v>19</v>
      </c>
      <c r="E1676" s="12" t="s">
        <v>80</v>
      </c>
      <c r="F1676" s="13">
        <v>0</v>
      </c>
      <c r="G1676" s="12" t="s">
        <v>81</v>
      </c>
      <c r="H1676" s="12" t="s">
        <v>1494</v>
      </c>
      <c r="I1676" s="12" t="s">
        <v>1166</v>
      </c>
      <c r="J1676" s="12" t="s">
        <v>1167</v>
      </c>
    </row>
    <row r="1677" spans="1:10" ht="12.75" x14ac:dyDescent="0.2">
      <c r="A1677" s="10">
        <v>40001</v>
      </c>
      <c r="B1677" s="11" t="s">
        <v>36</v>
      </c>
      <c r="C1677" s="11" t="s">
        <v>43</v>
      </c>
      <c r="D1677" s="11" t="s">
        <v>20</v>
      </c>
      <c r="E1677" s="12" t="s">
        <v>34</v>
      </c>
      <c r="F1677" s="13">
        <v>436.35</v>
      </c>
      <c r="G1677" s="12" t="s">
        <v>82</v>
      </c>
      <c r="H1677" s="12"/>
      <c r="I1677" s="12" t="s">
        <v>1166</v>
      </c>
      <c r="J1677" s="12" t="s">
        <v>1167</v>
      </c>
    </row>
    <row r="1678" spans="1:10" ht="12.75" x14ac:dyDescent="0.2">
      <c r="A1678" s="10">
        <v>39996</v>
      </c>
      <c r="B1678" s="11" t="s">
        <v>36</v>
      </c>
      <c r="C1678" s="11" t="s">
        <v>53</v>
      </c>
      <c r="D1678" s="11" t="s">
        <v>17</v>
      </c>
      <c r="E1678" s="12" t="s">
        <v>83</v>
      </c>
      <c r="F1678" s="13">
        <v>0</v>
      </c>
      <c r="G1678" s="12" t="s">
        <v>84</v>
      </c>
      <c r="H1678" s="12"/>
      <c r="I1678" s="12" t="s">
        <v>1166</v>
      </c>
      <c r="J1678" s="12" t="s">
        <v>1167</v>
      </c>
    </row>
    <row r="1679" spans="1:10" ht="12.75" x14ac:dyDescent="0.2">
      <c r="A1679" s="10">
        <v>39994</v>
      </c>
      <c r="B1679" s="11" t="s">
        <v>5</v>
      </c>
      <c r="C1679" s="11" t="s">
        <v>37</v>
      </c>
      <c r="D1679" s="11" t="s">
        <v>18</v>
      </c>
      <c r="E1679" s="12" t="s">
        <v>85</v>
      </c>
      <c r="F1679" s="13">
        <v>0</v>
      </c>
      <c r="G1679" s="12" t="s">
        <v>86</v>
      </c>
      <c r="H1679" s="12"/>
      <c r="I1679" s="12" t="s">
        <v>1166</v>
      </c>
      <c r="J1679" s="12" t="s">
        <v>1167</v>
      </c>
    </row>
    <row r="1680" spans="1:10" ht="12.75" x14ac:dyDescent="0.2">
      <c r="A1680" s="10">
        <v>39993</v>
      </c>
      <c r="B1680" s="11" t="s">
        <v>40</v>
      </c>
      <c r="C1680" s="11" t="s">
        <v>2</v>
      </c>
      <c r="D1680" s="11" t="s">
        <v>17</v>
      </c>
      <c r="E1680" s="12" t="s">
        <v>85</v>
      </c>
      <c r="F1680" s="13">
        <v>88575</v>
      </c>
      <c r="G1680" s="12" t="s">
        <v>87</v>
      </c>
      <c r="H1680" s="12"/>
      <c r="I1680" s="12" t="s">
        <v>1166</v>
      </c>
      <c r="J1680" s="12" t="s">
        <v>1167</v>
      </c>
    </row>
    <row r="1681" spans="1:10" ht="12.75" x14ac:dyDescent="0.2">
      <c r="A1681" s="10">
        <v>39986</v>
      </c>
      <c r="B1681" s="11" t="s">
        <v>88</v>
      </c>
      <c r="C1681" s="11" t="s">
        <v>48</v>
      </c>
      <c r="D1681" s="11" t="s">
        <v>17</v>
      </c>
      <c r="E1681" s="12" t="s">
        <v>89</v>
      </c>
      <c r="F1681" s="13">
        <v>0</v>
      </c>
      <c r="G1681" s="12" t="s">
        <v>90</v>
      </c>
      <c r="H1681" s="12"/>
      <c r="I1681" s="12" t="s">
        <v>1166</v>
      </c>
      <c r="J1681" s="12" t="s">
        <v>1167</v>
      </c>
    </row>
    <row r="1682" spans="1:10" ht="12.75" x14ac:dyDescent="0.2">
      <c r="A1682" s="10">
        <v>39985</v>
      </c>
      <c r="B1682" s="11" t="s">
        <v>88</v>
      </c>
      <c r="C1682" s="11" t="s">
        <v>2</v>
      </c>
      <c r="D1682" s="11" t="s">
        <v>19</v>
      </c>
      <c r="E1682" s="12" t="s">
        <v>91</v>
      </c>
      <c r="F1682" s="13">
        <v>123000</v>
      </c>
      <c r="G1682" s="12" t="s">
        <v>92</v>
      </c>
      <c r="H1682" s="12"/>
      <c r="I1682" s="12" t="s">
        <v>1166</v>
      </c>
      <c r="J1682" s="12" t="s">
        <v>1167</v>
      </c>
    </row>
    <row r="1683" spans="1:10" ht="12.75" x14ac:dyDescent="0.2">
      <c r="A1683" s="10">
        <v>39974</v>
      </c>
      <c r="B1683" s="11" t="s">
        <v>36</v>
      </c>
      <c r="C1683" s="11" t="s">
        <v>2</v>
      </c>
      <c r="D1683" s="11" t="s">
        <v>19</v>
      </c>
      <c r="E1683" s="12" t="s">
        <v>93</v>
      </c>
      <c r="F1683" s="13">
        <v>20107.45</v>
      </c>
      <c r="G1683" s="12" t="s">
        <v>94</v>
      </c>
      <c r="H1683" s="12"/>
      <c r="I1683" s="12" t="s">
        <v>1166</v>
      </c>
      <c r="J1683" s="12" t="s">
        <v>1167</v>
      </c>
    </row>
    <row r="1684" spans="1:10" ht="12.75" x14ac:dyDescent="0.2">
      <c r="A1684" s="10">
        <v>39970</v>
      </c>
      <c r="B1684" s="11" t="s">
        <v>40</v>
      </c>
      <c r="C1684" s="11" t="s">
        <v>1252</v>
      </c>
      <c r="D1684" s="11" t="s">
        <v>17</v>
      </c>
      <c r="E1684" s="12" t="s">
        <v>95</v>
      </c>
      <c r="F1684" s="13">
        <v>0</v>
      </c>
      <c r="G1684" s="12" t="s">
        <v>96</v>
      </c>
      <c r="H1684" s="12"/>
      <c r="I1684" s="12" t="s">
        <v>1166</v>
      </c>
      <c r="J1684" s="12" t="s">
        <v>1167</v>
      </c>
    </row>
    <row r="1685" spans="1:10" ht="12.75" x14ac:dyDescent="0.2">
      <c r="A1685" s="10">
        <v>39966</v>
      </c>
      <c r="B1685" s="11" t="s">
        <v>88</v>
      </c>
      <c r="C1685" s="11"/>
      <c r="D1685" s="11" t="s">
        <v>19</v>
      </c>
      <c r="E1685" s="12" t="s">
        <v>25</v>
      </c>
      <c r="F1685" s="13">
        <v>0</v>
      </c>
      <c r="G1685" s="12" t="s">
        <v>3085</v>
      </c>
      <c r="H1685" s="12"/>
      <c r="I1685" s="12" t="s">
        <v>1166</v>
      </c>
      <c r="J1685" s="12" t="s">
        <v>1167</v>
      </c>
    </row>
    <row r="1686" spans="1:10" ht="12.75" x14ac:dyDescent="0.2">
      <c r="A1686" s="10">
        <v>39966</v>
      </c>
      <c r="B1686" s="11" t="s">
        <v>88</v>
      </c>
      <c r="C1686" s="11"/>
      <c r="D1686" s="11" t="s">
        <v>17</v>
      </c>
      <c r="E1686" s="12" t="s">
        <v>25</v>
      </c>
      <c r="F1686" s="13">
        <v>0</v>
      </c>
      <c r="G1686" s="12" t="s">
        <v>98</v>
      </c>
      <c r="H1686" s="12"/>
      <c r="I1686" s="12" t="s">
        <v>1166</v>
      </c>
      <c r="J1686" s="12" t="s">
        <v>1167</v>
      </c>
    </row>
    <row r="1687" spans="1:10" ht="12.75" x14ac:dyDescent="0.2">
      <c r="A1687" s="10">
        <v>39966</v>
      </c>
      <c r="B1687" s="11" t="s">
        <v>2193</v>
      </c>
      <c r="C1687" s="11" t="s">
        <v>2</v>
      </c>
      <c r="D1687" s="11" t="s">
        <v>19</v>
      </c>
      <c r="E1687" s="12" t="s">
        <v>99</v>
      </c>
      <c r="F1687" s="13">
        <v>20000</v>
      </c>
      <c r="G1687" s="12" t="s">
        <v>23</v>
      </c>
      <c r="H1687" s="12"/>
      <c r="I1687" s="12" t="s">
        <v>1166</v>
      </c>
      <c r="J1687" s="12" t="s">
        <v>1167</v>
      </c>
    </row>
    <row r="1688" spans="1:10" ht="12.75" x14ac:dyDescent="0.2">
      <c r="A1688" s="10">
        <v>39965</v>
      </c>
      <c r="B1688" s="11" t="s">
        <v>36</v>
      </c>
      <c r="C1688" s="11"/>
      <c r="D1688" s="11" t="s">
        <v>19</v>
      </c>
      <c r="E1688" s="12" t="s">
        <v>100</v>
      </c>
      <c r="F1688" s="13">
        <v>0</v>
      </c>
      <c r="G1688" s="12" t="s">
        <v>3086</v>
      </c>
      <c r="H1688" s="12"/>
      <c r="I1688" s="12" t="s">
        <v>1166</v>
      </c>
      <c r="J1688" s="12" t="s">
        <v>1167</v>
      </c>
    </row>
    <row r="1689" spans="1:10" ht="12.75" x14ac:dyDescent="0.2">
      <c r="A1689" s="10">
        <v>39962</v>
      </c>
      <c r="B1689" s="11" t="s">
        <v>36</v>
      </c>
      <c r="C1689" s="11" t="s">
        <v>2</v>
      </c>
      <c r="D1689" s="11" t="s">
        <v>17</v>
      </c>
      <c r="E1689" s="12" t="s">
        <v>102</v>
      </c>
      <c r="F1689" s="13">
        <v>34910.46</v>
      </c>
      <c r="G1689" s="12" t="s">
        <v>103</v>
      </c>
      <c r="H1689" s="12"/>
      <c r="I1689" s="12" t="s">
        <v>1166</v>
      </c>
      <c r="J1689" s="12" t="s">
        <v>1167</v>
      </c>
    </row>
    <row r="1690" spans="1:10" ht="12.75" x14ac:dyDescent="0.2">
      <c r="A1690" s="10">
        <v>39960</v>
      </c>
      <c r="B1690" s="11" t="s">
        <v>88</v>
      </c>
      <c r="C1690" s="11" t="s">
        <v>53</v>
      </c>
      <c r="D1690" s="11" t="s">
        <v>20</v>
      </c>
      <c r="E1690" s="12" t="s">
        <v>104</v>
      </c>
      <c r="F1690" s="13">
        <v>0</v>
      </c>
      <c r="G1690" s="12" t="s">
        <v>105</v>
      </c>
      <c r="H1690" s="12"/>
      <c r="I1690" s="12" t="s">
        <v>1166</v>
      </c>
      <c r="J1690" s="12" t="s">
        <v>1167</v>
      </c>
    </row>
    <row r="1691" spans="1:10" ht="12.75" x14ac:dyDescent="0.2">
      <c r="A1691" s="10">
        <v>39948</v>
      </c>
      <c r="B1691" s="11" t="s">
        <v>36</v>
      </c>
      <c r="C1691" s="11" t="s">
        <v>2</v>
      </c>
      <c r="D1691" s="11" t="s">
        <v>19</v>
      </c>
      <c r="E1691" s="12" t="s">
        <v>106</v>
      </c>
      <c r="F1691" s="13">
        <v>118579.09</v>
      </c>
      <c r="G1691" s="12" t="s">
        <v>107</v>
      </c>
      <c r="H1691" s="12"/>
      <c r="I1691" s="12" t="s">
        <v>1166</v>
      </c>
      <c r="J1691" s="12" t="s">
        <v>1167</v>
      </c>
    </row>
    <row r="1692" spans="1:10" ht="12.75" x14ac:dyDescent="0.2">
      <c r="A1692" s="10">
        <v>39943</v>
      </c>
      <c r="B1692" s="11" t="s">
        <v>88</v>
      </c>
      <c r="C1692" s="11" t="s">
        <v>48</v>
      </c>
      <c r="D1692" s="11" t="s">
        <v>18</v>
      </c>
      <c r="E1692" s="12" t="s">
        <v>104</v>
      </c>
      <c r="F1692" s="13">
        <v>0</v>
      </c>
      <c r="G1692" s="12" t="s">
        <v>108</v>
      </c>
      <c r="H1692" s="12"/>
      <c r="I1692" s="12" t="s">
        <v>1166</v>
      </c>
      <c r="J1692" s="12" t="s">
        <v>1167</v>
      </c>
    </row>
    <row r="1693" spans="1:10" ht="12.75" x14ac:dyDescent="0.2">
      <c r="A1693" s="10">
        <v>39943</v>
      </c>
      <c r="B1693" s="11" t="s">
        <v>36</v>
      </c>
      <c r="C1693" s="11" t="s">
        <v>2</v>
      </c>
      <c r="D1693" s="11" t="s">
        <v>17</v>
      </c>
      <c r="E1693" s="12" t="s">
        <v>168</v>
      </c>
      <c r="F1693" s="13"/>
      <c r="G1693" s="12" t="s">
        <v>169</v>
      </c>
      <c r="H1693" s="12"/>
      <c r="I1693" s="12" t="s">
        <v>1166</v>
      </c>
      <c r="J1693" s="12" t="s">
        <v>1167</v>
      </c>
    </row>
    <row r="1694" spans="1:10" ht="12.75" x14ac:dyDescent="0.2">
      <c r="A1694" s="10">
        <v>39930</v>
      </c>
      <c r="B1694" s="11" t="s">
        <v>36</v>
      </c>
      <c r="C1694" s="11" t="s">
        <v>2</v>
      </c>
      <c r="D1694" s="11" t="s">
        <v>19</v>
      </c>
      <c r="E1694" s="12" t="s">
        <v>109</v>
      </c>
      <c r="F1694" s="13">
        <v>102258.95</v>
      </c>
      <c r="G1694" s="12" t="s">
        <v>110</v>
      </c>
      <c r="H1694" s="12"/>
      <c r="I1694" s="12" t="s">
        <v>1166</v>
      </c>
      <c r="J1694" s="12" t="s">
        <v>1167</v>
      </c>
    </row>
    <row r="1695" spans="1:10" ht="12.75" x14ac:dyDescent="0.2">
      <c r="A1695" s="10">
        <v>39927</v>
      </c>
      <c r="B1695" s="11" t="s">
        <v>88</v>
      </c>
      <c r="C1695" s="11"/>
      <c r="D1695" s="11" t="s">
        <v>18</v>
      </c>
      <c r="E1695" s="12" t="s">
        <v>111</v>
      </c>
      <c r="F1695" s="13">
        <v>0</v>
      </c>
      <c r="G1695" s="12" t="s">
        <v>112</v>
      </c>
      <c r="H1695" s="12"/>
      <c r="I1695" s="12" t="s">
        <v>1166</v>
      </c>
      <c r="J1695" s="12" t="s">
        <v>1167</v>
      </c>
    </row>
    <row r="1696" spans="1:10" ht="12.75" x14ac:dyDescent="0.2">
      <c r="A1696" s="10">
        <v>39927</v>
      </c>
      <c r="B1696" s="11" t="s">
        <v>88</v>
      </c>
      <c r="C1696" s="11"/>
      <c r="D1696" s="11"/>
      <c r="E1696" s="12" t="s">
        <v>89</v>
      </c>
      <c r="F1696" s="13">
        <v>0</v>
      </c>
      <c r="G1696" s="12" t="s">
        <v>113</v>
      </c>
      <c r="H1696" s="12"/>
      <c r="I1696" s="12" t="s">
        <v>1166</v>
      </c>
      <c r="J1696" s="12" t="s">
        <v>1167</v>
      </c>
    </row>
    <row r="1697" spans="1:10" ht="12.75" x14ac:dyDescent="0.2">
      <c r="A1697" s="10">
        <v>39923</v>
      </c>
      <c r="B1697" s="11" t="s">
        <v>40</v>
      </c>
      <c r="C1697" s="11" t="s">
        <v>48</v>
      </c>
      <c r="D1697" s="11" t="s">
        <v>17</v>
      </c>
      <c r="E1697" s="12" t="s">
        <v>25</v>
      </c>
      <c r="F1697" s="13">
        <v>0</v>
      </c>
      <c r="G1697" s="12" t="s">
        <v>114</v>
      </c>
      <c r="H1697" s="12"/>
      <c r="I1697" s="12" t="s">
        <v>1166</v>
      </c>
      <c r="J1697" s="12" t="s">
        <v>1167</v>
      </c>
    </row>
    <row r="1698" spans="1:10" ht="12.75" x14ac:dyDescent="0.2">
      <c r="A1698" s="10">
        <v>39922</v>
      </c>
      <c r="B1698" s="11" t="s">
        <v>4</v>
      </c>
      <c r="C1698" s="11" t="s">
        <v>43</v>
      </c>
      <c r="D1698" s="11" t="s">
        <v>20</v>
      </c>
      <c r="E1698" s="12" t="s">
        <v>115</v>
      </c>
      <c r="F1698" s="13">
        <v>4000</v>
      </c>
      <c r="G1698" s="12" t="s">
        <v>116</v>
      </c>
      <c r="H1698" s="12"/>
      <c r="I1698" s="12" t="s">
        <v>1166</v>
      </c>
      <c r="J1698" s="12" t="s">
        <v>1167</v>
      </c>
    </row>
    <row r="1699" spans="1:10" ht="12.75" x14ac:dyDescent="0.2">
      <c r="A1699" s="10">
        <v>39922</v>
      </c>
      <c r="B1699" s="11" t="s">
        <v>40</v>
      </c>
      <c r="C1699" s="11" t="s">
        <v>48</v>
      </c>
      <c r="D1699" s="11" t="s">
        <v>17</v>
      </c>
      <c r="E1699" s="12" t="s">
        <v>25</v>
      </c>
      <c r="F1699" s="13">
        <v>0</v>
      </c>
      <c r="G1699" s="12" t="s">
        <v>114</v>
      </c>
      <c r="H1699" s="12"/>
      <c r="I1699" s="12" t="s">
        <v>1166</v>
      </c>
      <c r="J1699" s="12" t="s">
        <v>1167</v>
      </c>
    </row>
    <row r="1700" spans="1:10" ht="12.75" x14ac:dyDescent="0.2">
      <c r="A1700" s="10">
        <v>39917</v>
      </c>
      <c r="B1700" s="11" t="s">
        <v>36</v>
      </c>
      <c r="C1700" s="11" t="s">
        <v>2</v>
      </c>
      <c r="D1700" s="11" t="s">
        <v>19</v>
      </c>
      <c r="E1700" s="12" t="s">
        <v>117</v>
      </c>
      <c r="F1700" s="13">
        <v>0</v>
      </c>
      <c r="G1700" s="12" t="s">
        <v>22</v>
      </c>
      <c r="H1700" s="12"/>
      <c r="I1700" s="12" t="s">
        <v>1166</v>
      </c>
      <c r="J1700" s="12" t="s">
        <v>1167</v>
      </c>
    </row>
    <row r="1701" spans="1:10" ht="12.75" x14ac:dyDescent="0.2">
      <c r="A1701" s="10">
        <v>39917</v>
      </c>
      <c r="B1701" s="11" t="s">
        <v>36</v>
      </c>
      <c r="C1701" s="11" t="s">
        <v>2</v>
      </c>
      <c r="D1701" s="11" t="s">
        <v>19</v>
      </c>
      <c r="E1701" s="12" t="s">
        <v>24</v>
      </c>
      <c r="F1701" s="13">
        <v>22571.42</v>
      </c>
      <c r="G1701" s="12" t="s">
        <v>22</v>
      </c>
      <c r="H1701" s="12"/>
      <c r="I1701" s="12" t="s">
        <v>1166</v>
      </c>
      <c r="J1701" s="12" t="s">
        <v>1167</v>
      </c>
    </row>
    <row r="1702" spans="1:10" ht="12.75" x14ac:dyDescent="0.2">
      <c r="A1702" s="10">
        <v>39913</v>
      </c>
      <c r="B1702" s="11" t="s">
        <v>36</v>
      </c>
      <c r="C1702" s="11" t="s">
        <v>118</v>
      </c>
      <c r="D1702" s="11" t="s">
        <v>19</v>
      </c>
      <c r="E1702" s="12" t="s">
        <v>119</v>
      </c>
      <c r="F1702" s="13">
        <v>67199.55</v>
      </c>
      <c r="G1702" s="12" t="s">
        <v>120</v>
      </c>
      <c r="H1702" s="12"/>
      <c r="I1702" s="12" t="s">
        <v>1166</v>
      </c>
      <c r="J1702" s="12" t="s">
        <v>1167</v>
      </c>
    </row>
    <row r="1703" spans="1:10" ht="12.75" x14ac:dyDescent="0.2">
      <c r="A1703" s="10">
        <v>39913</v>
      </c>
      <c r="B1703" s="11" t="s">
        <v>36</v>
      </c>
      <c r="C1703" s="11" t="s">
        <v>2</v>
      </c>
      <c r="D1703" s="11" t="s">
        <v>17</v>
      </c>
      <c r="E1703" s="12" t="s">
        <v>119</v>
      </c>
      <c r="F1703" s="13">
        <v>47603.65</v>
      </c>
      <c r="G1703" s="12" t="s">
        <v>121</v>
      </c>
      <c r="H1703" s="12"/>
      <c r="I1703" s="12" t="s">
        <v>1166</v>
      </c>
      <c r="J1703" s="12" t="s">
        <v>1167</v>
      </c>
    </row>
    <row r="1704" spans="1:10" ht="12.75" x14ac:dyDescent="0.2">
      <c r="A1704" s="10">
        <v>39911</v>
      </c>
      <c r="B1704" s="11" t="s">
        <v>40</v>
      </c>
      <c r="C1704" s="11" t="s">
        <v>48</v>
      </c>
      <c r="D1704" s="11" t="s">
        <v>17</v>
      </c>
      <c r="E1704" s="12" t="s">
        <v>25</v>
      </c>
      <c r="F1704" s="13">
        <v>0</v>
      </c>
      <c r="G1704" s="12" t="s">
        <v>114</v>
      </c>
      <c r="H1704" s="12"/>
      <c r="I1704" s="12" t="s">
        <v>1166</v>
      </c>
      <c r="J1704" s="12" t="s">
        <v>1167</v>
      </c>
    </row>
    <row r="1705" spans="1:10" ht="12.75" x14ac:dyDescent="0.2">
      <c r="A1705" s="10">
        <v>39908</v>
      </c>
      <c r="B1705" s="11" t="s">
        <v>4</v>
      </c>
      <c r="C1705" s="11" t="s">
        <v>43</v>
      </c>
      <c r="D1705" s="11" t="s">
        <v>20</v>
      </c>
      <c r="E1705" s="12" t="s">
        <v>54</v>
      </c>
      <c r="F1705" s="13">
        <v>4000</v>
      </c>
      <c r="G1705" s="12" t="s">
        <v>122</v>
      </c>
      <c r="H1705" s="12"/>
      <c r="I1705" s="12" t="s">
        <v>1166</v>
      </c>
      <c r="J1705" s="12" t="s">
        <v>1167</v>
      </c>
    </row>
    <row r="1706" spans="1:10" ht="12.75" x14ac:dyDescent="0.2">
      <c r="A1706" s="10">
        <v>39907</v>
      </c>
      <c r="B1706" s="11" t="s">
        <v>4</v>
      </c>
      <c r="C1706" s="11" t="s">
        <v>43</v>
      </c>
      <c r="D1706" s="11" t="s">
        <v>20</v>
      </c>
      <c r="E1706" s="12" t="s">
        <v>123</v>
      </c>
      <c r="F1706" s="13">
        <v>4000</v>
      </c>
      <c r="G1706" s="12" t="s">
        <v>124</v>
      </c>
      <c r="H1706" s="12"/>
      <c r="I1706" s="12" t="s">
        <v>1166</v>
      </c>
      <c r="J1706" s="12" t="s">
        <v>1167</v>
      </c>
    </row>
    <row r="1707" spans="1:10" ht="12.75" x14ac:dyDescent="0.2">
      <c r="A1707" s="10">
        <v>39903</v>
      </c>
      <c r="B1707" s="11" t="s">
        <v>5</v>
      </c>
      <c r="C1707" s="11" t="s">
        <v>761</v>
      </c>
      <c r="D1707" s="11" t="s">
        <v>19</v>
      </c>
      <c r="E1707" s="12" t="s">
        <v>125</v>
      </c>
      <c r="F1707" s="13">
        <v>0</v>
      </c>
      <c r="G1707" s="12" t="s">
        <v>67</v>
      </c>
      <c r="H1707" s="12"/>
      <c r="I1707" s="12" t="s">
        <v>1166</v>
      </c>
      <c r="J1707" s="12" t="s">
        <v>1167</v>
      </c>
    </row>
    <row r="1708" spans="1:10" ht="12.75" x14ac:dyDescent="0.2">
      <c r="A1708" s="10">
        <v>39902</v>
      </c>
      <c r="B1708" s="11" t="s">
        <v>4</v>
      </c>
      <c r="C1708" s="11" t="s">
        <v>37</v>
      </c>
      <c r="D1708" s="11" t="s">
        <v>18</v>
      </c>
      <c r="E1708" s="12" t="s">
        <v>54</v>
      </c>
      <c r="F1708" s="13">
        <v>400</v>
      </c>
      <c r="G1708" s="12" t="s">
        <v>126</v>
      </c>
      <c r="H1708" s="12"/>
      <c r="I1708" s="12" t="s">
        <v>1166</v>
      </c>
      <c r="J1708" s="12" t="s">
        <v>1167</v>
      </c>
    </row>
    <row r="1709" spans="1:10" ht="12.75" x14ac:dyDescent="0.2">
      <c r="A1709" s="10">
        <v>39892</v>
      </c>
      <c r="B1709" s="11" t="s">
        <v>88</v>
      </c>
      <c r="C1709" s="11"/>
      <c r="D1709" s="11"/>
      <c r="E1709" s="12" t="s">
        <v>127</v>
      </c>
      <c r="F1709" s="13">
        <v>0</v>
      </c>
      <c r="G1709" s="12" t="s">
        <v>128</v>
      </c>
      <c r="H1709" s="12"/>
      <c r="I1709" s="12" t="s">
        <v>1166</v>
      </c>
      <c r="J1709" s="12" t="s">
        <v>1167</v>
      </c>
    </row>
    <row r="1710" spans="1:10" ht="12.75" x14ac:dyDescent="0.2">
      <c r="A1710" s="10">
        <v>39889</v>
      </c>
      <c r="B1710" s="11" t="s">
        <v>36</v>
      </c>
      <c r="C1710" s="11" t="s">
        <v>118</v>
      </c>
      <c r="D1710" s="11" t="s">
        <v>19</v>
      </c>
      <c r="E1710" s="12" t="s">
        <v>129</v>
      </c>
      <c r="F1710" s="13">
        <v>243768.69</v>
      </c>
      <c r="G1710" s="12" t="s">
        <v>130</v>
      </c>
      <c r="H1710" s="12"/>
      <c r="I1710" s="12" t="s">
        <v>1166</v>
      </c>
      <c r="J1710" s="12" t="s">
        <v>1167</v>
      </c>
    </row>
    <row r="1711" spans="1:10" ht="12.75" x14ac:dyDescent="0.2">
      <c r="A1711" s="10">
        <v>39885</v>
      </c>
      <c r="B1711" s="11" t="s">
        <v>36</v>
      </c>
      <c r="C1711" s="11" t="s">
        <v>43</v>
      </c>
      <c r="D1711" s="11" t="s">
        <v>18</v>
      </c>
      <c r="E1711" s="12" t="s">
        <v>131</v>
      </c>
      <c r="F1711" s="13">
        <v>0</v>
      </c>
      <c r="G1711" s="12" t="s">
        <v>132</v>
      </c>
      <c r="H1711" s="12"/>
      <c r="I1711" s="12" t="s">
        <v>1166</v>
      </c>
      <c r="J1711" s="12" t="s">
        <v>1167</v>
      </c>
    </row>
    <row r="1712" spans="1:10" ht="12.75" x14ac:dyDescent="0.2">
      <c r="A1712" s="10">
        <v>39883</v>
      </c>
      <c r="B1712" s="11" t="s">
        <v>40</v>
      </c>
      <c r="C1712" s="11" t="s">
        <v>2</v>
      </c>
      <c r="D1712" s="11" t="s">
        <v>19</v>
      </c>
      <c r="E1712" s="12" t="s">
        <v>133</v>
      </c>
      <c r="F1712" s="13">
        <v>50583.07</v>
      </c>
      <c r="G1712" s="12" t="s">
        <v>134</v>
      </c>
      <c r="H1712" s="12"/>
      <c r="I1712" s="12" t="s">
        <v>1166</v>
      </c>
      <c r="J1712" s="12" t="s">
        <v>1167</v>
      </c>
    </row>
    <row r="1713" spans="1:10" ht="12.75" x14ac:dyDescent="0.2">
      <c r="A1713" s="10">
        <v>39883</v>
      </c>
      <c r="B1713" s="11" t="s">
        <v>88</v>
      </c>
      <c r="C1713" s="11" t="s">
        <v>48</v>
      </c>
      <c r="D1713" s="11" t="s">
        <v>17</v>
      </c>
      <c r="E1713" s="12" t="s">
        <v>91</v>
      </c>
      <c r="F1713" s="13">
        <v>0</v>
      </c>
      <c r="G1713" s="12" t="s">
        <v>135</v>
      </c>
      <c r="H1713" s="12"/>
      <c r="I1713" s="12" t="s">
        <v>1166</v>
      </c>
      <c r="J1713" s="12" t="s">
        <v>1167</v>
      </c>
    </row>
    <row r="1714" spans="1:10" ht="12.75" x14ac:dyDescent="0.2">
      <c r="A1714" s="10">
        <v>39881</v>
      </c>
      <c r="B1714" s="11" t="s">
        <v>5</v>
      </c>
      <c r="C1714" s="11" t="s">
        <v>48</v>
      </c>
      <c r="D1714" s="11" t="s">
        <v>20</v>
      </c>
      <c r="E1714" s="12" t="s">
        <v>72</v>
      </c>
      <c r="F1714" s="13">
        <v>0</v>
      </c>
      <c r="G1714" s="12" t="s">
        <v>136</v>
      </c>
      <c r="H1714" s="12"/>
      <c r="I1714" s="12" t="s">
        <v>1166</v>
      </c>
      <c r="J1714" s="12" t="s">
        <v>1167</v>
      </c>
    </row>
    <row r="1715" spans="1:10" ht="12.75" x14ac:dyDescent="0.2">
      <c r="A1715" s="10">
        <v>39880</v>
      </c>
      <c r="B1715" s="11" t="s">
        <v>36</v>
      </c>
      <c r="C1715" s="11" t="s">
        <v>48</v>
      </c>
      <c r="D1715" s="11" t="s">
        <v>17</v>
      </c>
      <c r="E1715" s="12" t="s">
        <v>137</v>
      </c>
      <c r="F1715" s="13">
        <v>0</v>
      </c>
      <c r="G1715" s="12" t="s">
        <v>138</v>
      </c>
      <c r="H1715" s="12"/>
      <c r="I1715" s="12" t="s">
        <v>1166</v>
      </c>
      <c r="J1715" s="12" t="s">
        <v>1167</v>
      </c>
    </row>
    <row r="1716" spans="1:10" ht="12.75" x14ac:dyDescent="0.2">
      <c r="A1716" s="10">
        <v>39878</v>
      </c>
      <c r="B1716" s="11" t="s">
        <v>88</v>
      </c>
      <c r="C1716" s="11"/>
      <c r="D1716" s="11" t="s">
        <v>17</v>
      </c>
      <c r="E1716" s="12" t="s">
        <v>127</v>
      </c>
      <c r="F1716" s="13">
        <v>48273</v>
      </c>
      <c r="G1716" s="12" t="s">
        <v>139</v>
      </c>
      <c r="H1716" s="12"/>
      <c r="I1716" s="12" t="s">
        <v>1166</v>
      </c>
      <c r="J1716" s="12" t="s">
        <v>1167</v>
      </c>
    </row>
    <row r="1717" spans="1:10" ht="12.75" x14ac:dyDescent="0.2">
      <c r="A1717" s="10">
        <v>39870</v>
      </c>
      <c r="B1717" s="11" t="s">
        <v>36</v>
      </c>
      <c r="C1717" s="11" t="s">
        <v>43</v>
      </c>
      <c r="D1717" s="11" t="s">
        <v>20</v>
      </c>
      <c r="E1717" s="12" t="s">
        <v>140</v>
      </c>
      <c r="F1717" s="13">
        <v>0</v>
      </c>
      <c r="G1717" s="12" t="s">
        <v>141</v>
      </c>
      <c r="H1717" s="12"/>
      <c r="I1717" s="12" t="s">
        <v>1166</v>
      </c>
      <c r="J1717" s="12" t="s">
        <v>1167</v>
      </c>
    </row>
    <row r="1718" spans="1:10" ht="12.75" x14ac:dyDescent="0.2">
      <c r="A1718" s="10">
        <v>39865</v>
      </c>
      <c r="B1718" s="11" t="s">
        <v>36</v>
      </c>
      <c r="C1718" s="11" t="s">
        <v>48</v>
      </c>
      <c r="D1718" s="11" t="s">
        <v>17</v>
      </c>
      <c r="E1718" s="12" t="s">
        <v>142</v>
      </c>
      <c r="F1718" s="13">
        <v>0</v>
      </c>
      <c r="G1718" s="12" t="s">
        <v>143</v>
      </c>
      <c r="H1718" s="12"/>
      <c r="I1718" s="12" t="s">
        <v>1166</v>
      </c>
      <c r="J1718" s="12" t="s">
        <v>1167</v>
      </c>
    </row>
    <row r="1719" spans="1:10" ht="12.75" x14ac:dyDescent="0.2">
      <c r="A1719" s="10">
        <v>39856</v>
      </c>
      <c r="B1719" s="11" t="s">
        <v>36</v>
      </c>
      <c r="C1719" s="11" t="s">
        <v>43</v>
      </c>
      <c r="D1719" s="11" t="s">
        <v>17</v>
      </c>
      <c r="E1719" s="12" t="s">
        <v>144</v>
      </c>
      <c r="F1719" s="13">
        <v>0</v>
      </c>
      <c r="G1719" s="12" t="s">
        <v>145</v>
      </c>
      <c r="H1719" s="12"/>
      <c r="I1719" s="12" t="s">
        <v>1166</v>
      </c>
      <c r="J1719" s="12" t="s">
        <v>1167</v>
      </c>
    </row>
    <row r="1720" spans="1:10" ht="12.75" x14ac:dyDescent="0.2">
      <c r="A1720" s="10">
        <v>39855</v>
      </c>
      <c r="B1720" s="11" t="s">
        <v>36</v>
      </c>
      <c r="C1720" s="11" t="s">
        <v>48</v>
      </c>
      <c r="D1720" s="11" t="s">
        <v>17</v>
      </c>
      <c r="E1720" s="12" t="s">
        <v>146</v>
      </c>
      <c r="F1720" s="13">
        <v>0</v>
      </c>
      <c r="G1720" s="12" t="s">
        <v>147</v>
      </c>
      <c r="H1720" s="12"/>
      <c r="I1720" s="12" t="s">
        <v>1166</v>
      </c>
      <c r="J1720" s="12" t="s">
        <v>1167</v>
      </c>
    </row>
    <row r="1721" spans="1:10" ht="12.75" x14ac:dyDescent="0.2">
      <c r="A1721" s="10">
        <v>39854</v>
      </c>
      <c r="B1721" s="11" t="s">
        <v>36</v>
      </c>
      <c r="C1721" s="11" t="s">
        <v>53</v>
      </c>
      <c r="D1721" s="11" t="s">
        <v>20</v>
      </c>
      <c r="E1721" s="12" t="s">
        <v>148</v>
      </c>
      <c r="F1721" s="13">
        <v>6646.81</v>
      </c>
      <c r="G1721" s="12" t="s">
        <v>149</v>
      </c>
      <c r="H1721" s="12"/>
      <c r="I1721" s="12" t="s">
        <v>1166</v>
      </c>
      <c r="J1721" s="12" t="s">
        <v>1167</v>
      </c>
    </row>
    <row r="1722" spans="1:10" ht="12.75" x14ac:dyDescent="0.2">
      <c r="A1722" s="10">
        <v>39854</v>
      </c>
      <c r="B1722" s="11" t="s">
        <v>40</v>
      </c>
      <c r="C1722" s="11" t="s">
        <v>2</v>
      </c>
      <c r="D1722" s="11" t="s">
        <v>17</v>
      </c>
      <c r="E1722" s="12" t="s">
        <v>150</v>
      </c>
      <c r="F1722" s="13">
        <v>192000</v>
      </c>
      <c r="G1722" s="12" t="s">
        <v>151</v>
      </c>
      <c r="H1722" s="12"/>
      <c r="I1722" s="12" t="s">
        <v>1166</v>
      </c>
      <c r="J1722" s="12" t="s">
        <v>1167</v>
      </c>
    </row>
    <row r="1723" spans="1:10" ht="12.75" x14ac:dyDescent="0.2">
      <c r="A1723" s="10">
        <v>39850</v>
      </c>
      <c r="B1723" s="11" t="s">
        <v>4</v>
      </c>
      <c r="C1723" s="11" t="s">
        <v>43</v>
      </c>
      <c r="D1723" s="11" t="s">
        <v>17</v>
      </c>
      <c r="E1723" s="12" t="s">
        <v>152</v>
      </c>
      <c r="F1723" s="13">
        <v>1200</v>
      </c>
      <c r="G1723" s="12" t="s">
        <v>153</v>
      </c>
      <c r="H1723" s="12"/>
      <c r="I1723" s="12" t="s">
        <v>1166</v>
      </c>
      <c r="J1723" s="12" t="s">
        <v>1167</v>
      </c>
    </row>
    <row r="1724" spans="1:10" ht="12.75" x14ac:dyDescent="0.2">
      <c r="A1724" s="10">
        <v>39845</v>
      </c>
      <c r="B1724" s="11" t="s">
        <v>36</v>
      </c>
      <c r="C1724" s="11" t="s">
        <v>48</v>
      </c>
      <c r="D1724" s="11" t="s">
        <v>17</v>
      </c>
      <c r="E1724" s="12" t="s">
        <v>154</v>
      </c>
      <c r="F1724" s="13">
        <v>0</v>
      </c>
      <c r="G1724" s="12" t="s">
        <v>155</v>
      </c>
      <c r="H1724" s="12"/>
      <c r="I1724" s="12" t="s">
        <v>1166</v>
      </c>
      <c r="J1724" s="12" t="s">
        <v>1167</v>
      </c>
    </row>
    <row r="1725" spans="1:10" ht="12.75" x14ac:dyDescent="0.2">
      <c r="A1725" s="10">
        <v>39842</v>
      </c>
      <c r="B1725" s="11" t="s">
        <v>36</v>
      </c>
      <c r="C1725" s="11" t="s">
        <v>43</v>
      </c>
      <c r="D1725" s="11" t="s">
        <v>17</v>
      </c>
      <c r="E1725" s="12" t="s">
        <v>154</v>
      </c>
      <c r="F1725" s="13">
        <v>1036</v>
      </c>
      <c r="G1725" s="12" t="s">
        <v>156</v>
      </c>
      <c r="H1725" s="12"/>
      <c r="I1725" s="12" t="s">
        <v>1166</v>
      </c>
      <c r="J1725" s="12" t="s">
        <v>1167</v>
      </c>
    </row>
    <row r="1726" spans="1:10" ht="12.75" x14ac:dyDescent="0.2">
      <c r="A1726" s="10">
        <v>39827</v>
      </c>
      <c r="B1726" s="11" t="s">
        <v>88</v>
      </c>
      <c r="C1726" s="11" t="s">
        <v>53</v>
      </c>
      <c r="D1726" s="11" t="s">
        <v>20</v>
      </c>
      <c r="E1726" s="12" t="s">
        <v>104</v>
      </c>
      <c r="F1726" s="13">
        <v>0</v>
      </c>
      <c r="G1726" s="12" t="s">
        <v>157</v>
      </c>
      <c r="H1726" s="12"/>
      <c r="I1726" s="12" t="s">
        <v>1166</v>
      </c>
      <c r="J1726" s="12" t="s">
        <v>1167</v>
      </c>
    </row>
    <row r="1727" spans="1:10" ht="12.75" x14ac:dyDescent="0.2">
      <c r="A1727" s="10">
        <v>39822</v>
      </c>
      <c r="B1727" s="11" t="s">
        <v>36</v>
      </c>
      <c r="C1727" s="11" t="s">
        <v>43</v>
      </c>
      <c r="D1727" s="11" t="s">
        <v>17</v>
      </c>
      <c r="E1727" s="12" t="s">
        <v>158</v>
      </c>
      <c r="F1727" s="13">
        <v>0</v>
      </c>
      <c r="G1727" s="12" t="s">
        <v>159</v>
      </c>
      <c r="H1727" s="12"/>
      <c r="I1727" s="12" t="s">
        <v>1166</v>
      </c>
      <c r="J1727" s="12" t="s">
        <v>1167</v>
      </c>
    </row>
    <row r="1728" spans="1:10" ht="12.75" x14ac:dyDescent="0.2">
      <c r="A1728" s="10">
        <v>39791</v>
      </c>
      <c r="B1728" s="11" t="s">
        <v>36</v>
      </c>
      <c r="C1728" s="11" t="s">
        <v>43</v>
      </c>
      <c r="D1728" s="11" t="s">
        <v>17</v>
      </c>
      <c r="E1728" s="12" t="s">
        <v>160</v>
      </c>
      <c r="F1728" s="13">
        <v>0</v>
      </c>
      <c r="G1728" s="12" t="s">
        <v>161</v>
      </c>
      <c r="H1728" s="12"/>
      <c r="I1728" s="12" t="s">
        <v>1166</v>
      </c>
      <c r="J1728" s="12" t="s">
        <v>1167</v>
      </c>
    </row>
    <row r="1729" spans="1:10" ht="12.75" x14ac:dyDescent="0.2">
      <c r="A1729" s="10">
        <v>39778</v>
      </c>
      <c r="B1729" s="11" t="s">
        <v>4</v>
      </c>
      <c r="C1729" s="11" t="s">
        <v>2</v>
      </c>
      <c r="D1729" s="11" t="s">
        <v>20</v>
      </c>
      <c r="E1729" s="12" t="s">
        <v>25</v>
      </c>
      <c r="F1729" s="13">
        <v>225000</v>
      </c>
      <c r="G1729" s="12" t="s">
        <v>162</v>
      </c>
      <c r="H1729" s="12"/>
      <c r="I1729" s="12" t="s">
        <v>1166</v>
      </c>
      <c r="J1729" s="12" t="s">
        <v>1167</v>
      </c>
    </row>
    <row r="1730" spans="1:10" ht="12.75" x14ac:dyDescent="0.2">
      <c r="A1730" s="10">
        <v>39735</v>
      </c>
      <c r="B1730" s="11" t="s">
        <v>40</v>
      </c>
      <c r="C1730" s="11" t="s">
        <v>43</v>
      </c>
      <c r="D1730" s="11" t="s">
        <v>17</v>
      </c>
      <c r="E1730" s="12" t="s">
        <v>83</v>
      </c>
      <c r="F1730" s="13">
        <v>0</v>
      </c>
      <c r="G1730" s="12" t="s">
        <v>163</v>
      </c>
      <c r="H1730" s="12"/>
      <c r="I1730" s="12" t="s">
        <v>1166</v>
      </c>
      <c r="J1730" s="12" t="s">
        <v>1167</v>
      </c>
    </row>
    <row r="1731" spans="1:10" ht="12.75" x14ac:dyDescent="0.2">
      <c r="A1731" s="10">
        <v>39730</v>
      </c>
      <c r="B1731" s="11" t="s">
        <v>5</v>
      </c>
      <c r="C1731" s="11" t="s">
        <v>43</v>
      </c>
      <c r="D1731" s="11" t="s">
        <v>17</v>
      </c>
      <c r="E1731" s="12" t="s">
        <v>164</v>
      </c>
      <c r="F1731" s="13">
        <v>0</v>
      </c>
      <c r="G1731" s="12" t="s">
        <v>165</v>
      </c>
      <c r="H1731" s="12"/>
      <c r="I1731" s="12" t="s">
        <v>1166</v>
      </c>
      <c r="J1731" s="12" t="s">
        <v>1167</v>
      </c>
    </row>
    <row r="1732" spans="1:10" ht="12.75" x14ac:dyDescent="0.2">
      <c r="A1732" s="10">
        <v>39716</v>
      </c>
      <c r="B1732" s="11" t="s">
        <v>2201</v>
      </c>
      <c r="C1732" s="11" t="s">
        <v>1252</v>
      </c>
      <c r="D1732" s="11" t="s">
        <v>20</v>
      </c>
      <c r="E1732" s="12" t="s">
        <v>166</v>
      </c>
      <c r="F1732" s="13">
        <v>159861.43</v>
      </c>
      <c r="G1732" s="12" t="s">
        <v>2333</v>
      </c>
      <c r="H1732" s="12" t="s">
        <v>1738</v>
      </c>
      <c r="I1732" s="12" t="s">
        <v>1166</v>
      </c>
      <c r="J1732" s="12" t="s">
        <v>1167</v>
      </c>
    </row>
    <row r="1733" spans="1:10" ht="12.75" x14ac:dyDescent="0.2">
      <c r="A1733" s="10">
        <v>39582</v>
      </c>
      <c r="B1733" s="11" t="s">
        <v>5</v>
      </c>
      <c r="C1733" s="11" t="s">
        <v>2</v>
      </c>
      <c r="D1733" s="11" t="s">
        <v>19</v>
      </c>
      <c r="E1733" s="12" t="s">
        <v>32</v>
      </c>
      <c r="F1733" s="13">
        <v>30216</v>
      </c>
      <c r="G1733" s="12" t="s">
        <v>22</v>
      </c>
      <c r="H1733" s="12"/>
      <c r="I1733" s="12" t="s">
        <v>1166</v>
      </c>
      <c r="J1733" s="12" t="s">
        <v>1167</v>
      </c>
    </row>
    <row r="1734" spans="1:10" ht="12.75" x14ac:dyDescent="0.2">
      <c r="A1734" s="10">
        <v>39510</v>
      </c>
      <c r="B1734" s="11" t="s">
        <v>2193</v>
      </c>
      <c r="C1734" s="11" t="s">
        <v>2</v>
      </c>
      <c r="D1734" s="11" t="s">
        <v>1730</v>
      </c>
      <c r="E1734" s="12" t="s">
        <v>1664</v>
      </c>
      <c r="F1734" s="13">
        <v>214174</v>
      </c>
      <c r="G1734" s="12" t="s">
        <v>1666</v>
      </c>
      <c r="H1734" s="12" t="s">
        <v>1665</v>
      </c>
      <c r="I1734" s="12" t="s">
        <v>1166</v>
      </c>
      <c r="J1734" s="12" t="s">
        <v>1167</v>
      </c>
    </row>
    <row r="1735" spans="1:10" ht="12.75" x14ac:dyDescent="0.2">
      <c r="A1735" s="10">
        <v>39413</v>
      </c>
      <c r="B1735" s="11" t="s">
        <v>36</v>
      </c>
      <c r="C1735" s="11" t="s">
        <v>3</v>
      </c>
      <c r="D1735" s="11" t="s">
        <v>17</v>
      </c>
      <c r="E1735" s="12" t="s">
        <v>365</v>
      </c>
      <c r="F1735" s="13">
        <v>1500000</v>
      </c>
      <c r="G1735" s="12" t="s">
        <v>1152</v>
      </c>
      <c r="H1735" s="12"/>
      <c r="I1735" s="12" t="s">
        <v>1166</v>
      </c>
      <c r="J1735" s="12" t="s">
        <v>1167</v>
      </c>
    </row>
    <row r="1736" spans="1:10" ht="12.75" x14ac:dyDescent="0.2">
      <c r="A1736" s="10">
        <v>39330</v>
      </c>
      <c r="B1736" s="11" t="s">
        <v>2193</v>
      </c>
      <c r="C1736" s="11" t="s">
        <v>53</v>
      </c>
      <c r="D1736" s="11" t="s">
        <v>1730</v>
      </c>
      <c r="E1736" s="12" t="s">
        <v>72</v>
      </c>
      <c r="F1736" s="13">
        <v>41672</v>
      </c>
      <c r="G1736" s="12" t="s">
        <v>2370</v>
      </c>
      <c r="H1736" s="12" t="s">
        <v>1182</v>
      </c>
      <c r="I1736" s="12" t="s">
        <v>1166</v>
      </c>
      <c r="J1736" s="12" t="s">
        <v>1167</v>
      </c>
    </row>
    <row r="1737" spans="1:10" ht="12.75" x14ac:dyDescent="0.2">
      <c r="A1737" s="10">
        <v>38715</v>
      </c>
      <c r="B1737" s="11" t="s">
        <v>2193</v>
      </c>
      <c r="C1737" s="11" t="s">
        <v>2</v>
      </c>
      <c r="D1737" s="11" t="s">
        <v>1730</v>
      </c>
      <c r="E1737" s="12" t="s">
        <v>80</v>
      </c>
      <c r="F1737" s="13">
        <v>158476</v>
      </c>
      <c r="G1737" s="12" t="s">
        <v>2371</v>
      </c>
      <c r="H1737" s="12" t="s">
        <v>1667</v>
      </c>
      <c r="I1737" s="12" t="s">
        <v>1166</v>
      </c>
      <c r="J1737" s="12" t="s">
        <v>1167</v>
      </c>
    </row>
    <row r="1738" spans="1:10" ht="12.75" x14ac:dyDescent="0.2">
      <c r="A1738" s="10">
        <v>38653</v>
      </c>
      <c r="B1738" s="11" t="s">
        <v>5</v>
      </c>
      <c r="C1738" s="11" t="s">
        <v>2</v>
      </c>
      <c r="D1738" s="11" t="s">
        <v>20</v>
      </c>
      <c r="E1738" s="12" t="s">
        <v>377</v>
      </c>
      <c r="F1738" s="13">
        <v>46291</v>
      </c>
      <c r="G1738" s="12" t="s">
        <v>642</v>
      </c>
      <c r="H1738" s="12"/>
      <c r="I1738" s="12" t="s">
        <v>1166</v>
      </c>
      <c r="J1738" s="12" t="s">
        <v>1167</v>
      </c>
    </row>
    <row r="1739" spans="1:10" ht="12.75" x14ac:dyDescent="0.2">
      <c r="A1739" s="10">
        <v>38037</v>
      </c>
      <c r="B1739" s="11" t="s">
        <v>2193</v>
      </c>
      <c r="C1739" s="11" t="s">
        <v>2</v>
      </c>
      <c r="D1739" s="11" t="s">
        <v>1730</v>
      </c>
      <c r="E1739" s="12" t="s">
        <v>377</v>
      </c>
      <c r="F1739" s="13">
        <v>125363</v>
      </c>
      <c r="G1739" s="12" t="s">
        <v>2372</v>
      </c>
      <c r="H1739" s="12"/>
      <c r="I1739" s="12" t="s">
        <v>1166</v>
      </c>
      <c r="J1739" s="12" t="s">
        <v>1167</v>
      </c>
    </row>
    <row r="1740" spans="1:10" ht="12.75" x14ac:dyDescent="0.2">
      <c r="A1740" s="10">
        <v>37927</v>
      </c>
      <c r="B1740" s="11" t="s">
        <v>2193</v>
      </c>
      <c r="C1740" s="11" t="s">
        <v>2</v>
      </c>
      <c r="D1740" s="11" t="s">
        <v>1730</v>
      </c>
      <c r="E1740" s="12" t="s">
        <v>31</v>
      </c>
      <c r="F1740" s="13">
        <v>108000</v>
      </c>
      <c r="G1740" s="12" t="s">
        <v>2373</v>
      </c>
      <c r="H1740" s="12"/>
      <c r="I1740" s="12" t="s">
        <v>1166</v>
      </c>
      <c r="J1740" s="12" t="s">
        <v>1167</v>
      </c>
    </row>
    <row r="1741" spans="1:10" ht="12.75" x14ac:dyDescent="0.2">
      <c r="A1741" s="10">
        <v>37517</v>
      </c>
      <c r="B1741" s="11" t="s">
        <v>2193</v>
      </c>
      <c r="C1741" s="11" t="s">
        <v>2</v>
      </c>
      <c r="D1741" s="11" t="s">
        <v>1730</v>
      </c>
      <c r="E1741" s="12" t="s">
        <v>260</v>
      </c>
      <c r="F1741" s="13">
        <v>150082</v>
      </c>
      <c r="G1741" s="12" t="s">
        <v>2374</v>
      </c>
      <c r="H1741" s="12"/>
      <c r="I1741" s="12" t="s">
        <v>1166</v>
      </c>
      <c r="J1741" s="12" t="s">
        <v>1167</v>
      </c>
    </row>
    <row r="1742" spans="1:10" ht="12.75" x14ac:dyDescent="0.2">
      <c r="A1742" s="10">
        <v>37461</v>
      </c>
      <c r="B1742" s="11" t="s">
        <v>5</v>
      </c>
      <c r="C1742" s="11" t="s">
        <v>2</v>
      </c>
      <c r="D1742" s="11" t="s">
        <v>19</v>
      </c>
      <c r="E1742" s="12" t="s">
        <v>26</v>
      </c>
      <c r="F1742" s="13">
        <v>20000</v>
      </c>
      <c r="G1742" s="12" t="s">
        <v>22</v>
      </c>
      <c r="H1742" s="12"/>
      <c r="I1742" s="12" t="s">
        <v>1166</v>
      </c>
      <c r="J1742" s="12" t="s">
        <v>1167</v>
      </c>
    </row>
    <row r="1743" spans="1:10" ht="12.75" x14ac:dyDescent="0.2">
      <c r="A1743" s="10">
        <v>37140</v>
      </c>
      <c r="B1743" s="11" t="s">
        <v>5</v>
      </c>
      <c r="C1743" s="11" t="s">
        <v>2</v>
      </c>
      <c r="D1743" s="11" t="s">
        <v>19</v>
      </c>
      <c r="E1743" s="12" t="s">
        <v>634</v>
      </c>
      <c r="F1743" s="13">
        <v>27453</v>
      </c>
      <c r="G1743" s="12" t="s">
        <v>22</v>
      </c>
      <c r="H1743" s="12"/>
      <c r="I1743" s="12" t="s">
        <v>1166</v>
      </c>
      <c r="J1743" s="12" t="s">
        <v>1167</v>
      </c>
    </row>
    <row r="1744" spans="1:10" ht="12.75" x14ac:dyDescent="0.2">
      <c r="A1744" s="10">
        <v>37046</v>
      </c>
      <c r="B1744" s="11" t="s">
        <v>5</v>
      </c>
      <c r="C1744" s="11" t="s">
        <v>2</v>
      </c>
      <c r="D1744" s="11" t="s">
        <v>19</v>
      </c>
      <c r="E1744" s="12" t="s">
        <v>30</v>
      </c>
      <c r="F1744" s="13">
        <v>20000</v>
      </c>
      <c r="G1744" s="12" t="s">
        <v>632</v>
      </c>
      <c r="H1744" s="12"/>
      <c r="I1744" s="12" t="s">
        <v>1166</v>
      </c>
      <c r="J1744" s="12" t="s">
        <v>1167</v>
      </c>
    </row>
    <row r="1745" spans="1:10" ht="12.75" x14ac:dyDescent="0.2">
      <c r="A1745" s="10">
        <v>36997</v>
      </c>
      <c r="B1745" s="11" t="s">
        <v>5</v>
      </c>
      <c r="C1745" s="11" t="s">
        <v>2</v>
      </c>
      <c r="D1745" s="11" t="s">
        <v>19</v>
      </c>
      <c r="E1745" s="12" t="s">
        <v>623</v>
      </c>
      <c r="F1745" s="13">
        <v>20000</v>
      </c>
      <c r="G1745" s="12" t="s">
        <v>22</v>
      </c>
      <c r="H1745" s="12"/>
      <c r="I1745" s="12" t="s">
        <v>1166</v>
      </c>
      <c r="J1745" s="12" t="s">
        <v>1167</v>
      </c>
    </row>
    <row r="1746" spans="1:10" ht="12.75" x14ac:dyDescent="0.2">
      <c r="A1746" s="10">
        <v>36985</v>
      </c>
      <c r="B1746" s="11" t="s">
        <v>5</v>
      </c>
      <c r="C1746" s="11" t="s">
        <v>2</v>
      </c>
      <c r="D1746" s="11" t="s">
        <v>19</v>
      </c>
      <c r="E1746" s="12" t="s">
        <v>30</v>
      </c>
      <c r="F1746" s="13">
        <v>31147</v>
      </c>
      <c r="G1746" s="12" t="s">
        <v>107</v>
      </c>
      <c r="H1746" s="12"/>
      <c r="I1746" s="12" t="s">
        <v>1166</v>
      </c>
      <c r="J1746" s="12" t="s">
        <v>1167</v>
      </c>
    </row>
    <row r="1747" spans="1:10" ht="12.75" x14ac:dyDescent="0.2">
      <c r="A1747" s="10">
        <v>36587</v>
      </c>
      <c r="B1747" s="11" t="s">
        <v>5</v>
      </c>
      <c r="C1747" s="11" t="s">
        <v>2</v>
      </c>
      <c r="D1747" s="11" t="s">
        <v>17</v>
      </c>
      <c r="E1747" s="12" t="s">
        <v>158</v>
      </c>
      <c r="F1747" s="13">
        <v>30864</v>
      </c>
      <c r="G1747" s="12" t="s">
        <v>628</v>
      </c>
      <c r="H1747" s="12"/>
      <c r="I1747" s="12" t="s">
        <v>1166</v>
      </c>
      <c r="J1747" s="12" t="s">
        <v>1167</v>
      </c>
    </row>
    <row r="1748" spans="1:10" ht="12.75" x14ac:dyDescent="0.2">
      <c r="A1748" s="10">
        <v>36351</v>
      </c>
      <c r="B1748" s="11" t="s">
        <v>5</v>
      </c>
      <c r="C1748" s="11" t="s">
        <v>2</v>
      </c>
      <c r="D1748" s="11" t="s">
        <v>20</v>
      </c>
      <c r="E1748" s="12" t="s">
        <v>26</v>
      </c>
      <c r="F1748" s="13">
        <v>17851</v>
      </c>
      <c r="G1748" s="12" t="s">
        <v>625</v>
      </c>
      <c r="H1748" s="12"/>
      <c r="I1748" s="12" t="s">
        <v>1166</v>
      </c>
      <c r="J1748" s="12" t="s">
        <v>1167</v>
      </c>
    </row>
    <row r="1749" spans="1:10" ht="12.75" x14ac:dyDescent="0.2">
      <c r="A1749" s="10">
        <v>36146</v>
      </c>
      <c r="B1749" s="11" t="s">
        <v>5</v>
      </c>
      <c r="C1749" s="11" t="s">
        <v>2</v>
      </c>
      <c r="D1749" s="11" t="s">
        <v>20</v>
      </c>
      <c r="E1749" s="12" t="s">
        <v>623</v>
      </c>
      <c r="F1749" s="13">
        <v>142024</v>
      </c>
      <c r="G1749" s="12" t="s">
        <v>726</v>
      </c>
      <c r="H1749" s="12"/>
      <c r="I1749" s="12" t="s">
        <v>1166</v>
      </c>
      <c r="J1749" s="12" t="s">
        <v>1167</v>
      </c>
    </row>
    <row r="1750" spans="1:10" ht="12.75" x14ac:dyDescent="0.2">
      <c r="A1750" s="10"/>
      <c r="B1750" s="11"/>
      <c r="C1750" s="11"/>
      <c r="D1750" s="11"/>
      <c r="E1750" s="12"/>
      <c r="F1750" s="13">
        <f>SUM(F12,F13,F23,F56,F59,F103,F110,F111,F119,F190,F222,F230)</f>
        <v>110005</v>
      </c>
      <c r="G1750" s="12"/>
      <c r="H1750" s="12"/>
      <c r="I1750" s="12"/>
      <c r="J1750" s="12"/>
    </row>
  </sheetData>
  <pageMargins left="0.25" right="0.25" top="0.75" bottom="0.75" header="0.3" footer="0.3"/>
  <pageSetup scale="72" fitToHeight="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80" zoomScaleNormal="80" workbookViewId="0">
      <selection activeCell="V30" sqref="V30"/>
    </sheetView>
  </sheetViews>
  <sheetFormatPr defaultRowHeight="12.75" x14ac:dyDescent="0.2"/>
  <cols>
    <col min="1" max="1" width="15.7109375" style="18" bestFit="1" customWidth="1"/>
    <col min="2" max="2" width="18.42578125" style="18" bestFit="1" customWidth="1"/>
    <col min="3" max="3" width="17.5703125" style="18" bestFit="1" customWidth="1"/>
    <col min="4" max="4" width="11.5703125" style="18" bestFit="1" customWidth="1"/>
    <col min="5" max="5" width="19.5703125" style="18" bestFit="1" customWidth="1"/>
    <col min="6" max="6" width="13.85546875" style="18" hidden="1" customWidth="1"/>
    <col min="7" max="7" width="10" style="18" hidden="1" customWidth="1"/>
    <col min="8" max="8" width="10.7109375" style="18" hidden="1" customWidth="1"/>
    <col min="9" max="9" width="13.28515625" style="18" hidden="1" customWidth="1"/>
    <col min="10" max="10" width="27.5703125" style="18" hidden="1" customWidth="1"/>
    <col min="11" max="11" width="14.85546875" style="18" bestFit="1" customWidth="1"/>
    <col min="12" max="12" width="16.140625" style="18" bestFit="1" customWidth="1"/>
    <col min="13" max="13" width="16.85546875" style="18" hidden="1" customWidth="1"/>
    <col min="14" max="14" width="20.5703125" style="18" hidden="1" customWidth="1"/>
    <col min="15" max="15" width="8.7109375" style="18" bestFit="1" customWidth="1"/>
    <col min="16" max="16" width="7.5703125" style="18" bestFit="1" customWidth="1"/>
    <col min="17" max="17" width="14.28515625" style="18" hidden="1" customWidth="1"/>
    <col min="18" max="18" width="19" style="18" hidden="1" customWidth="1"/>
    <col min="19" max="19" width="12.5703125" style="18" hidden="1" customWidth="1"/>
    <col min="20" max="20" width="28.7109375" style="18" bestFit="1" customWidth="1"/>
    <col min="21" max="21" width="10" style="18" hidden="1" customWidth="1"/>
    <col min="22" max="22" width="20.42578125" style="18" bestFit="1" customWidth="1"/>
    <col min="23" max="23" width="10.85546875" style="18" hidden="1" customWidth="1"/>
    <col min="24" max="24" width="18.42578125" style="18" bestFit="1" customWidth="1"/>
    <col min="25" max="25" width="20.7109375" style="18" bestFit="1" customWidth="1"/>
    <col min="26" max="26" width="19.42578125" style="18" bestFit="1" customWidth="1"/>
    <col min="27" max="27" width="15.7109375" style="18" bestFit="1" customWidth="1"/>
    <col min="28" max="28" width="19" style="18" bestFit="1" customWidth="1"/>
    <col min="29" max="29" width="20.7109375" style="18" bestFit="1" customWidth="1"/>
    <col min="30" max="30" width="15.7109375" style="18" hidden="1" customWidth="1"/>
    <col min="31" max="31" width="16.5703125" style="18" hidden="1" customWidth="1"/>
    <col min="32" max="16384" width="9.140625" style="18"/>
  </cols>
  <sheetData>
    <row r="1" spans="1:33" x14ac:dyDescent="0.2">
      <c r="A1" s="18" t="s">
        <v>385</v>
      </c>
      <c r="B1" s="18" t="s">
        <v>386</v>
      </c>
      <c r="C1" s="18" t="s">
        <v>387</v>
      </c>
      <c r="D1" s="18" t="s">
        <v>388</v>
      </c>
      <c r="E1" s="18" t="s">
        <v>389</v>
      </c>
      <c r="F1" s="18" t="s">
        <v>390</v>
      </c>
      <c r="G1" s="18" t="s">
        <v>391</v>
      </c>
      <c r="H1" s="18" t="s">
        <v>392</v>
      </c>
      <c r="I1" s="18" t="s">
        <v>393</v>
      </c>
      <c r="J1" s="18" t="s">
        <v>394</v>
      </c>
      <c r="K1" s="18" t="s">
        <v>395</v>
      </c>
      <c r="L1" s="18" t="s">
        <v>396</v>
      </c>
      <c r="M1" s="18" t="s">
        <v>397</v>
      </c>
      <c r="N1" s="18" t="s">
        <v>398</v>
      </c>
      <c r="O1" s="18" t="s">
        <v>399</v>
      </c>
      <c r="P1" s="18" t="s">
        <v>400</v>
      </c>
      <c r="Q1" s="18" t="s">
        <v>401</v>
      </c>
      <c r="R1" s="18" t="s">
        <v>402</v>
      </c>
      <c r="S1" s="18" t="s">
        <v>403</v>
      </c>
      <c r="T1" s="18" t="s">
        <v>404</v>
      </c>
      <c r="U1" s="18" t="s">
        <v>405</v>
      </c>
      <c r="V1" s="18" t="s">
        <v>406</v>
      </c>
      <c r="W1" s="18" t="s">
        <v>407</v>
      </c>
      <c r="X1" s="18" t="s">
        <v>408</v>
      </c>
      <c r="Y1" s="18" t="s">
        <v>409</v>
      </c>
      <c r="Z1" s="18" t="s">
        <v>410</v>
      </c>
      <c r="AA1" s="18" t="s">
        <v>411</v>
      </c>
      <c r="AB1" s="18" t="s">
        <v>412</v>
      </c>
      <c r="AC1" s="18" t="s">
        <v>413</v>
      </c>
      <c r="AD1" s="18" t="s">
        <v>414</v>
      </c>
      <c r="AE1" s="18" t="s">
        <v>415</v>
      </c>
      <c r="AF1" s="18" t="s">
        <v>416</v>
      </c>
      <c r="AG1" s="18" t="s">
        <v>417</v>
      </c>
    </row>
    <row r="2" spans="1:33" x14ac:dyDescent="0.2">
      <c r="A2" s="18" t="s">
        <v>523</v>
      </c>
      <c r="B2" s="18" t="s">
        <v>426</v>
      </c>
      <c r="C2" s="18" t="s">
        <v>524</v>
      </c>
      <c r="D2" s="18" t="s">
        <v>525</v>
      </c>
      <c r="E2" s="18" t="s">
        <v>526</v>
      </c>
      <c r="F2" s="18" t="s">
        <v>419</v>
      </c>
      <c r="G2" s="18" t="s">
        <v>420</v>
      </c>
      <c r="H2" s="18" t="s">
        <v>420</v>
      </c>
      <c r="I2" s="18" t="s">
        <v>527</v>
      </c>
      <c r="J2" s="18" t="s">
        <v>528</v>
      </c>
      <c r="K2" s="18" t="s">
        <v>427</v>
      </c>
      <c r="L2" s="18" t="s">
        <v>428</v>
      </c>
      <c r="M2" s="18" t="s">
        <v>420</v>
      </c>
      <c r="N2" s="18" t="s">
        <v>529</v>
      </c>
      <c r="O2" s="18" t="s">
        <v>530</v>
      </c>
      <c r="P2" s="18" t="s">
        <v>531</v>
      </c>
      <c r="Q2" s="18" t="s">
        <v>421</v>
      </c>
      <c r="R2" s="18">
        <v>2</v>
      </c>
      <c r="S2" s="18" t="s">
        <v>532</v>
      </c>
      <c r="T2" s="18" t="s">
        <v>420</v>
      </c>
      <c r="U2" s="18" t="s">
        <v>420</v>
      </c>
      <c r="V2" s="18" t="s">
        <v>438</v>
      </c>
      <c r="W2" s="18" t="s">
        <v>420</v>
      </c>
      <c r="X2" s="18">
        <v>0</v>
      </c>
      <c r="Y2" s="18">
        <v>0</v>
      </c>
      <c r="Z2" s="18">
        <v>0</v>
      </c>
      <c r="AA2" s="18">
        <v>7</v>
      </c>
      <c r="AB2" s="18" t="s">
        <v>423</v>
      </c>
      <c r="AC2" s="18" t="s">
        <v>430</v>
      </c>
      <c r="AD2" s="18" t="s">
        <v>424</v>
      </c>
      <c r="AE2" s="18" t="s">
        <v>533</v>
      </c>
      <c r="AF2" s="18" t="s">
        <v>416</v>
      </c>
    </row>
    <row r="3" spans="1:33" x14ac:dyDescent="0.2">
      <c r="A3" s="18" t="s">
        <v>534</v>
      </c>
      <c r="B3" s="18" t="s">
        <v>418</v>
      </c>
      <c r="C3" s="18" t="s">
        <v>535</v>
      </c>
      <c r="D3" s="18" t="s">
        <v>536</v>
      </c>
      <c r="E3" s="18" t="s">
        <v>537</v>
      </c>
      <c r="F3" s="18" t="s">
        <v>419</v>
      </c>
      <c r="G3" s="18">
        <v>37.96</v>
      </c>
      <c r="H3" s="18">
        <v>-76.650000000000006</v>
      </c>
      <c r="I3" s="18" t="s">
        <v>420</v>
      </c>
      <c r="J3" s="18" t="s">
        <v>420</v>
      </c>
      <c r="K3" s="18" t="s">
        <v>418</v>
      </c>
      <c r="L3" s="18" t="s">
        <v>420</v>
      </c>
      <c r="M3" s="18" t="s">
        <v>435</v>
      </c>
      <c r="N3" s="18" t="s">
        <v>538</v>
      </c>
      <c r="O3" s="18" t="s">
        <v>539</v>
      </c>
      <c r="P3" s="18" t="s">
        <v>540</v>
      </c>
      <c r="Q3" s="18" t="s">
        <v>421</v>
      </c>
      <c r="R3" s="18">
        <v>2</v>
      </c>
      <c r="S3" s="18" t="s">
        <v>532</v>
      </c>
      <c r="T3" s="18" t="s">
        <v>541</v>
      </c>
      <c r="U3" s="18" t="s">
        <v>433</v>
      </c>
      <c r="V3" s="18" t="s">
        <v>440</v>
      </c>
      <c r="W3" s="18" t="s">
        <v>420</v>
      </c>
      <c r="X3" s="18" t="s">
        <v>420</v>
      </c>
      <c r="Y3" s="18" t="s">
        <v>420</v>
      </c>
      <c r="Z3" s="18" t="s">
        <v>420</v>
      </c>
      <c r="AA3" s="18">
        <v>3</v>
      </c>
      <c r="AB3" s="18" t="s">
        <v>423</v>
      </c>
      <c r="AC3" s="18" t="s">
        <v>420</v>
      </c>
      <c r="AD3" s="18" t="s">
        <v>542</v>
      </c>
      <c r="AE3" s="18" t="s">
        <v>543</v>
      </c>
      <c r="AF3" s="18" t="s">
        <v>416</v>
      </c>
    </row>
    <row r="4" spans="1:33" x14ac:dyDescent="0.2">
      <c r="A4" s="18" t="s">
        <v>544</v>
      </c>
      <c r="B4" s="18" t="s">
        <v>418</v>
      </c>
      <c r="C4" s="18" t="s">
        <v>545</v>
      </c>
      <c r="D4" s="18" t="s">
        <v>546</v>
      </c>
      <c r="E4" s="18" t="s">
        <v>547</v>
      </c>
      <c r="F4" s="18" t="s">
        <v>419</v>
      </c>
      <c r="G4" s="18">
        <v>29.418056</v>
      </c>
      <c r="H4" s="18">
        <v>-92.351111000000003</v>
      </c>
      <c r="I4" s="18" t="s">
        <v>420</v>
      </c>
      <c r="J4" s="18" t="s">
        <v>420</v>
      </c>
      <c r="K4" s="18" t="s">
        <v>418</v>
      </c>
      <c r="L4" s="18" t="s">
        <v>420</v>
      </c>
      <c r="M4" s="18" t="s">
        <v>435</v>
      </c>
      <c r="N4" s="18" t="s">
        <v>548</v>
      </c>
      <c r="O4" s="18" t="s">
        <v>539</v>
      </c>
      <c r="P4" s="18" t="s">
        <v>540</v>
      </c>
      <c r="Q4" s="18" t="s">
        <v>421</v>
      </c>
      <c r="R4" s="18">
        <v>2</v>
      </c>
      <c r="S4" s="18" t="s">
        <v>532</v>
      </c>
      <c r="T4" s="18" t="s">
        <v>437</v>
      </c>
      <c r="U4" s="18" t="s">
        <v>420</v>
      </c>
      <c r="V4" s="18" t="s">
        <v>429</v>
      </c>
      <c r="W4" s="18" t="s">
        <v>420</v>
      </c>
      <c r="X4" s="18" t="s">
        <v>420</v>
      </c>
      <c r="Y4" s="18" t="s">
        <v>420</v>
      </c>
      <c r="Z4" s="18" t="s">
        <v>420</v>
      </c>
      <c r="AA4" s="18">
        <v>2</v>
      </c>
      <c r="AB4" s="18" t="s">
        <v>423</v>
      </c>
      <c r="AC4" s="18" t="s">
        <v>420</v>
      </c>
      <c r="AD4" s="18" t="s">
        <v>542</v>
      </c>
      <c r="AE4" s="18" t="s">
        <v>549</v>
      </c>
      <c r="AF4" s="18" t="s">
        <v>416</v>
      </c>
    </row>
    <row r="5" spans="1:33" x14ac:dyDescent="0.2">
      <c r="A5" s="18" t="s">
        <v>550</v>
      </c>
      <c r="B5" s="18" t="s">
        <v>426</v>
      </c>
      <c r="C5" s="18" t="s">
        <v>551</v>
      </c>
      <c r="D5" s="18" t="s">
        <v>552</v>
      </c>
      <c r="E5" s="18" t="s">
        <v>553</v>
      </c>
      <c r="F5" s="18" t="s">
        <v>419</v>
      </c>
      <c r="G5" s="18">
        <v>41.666944999999998</v>
      </c>
      <c r="H5" s="18">
        <v>-73.707499999999996</v>
      </c>
      <c r="I5" s="18" t="s">
        <v>554</v>
      </c>
      <c r="J5" s="18" t="s">
        <v>555</v>
      </c>
      <c r="K5" s="18" t="s">
        <v>427</v>
      </c>
      <c r="L5" s="18" t="s">
        <v>428</v>
      </c>
      <c r="M5" s="18" t="s">
        <v>435</v>
      </c>
      <c r="N5" s="18" t="s">
        <v>556</v>
      </c>
      <c r="O5" s="18" t="s">
        <v>539</v>
      </c>
      <c r="P5" s="18" t="s">
        <v>540</v>
      </c>
      <c r="Q5" s="18" t="s">
        <v>421</v>
      </c>
      <c r="R5" s="18">
        <v>2</v>
      </c>
      <c r="S5" s="18" t="s">
        <v>532</v>
      </c>
      <c r="T5" s="18" t="s">
        <v>541</v>
      </c>
      <c r="U5" s="18" t="s">
        <v>420</v>
      </c>
      <c r="V5" s="18" t="s">
        <v>438</v>
      </c>
      <c r="W5" s="18" t="s">
        <v>420</v>
      </c>
      <c r="X5" s="18" t="s">
        <v>420</v>
      </c>
      <c r="Y5" s="18" t="s">
        <v>420</v>
      </c>
      <c r="Z5" s="18" t="s">
        <v>420</v>
      </c>
      <c r="AA5" s="18">
        <v>4</v>
      </c>
      <c r="AB5" s="18" t="s">
        <v>423</v>
      </c>
      <c r="AC5" s="18" t="s">
        <v>432</v>
      </c>
      <c r="AD5" s="18" t="s">
        <v>424</v>
      </c>
      <c r="AE5" s="18" t="s">
        <v>557</v>
      </c>
      <c r="AF5" s="18" t="s">
        <v>416</v>
      </c>
    </row>
    <row r="6" spans="1:33" x14ac:dyDescent="0.2">
      <c r="A6" s="18" t="s">
        <v>558</v>
      </c>
      <c r="B6" s="18" t="s">
        <v>426</v>
      </c>
      <c r="C6" s="18" t="s">
        <v>559</v>
      </c>
      <c r="D6" s="18" t="s">
        <v>560</v>
      </c>
      <c r="E6" s="18" t="s">
        <v>561</v>
      </c>
      <c r="F6" s="18" t="s">
        <v>419</v>
      </c>
      <c r="G6" s="18">
        <v>56.95</v>
      </c>
      <c r="H6" s="18">
        <v>-158</v>
      </c>
      <c r="I6" s="18" t="s">
        <v>562</v>
      </c>
      <c r="J6" s="18" t="s">
        <v>563</v>
      </c>
      <c r="K6" s="18" t="s">
        <v>427</v>
      </c>
      <c r="L6" s="18" t="s">
        <v>428</v>
      </c>
      <c r="M6" s="18" t="s">
        <v>435</v>
      </c>
      <c r="N6" s="18" t="s">
        <v>564</v>
      </c>
      <c r="O6" s="18" t="s">
        <v>539</v>
      </c>
      <c r="P6" s="18" t="s">
        <v>540</v>
      </c>
      <c r="Q6" s="18" t="s">
        <v>421</v>
      </c>
      <c r="R6" s="18">
        <v>2</v>
      </c>
      <c r="S6" s="18" t="s">
        <v>532</v>
      </c>
      <c r="T6" s="18" t="s">
        <v>437</v>
      </c>
      <c r="U6" s="18" t="s">
        <v>420</v>
      </c>
      <c r="V6" s="18" t="s">
        <v>565</v>
      </c>
      <c r="W6" s="18" t="s">
        <v>420</v>
      </c>
      <c r="X6" s="18">
        <v>0</v>
      </c>
      <c r="Y6" s="18">
        <v>0</v>
      </c>
      <c r="Z6" s="18">
        <v>0</v>
      </c>
      <c r="AA6" s="18">
        <v>6</v>
      </c>
      <c r="AB6" s="18" t="s">
        <v>423</v>
      </c>
      <c r="AC6" s="18" t="s">
        <v>432</v>
      </c>
      <c r="AD6" s="18" t="s">
        <v>424</v>
      </c>
      <c r="AE6" s="18" t="s">
        <v>566</v>
      </c>
      <c r="AF6" s="18" t="s">
        <v>416</v>
      </c>
    </row>
    <row r="7" spans="1:33" x14ac:dyDescent="0.2">
      <c r="A7" s="18" t="s">
        <v>567</v>
      </c>
      <c r="B7" s="18" t="s">
        <v>418</v>
      </c>
      <c r="C7" s="18" t="s">
        <v>568</v>
      </c>
      <c r="D7" s="18" t="s">
        <v>569</v>
      </c>
      <c r="E7" s="18" t="s">
        <v>553</v>
      </c>
      <c r="F7" s="18" t="s">
        <v>419</v>
      </c>
      <c r="G7" s="18">
        <v>41.066944999999997</v>
      </c>
      <c r="H7" s="18">
        <v>-73.707499999999996</v>
      </c>
      <c r="I7" s="18" t="s">
        <v>554</v>
      </c>
      <c r="J7" s="18" t="s">
        <v>570</v>
      </c>
      <c r="K7" s="18" t="s">
        <v>418</v>
      </c>
      <c r="L7" s="18" t="s">
        <v>425</v>
      </c>
      <c r="M7" s="18" t="s">
        <v>435</v>
      </c>
      <c r="N7" s="18" t="s">
        <v>571</v>
      </c>
      <c r="O7" s="18" t="s">
        <v>539</v>
      </c>
      <c r="P7" s="18" t="s">
        <v>540</v>
      </c>
      <c r="Q7" s="18" t="s">
        <v>421</v>
      </c>
      <c r="R7" s="18">
        <v>2</v>
      </c>
      <c r="S7" s="18" t="s">
        <v>532</v>
      </c>
      <c r="T7" s="18" t="s">
        <v>541</v>
      </c>
      <c r="U7" s="18" t="s">
        <v>433</v>
      </c>
      <c r="V7" s="18" t="s">
        <v>420</v>
      </c>
      <c r="W7" s="18" t="s">
        <v>420</v>
      </c>
      <c r="X7" s="18" t="s">
        <v>420</v>
      </c>
      <c r="Y7" s="18" t="s">
        <v>420</v>
      </c>
      <c r="Z7" s="18" t="s">
        <v>420</v>
      </c>
      <c r="AA7" s="18">
        <v>4</v>
      </c>
      <c r="AB7" s="18" t="s">
        <v>431</v>
      </c>
      <c r="AC7" s="18" t="s">
        <v>420</v>
      </c>
      <c r="AD7" s="18" t="s">
        <v>542</v>
      </c>
      <c r="AE7" s="18" t="s">
        <v>572</v>
      </c>
      <c r="AF7" s="18" t="s">
        <v>416</v>
      </c>
    </row>
    <row r="8" spans="1:33" x14ac:dyDescent="0.2">
      <c r="A8" s="18" t="s">
        <v>573</v>
      </c>
      <c r="B8" s="18" t="s">
        <v>426</v>
      </c>
      <c r="C8" s="18" t="s">
        <v>574</v>
      </c>
      <c r="D8" s="18" t="s">
        <v>575</v>
      </c>
      <c r="E8" s="18" t="s">
        <v>576</v>
      </c>
      <c r="F8" s="18" t="s">
        <v>419</v>
      </c>
      <c r="G8" s="18">
        <v>40.007776999999997</v>
      </c>
      <c r="H8" s="18">
        <v>-82.897777000000005</v>
      </c>
      <c r="I8" s="18" t="s">
        <v>577</v>
      </c>
      <c r="J8" s="18" t="s">
        <v>578</v>
      </c>
      <c r="K8" s="18" t="s">
        <v>427</v>
      </c>
      <c r="L8" s="18" t="s">
        <v>428</v>
      </c>
      <c r="M8" s="18" t="s">
        <v>420</v>
      </c>
      <c r="N8" s="18" t="s">
        <v>579</v>
      </c>
      <c r="O8" s="18" t="s">
        <v>530</v>
      </c>
      <c r="P8" s="18" t="s">
        <v>540</v>
      </c>
      <c r="Q8" s="18" t="s">
        <v>421</v>
      </c>
      <c r="R8" s="18">
        <v>2</v>
      </c>
      <c r="S8" s="18" t="s">
        <v>532</v>
      </c>
      <c r="T8" s="18" t="s">
        <v>420</v>
      </c>
      <c r="U8" s="18" t="s">
        <v>420</v>
      </c>
      <c r="V8" s="18" t="s">
        <v>429</v>
      </c>
      <c r="W8" s="18" t="s">
        <v>420</v>
      </c>
      <c r="X8" s="18" t="s">
        <v>420</v>
      </c>
      <c r="Y8" s="18" t="s">
        <v>420</v>
      </c>
      <c r="Z8" s="18" t="s">
        <v>420</v>
      </c>
      <c r="AA8" s="18">
        <v>2</v>
      </c>
      <c r="AB8" s="18" t="s">
        <v>431</v>
      </c>
      <c r="AC8" s="18" t="s">
        <v>430</v>
      </c>
      <c r="AD8" s="18" t="s">
        <v>424</v>
      </c>
      <c r="AE8" s="18" t="s">
        <v>580</v>
      </c>
      <c r="AF8" s="18" t="s">
        <v>416</v>
      </c>
    </row>
    <row r="9" spans="1:33" x14ac:dyDescent="0.2">
      <c r="A9" s="18" t="s">
        <v>581</v>
      </c>
      <c r="B9" s="18" t="s">
        <v>426</v>
      </c>
      <c r="C9" s="18" t="s">
        <v>582</v>
      </c>
      <c r="D9" s="18" t="s">
        <v>583</v>
      </c>
      <c r="E9" s="18" t="s">
        <v>584</v>
      </c>
      <c r="F9" s="18" t="s">
        <v>419</v>
      </c>
      <c r="G9" s="18">
        <v>42.114167000000002</v>
      </c>
      <c r="H9" s="18">
        <v>-87.901388999999995</v>
      </c>
      <c r="I9" s="18" t="s">
        <v>585</v>
      </c>
      <c r="J9" s="18" t="s">
        <v>586</v>
      </c>
      <c r="K9" s="18" t="s">
        <v>427</v>
      </c>
      <c r="L9" s="18" t="s">
        <v>428</v>
      </c>
      <c r="M9" s="18" t="s">
        <v>420</v>
      </c>
      <c r="N9" s="18" t="s">
        <v>587</v>
      </c>
      <c r="O9" s="18" t="s">
        <v>530</v>
      </c>
      <c r="P9" s="18" t="s">
        <v>540</v>
      </c>
      <c r="Q9" s="18" t="s">
        <v>421</v>
      </c>
      <c r="R9" s="18">
        <v>2</v>
      </c>
      <c r="S9" s="18" t="s">
        <v>532</v>
      </c>
      <c r="T9" s="18" t="s">
        <v>420</v>
      </c>
      <c r="U9" s="18" t="s">
        <v>433</v>
      </c>
      <c r="V9" s="18" t="s">
        <v>420</v>
      </c>
      <c r="W9" s="18" t="s">
        <v>420</v>
      </c>
      <c r="X9" s="18" t="s">
        <v>420</v>
      </c>
      <c r="Y9" s="18" t="s">
        <v>420</v>
      </c>
      <c r="Z9" s="18" t="s">
        <v>420</v>
      </c>
      <c r="AA9" s="18">
        <v>5</v>
      </c>
      <c r="AB9" s="18" t="s">
        <v>423</v>
      </c>
      <c r="AC9" s="18" t="s">
        <v>430</v>
      </c>
      <c r="AD9" s="18" t="s">
        <v>424</v>
      </c>
      <c r="AE9" s="18" t="s">
        <v>588</v>
      </c>
      <c r="AF9" s="18" t="s">
        <v>416</v>
      </c>
    </row>
    <row r="10" spans="1:33" x14ac:dyDescent="0.2">
      <c r="A10" s="18" t="s">
        <v>589</v>
      </c>
      <c r="B10" s="18" t="s">
        <v>418</v>
      </c>
      <c r="C10" s="18" t="s">
        <v>590</v>
      </c>
      <c r="D10" s="18" t="s">
        <v>591</v>
      </c>
      <c r="E10" s="18" t="s">
        <v>592</v>
      </c>
      <c r="F10" s="18" t="s">
        <v>419</v>
      </c>
      <c r="G10" s="18">
        <v>33.119166999999997</v>
      </c>
      <c r="H10" s="18">
        <v>-81.211667000000006</v>
      </c>
      <c r="I10" s="18" t="s">
        <v>593</v>
      </c>
      <c r="J10" s="18" t="s">
        <v>594</v>
      </c>
      <c r="K10" s="18" t="s">
        <v>418</v>
      </c>
      <c r="L10" s="18" t="s">
        <v>425</v>
      </c>
      <c r="M10" s="18" t="s">
        <v>420</v>
      </c>
      <c r="N10" s="18" t="s">
        <v>595</v>
      </c>
      <c r="O10" s="18" t="s">
        <v>530</v>
      </c>
      <c r="P10" s="18" t="s">
        <v>540</v>
      </c>
      <c r="Q10" s="18" t="s">
        <v>421</v>
      </c>
      <c r="R10" s="18">
        <v>2</v>
      </c>
      <c r="S10" s="18" t="s">
        <v>596</v>
      </c>
      <c r="T10" s="18" t="s">
        <v>420</v>
      </c>
      <c r="U10" s="18" t="s">
        <v>433</v>
      </c>
      <c r="V10" s="18" t="s">
        <v>420</v>
      </c>
      <c r="W10" s="18" t="s">
        <v>420</v>
      </c>
      <c r="X10" s="18" t="s">
        <v>420</v>
      </c>
      <c r="Y10" s="18" t="s">
        <v>420</v>
      </c>
      <c r="Z10" s="18" t="s">
        <v>420</v>
      </c>
      <c r="AA10" s="18">
        <v>4</v>
      </c>
      <c r="AB10" s="18" t="s">
        <v>423</v>
      </c>
      <c r="AC10" s="18" t="s">
        <v>432</v>
      </c>
      <c r="AD10" s="18" t="s">
        <v>424</v>
      </c>
      <c r="AE10" s="18" t="s">
        <v>597</v>
      </c>
      <c r="AF10" s="18" t="s">
        <v>416</v>
      </c>
    </row>
    <row r="11" spans="1:33" x14ac:dyDescent="0.2">
      <c r="A11" s="18" t="s">
        <v>598</v>
      </c>
      <c r="B11" s="18" t="s">
        <v>426</v>
      </c>
      <c r="C11" s="18" t="s">
        <v>599</v>
      </c>
      <c r="D11" s="18" t="s">
        <v>600</v>
      </c>
      <c r="E11" s="18" t="s">
        <v>601</v>
      </c>
      <c r="F11" s="18" t="s">
        <v>602</v>
      </c>
      <c r="G11" s="18" t="s">
        <v>420</v>
      </c>
      <c r="H11" s="18" t="s">
        <v>420</v>
      </c>
      <c r="I11" s="18" t="s">
        <v>420</v>
      </c>
      <c r="J11" s="18" t="s">
        <v>420</v>
      </c>
      <c r="K11" s="18" t="s">
        <v>427</v>
      </c>
      <c r="L11" s="18" t="s">
        <v>428</v>
      </c>
      <c r="M11" s="18" t="s">
        <v>420</v>
      </c>
      <c r="N11" s="18" t="s">
        <v>603</v>
      </c>
      <c r="O11" s="18" t="s">
        <v>530</v>
      </c>
      <c r="P11" s="18" t="s">
        <v>540</v>
      </c>
      <c r="Q11" s="18" t="s">
        <v>421</v>
      </c>
      <c r="R11" s="18" t="s">
        <v>420</v>
      </c>
      <c r="S11" s="18" t="s">
        <v>420</v>
      </c>
      <c r="T11" s="18" t="s">
        <v>420</v>
      </c>
      <c r="U11" s="18" t="s">
        <v>420</v>
      </c>
      <c r="V11" s="18" t="s">
        <v>422</v>
      </c>
      <c r="W11" s="18" t="s">
        <v>420</v>
      </c>
      <c r="X11" s="18" t="s">
        <v>420</v>
      </c>
      <c r="Y11" s="18" t="s">
        <v>420</v>
      </c>
      <c r="Z11" s="18" t="s">
        <v>420</v>
      </c>
      <c r="AA11" s="18">
        <v>6</v>
      </c>
      <c r="AB11" s="18" t="s">
        <v>420</v>
      </c>
      <c r="AC11" s="18" t="s">
        <v>420</v>
      </c>
      <c r="AD11" s="18" t="s">
        <v>436</v>
      </c>
      <c r="AE11" s="18" t="s">
        <v>434</v>
      </c>
      <c r="AF11" s="18" t="s">
        <v>416</v>
      </c>
    </row>
    <row r="12" spans="1:33" x14ac:dyDescent="0.2">
      <c r="A12" s="18" t="s">
        <v>604</v>
      </c>
      <c r="B12" s="18" t="s">
        <v>418</v>
      </c>
      <c r="C12" s="18" t="s">
        <v>605</v>
      </c>
      <c r="D12" s="18" t="s">
        <v>606</v>
      </c>
      <c r="E12" s="18" t="s">
        <v>607</v>
      </c>
      <c r="F12" s="18" t="s">
        <v>419</v>
      </c>
      <c r="G12" s="18" t="s">
        <v>420</v>
      </c>
      <c r="H12" s="18" t="s">
        <v>420</v>
      </c>
      <c r="I12" s="18" t="s">
        <v>608</v>
      </c>
      <c r="J12" s="18" t="s">
        <v>609</v>
      </c>
      <c r="K12" s="18" t="s">
        <v>418</v>
      </c>
      <c r="L12" s="18" t="s">
        <v>420</v>
      </c>
      <c r="M12" s="18" t="s">
        <v>435</v>
      </c>
      <c r="N12" s="18" t="s">
        <v>610</v>
      </c>
      <c r="O12" s="18" t="s">
        <v>539</v>
      </c>
      <c r="P12" s="18" t="s">
        <v>540</v>
      </c>
      <c r="Q12" s="18" t="s">
        <v>421</v>
      </c>
      <c r="R12" s="18">
        <v>2</v>
      </c>
      <c r="S12" s="18" t="s">
        <v>532</v>
      </c>
      <c r="T12" s="18" t="s">
        <v>439</v>
      </c>
      <c r="U12" s="18" t="s">
        <v>433</v>
      </c>
      <c r="V12" s="18" t="s">
        <v>420</v>
      </c>
      <c r="W12" s="18" t="s">
        <v>420</v>
      </c>
      <c r="X12" s="18" t="s">
        <v>420</v>
      </c>
      <c r="Y12" s="18" t="s">
        <v>420</v>
      </c>
      <c r="Z12" s="18" t="s">
        <v>420</v>
      </c>
      <c r="AA12" s="18">
        <v>3</v>
      </c>
      <c r="AB12" s="18" t="s">
        <v>423</v>
      </c>
      <c r="AC12" s="18" t="s">
        <v>420</v>
      </c>
      <c r="AD12" s="18" t="s">
        <v>542</v>
      </c>
      <c r="AE12" s="18" t="s">
        <v>611</v>
      </c>
      <c r="AF12" s="18" t="s">
        <v>416</v>
      </c>
    </row>
    <row r="13" spans="1:33" x14ac:dyDescent="0.2">
      <c r="A13" s="18" t="s">
        <v>612</v>
      </c>
      <c r="B13" s="18" t="s">
        <v>418</v>
      </c>
      <c r="C13" s="18" t="s">
        <v>613</v>
      </c>
      <c r="D13" s="18" t="s">
        <v>614</v>
      </c>
      <c r="E13" s="18" t="s">
        <v>615</v>
      </c>
      <c r="F13" s="18" t="s">
        <v>419</v>
      </c>
      <c r="G13" s="18" t="s">
        <v>420</v>
      </c>
      <c r="H13" s="18" t="s">
        <v>420</v>
      </c>
      <c r="I13" s="18" t="s">
        <v>616</v>
      </c>
      <c r="J13" s="18" t="s">
        <v>420</v>
      </c>
      <c r="K13" s="18" t="s">
        <v>418</v>
      </c>
      <c r="L13" s="18" t="s">
        <v>420</v>
      </c>
      <c r="M13" s="18" t="s">
        <v>435</v>
      </c>
      <c r="N13" s="18" t="s">
        <v>617</v>
      </c>
      <c r="O13" s="18" t="s">
        <v>539</v>
      </c>
      <c r="P13" s="18" t="s">
        <v>540</v>
      </c>
      <c r="Q13" s="18" t="s">
        <v>421</v>
      </c>
      <c r="R13" s="18">
        <v>2</v>
      </c>
      <c r="S13" s="18" t="s">
        <v>532</v>
      </c>
      <c r="T13" s="18" t="s">
        <v>439</v>
      </c>
      <c r="U13" s="18" t="s">
        <v>433</v>
      </c>
      <c r="V13" s="18" t="s">
        <v>420</v>
      </c>
      <c r="W13" s="18" t="s">
        <v>420</v>
      </c>
      <c r="X13" s="18" t="s">
        <v>420</v>
      </c>
      <c r="Y13" s="18" t="s">
        <v>420</v>
      </c>
      <c r="Z13" s="18" t="s">
        <v>420</v>
      </c>
      <c r="AA13" s="18">
        <v>3</v>
      </c>
      <c r="AB13" s="18" t="s">
        <v>423</v>
      </c>
      <c r="AC13" s="18" t="s">
        <v>420</v>
      </c>
      <c r="AD13" s="18" t="s">
        <v>542</v>
      </c>
      <c r="AE13" s="18" t="s">
        <v>618</v>
      </c>
      <c r="AF13" s="18" t="s">
        <v>416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1"/>
  <sheetViews>
    <sheetView zoomScale="90" zoomScaleNormal="90" workbookViewId="0">
      <pane xSplit="1" topLeftCell="B1" activePane="topRight" state="frozen"/>
      <selection pane="topRight" activeCell="C46" sqref="C46"/>
    </sheetView>
  </sheetViews>
  <sheetFormatPr defaultRowHeight="11.25" x14ac:dyDescent="0.2"/>
  <cols>
    <col min="1" max="1" width="8.7109375" style="114" customWidth="1"/>
    <col min="2" max="2" width="8.7109375" style="161" customWidth="1"/>
    <col min="3" max="3" width="8.7109375" style="114" customWidth="1"/>
    <col min="4" max="5" width="8.7109375" style="161" customWidth="1"/>
    <col min="6" max="6" width="8.7109375" style="114" customWidth="1"/>
    <col min="7" max="7" width="8.7109375" style="161" customWidth="1"/>
    <col min="8" max="8" width="8.7109375" style="114" customWidth="1"/>
    <col min="9" max="10" width="8.7109375" style="161" customWidth="1"/>
    <col min="11" max="11" width="8.7109375" style="114" customWidth="1"/>
    <col min="12" max="12" width="8.7109375" style="161" customWidth="1"/>
    <col min="13" max="13" width="8.7109375" style="114" customWidth="1"/>
    <col min="14" max="14" width="8.7109375" style="162" customWidth="1"/>
    <col min="15" max="18" width="8.7109375" style="114" customWidth="1"/>
    <col min="19" max="23" width="8.7109375" style="84" customWidth="1"/>
    <col min="24" max="31" width="8.7109375" style="114" customWidth="1"/>
    <col min="32" max="32" width="8.7109375" style="103" customWidth="1"/>
    <col min="33" max="40" width="8.7109375" style="84" customWidth="1"/>
    <col min="41" max="42" width="8.7109375" style="103" customWidth="1"/>
    <col min="43" max="48" width="8.7109375" style="114" customWidth="1"/>
    <col min="49" max="51" width="7.7109375" style="114" customWidth="1"/>
    <col min="52" max="52" width="9.140625" style="114"/>
    <col min="53" max="53" width="10.7109375" style="114" customWidth="1"/>
    <col min="54" max="59" width="9.140625" style="114"/>
    <col min="60" max="60" width="11.140625" style="114" customWidth="1"/>
    <col min="61" max="62" width="9.28515625" style="114" bestFit="1" customWidth="1"/>
    <col min="63" max="65" width="9.140625" style="114"/>
    <col min="66" max="66" width="11" style="114" bestFit="1" customWidth="1"/>
    <col min="67" max="68" width="9.28515625" style="114" bestFit="1" customWidth="1"/>
    <col min="69" max="69" width="11.7109375" style="114" customWidth="1"/>
    <col min="70" max="16384" width="9.140625" style="114"/>
  </cols>
  <sheetData>
    <row r="1" spans="1:40" s="84" customFormat="1" ht="12" thickBot="1" x14ac:dyDescent="0.25">
      <c r="R1" s="103"/>
      <c r="AA1" s="103"/>
      <c r="AB1" s="103"/>
    </row>
    <row r="2" spans="1:40" s="83" customFormat="1" ht="14.25" thickTop="1" thickBot="1" x14ac:dyDescent="0.25">
      <c r="P2" s="1243" t="s">
        <v>19</v>
      </c>
      <c r="Q2" s="1244"/>
      <c r="R2" s="1244"/>
      <c r="S2" s="1244"/>
      <c r="T2" s="1244"/>
      <c r="U2" s="1244"/>
      <c r="V2" s="1244"/>
      <c r="W2" s="1244"/>
      <c r="X2" s="1244"/>
      <c r="Y2" s="1245"/>
      <c r="Z2" s="1246" t="s">
        <v>1496</v>
      </c>
      <c r="AA2" s="1246"/>
      <c r="AB2" s="1246"/>
      <c r="AC2" s="1246"/>
      <c r="AD2" s="270"/>
      <c r="AE2" s="271"/>
      <c r="AF2" s="271"/>
      <c r="AG2" s="271"/>
      <c r="AH2" s="271"/>
      <c r="AI2" s="271"/>
      <c r="AJ2" s="271"/>
      <c r="AK2" s="271"/>
      <c r="AL2" s="271"/>
      <c r="AM2" s="272"/>
      <c r="AN2" s="241"/>
    </row>
    <row r="3" spans="1:40" s="102" customFormat="1" ht="13.5" thickTop="1" thickBot="1" x14ac:dyDescent="0.25">
      <c r="A3" s="193"/>
      <c r="B3" s="1250" t="s">
        <v>1500</v>
      </c>
      <c r="C3" s="1251"/>
      <c r="D3" s="1252"/>
      <c r="E3" s="1257" t="s">
        <v>1502</v>
      </c>
      <c r="F3" s="1251"/>
      <c r="G3" s="1251"/>
      <c r="H3" s="1251"/>
      <c r="I3" s="1251"/>
      <c r="J3" s="1251"/>
      <c r="K3" s="1251"/>
      <c r="L3" s="1258"/>
      <c r="M3" s="1255" t="s">
        <v>1521</v>
      </c>
      <c r="N3" s="1253" t="s">
        <v>1503</v>
      </c>
      <c r="O3" s="1254"/>
      <c r="P3" s="1247" t="s">
        <v>36</v>
      </c>
      <c r="Q3" s="1248"/>
      <c r="R3" s="1248"/>
      <c r="S3" s="1248"/>
      <c r="T3" s="1249"/>
      <c r="U3" s="1239" t="s">
        <v>5</v>
      </c>
      <c r="V3" s="1239"/>
      <c r="W3" s="1239"/>
      <c r="X3" s="1239"/>
      <c r="Y3" s="1238"/>
      <c r="Z3" s="1237" t="s">
        <v>1503</v>
      </c>
      <c r="AA3" s="1238"/>
      <c r="AB3" s="1239" t="s">
        <v>5</v>
      </c>
      <c r="AC3" s="1239"/>
      <c r="AD3" s="1240"/>
      <c r="AE3" s="1241"/>
      <c r="AF3" s="1241"/>
      <c r="AG3" s="1241"/>
      <c r="AH3" s="1241"/>
      <c r="AI3" s="1241"/>
      <c r="AJ3" s="1241"/>
      <c r="AK3" s="1241"/>
      <c r="AL3" s="242"/>
      <c r="AM3" s="243"/>
      <c r="AN3" s="223"/>
    </row>
    <row r="4" spans="1:40" s="134" customFormat="1" ht="12.75" thickTop="1" thickBot="1" x14ac:dyDescent="0.25">
      <c r="A4" s="194" t="s">
        <v>15</v>
      </c>
      <c r="B4" s="197" t="s">
        <v>5</v>
      </c>
      <c r="C4" s="198" t="s">
        <v>36</v>
      </c>
      <c r="D4" s="199" t="s">
        <v>40</v>
      </c>
      <c r="E4" s="200" t="s">
        <v>3</v>
      </c>
      <c r="F4" s="201" t="s">
        <v>441</v>
      </c>
      <c r="G4" s="201" t="s">
        <v>1</v>
      </c>
      <c r="H4" s="201" t="s">
        <v>441</v>
      </c>
      <c r="I4" s="201" t="s">
        <v>2</v>
      </c>
      <c r="J4" s="201" t="s">
        <v>441</v>
      </c>
      <c r="K4" s="201" t="s">
        <v>449</v>
      </c>
      <c r="L4" s="202" t="s">
        <v>441</v>
      </c>
      <c r="M4" s="1256"/>
      <c r="N4" s="195" t="s">
        <v>1483</v>
      </c>
      <c r="O4" s="196" t="s">
        <v>441</v>
      </c>
      <c r="P4" s="207" t="s">
        <v>1497</v>
      </c>
      <c r="Q4" s="208" t="s">
        <v>441</v>
      </c>
      <c r="R4" s="135" t="s">
        <v>1498</v>
      </c>
      <c r="S4" s="214" t="s">
        <v>441</v>
      </c>
      <c r="T4" s="215" t="s">
        <v>441</v>
      </c>
      <c r="U4" s="247" t="s">
        <v>1497</v>
      </c>
      <c r="V4" s="248" t="s">
        <v>441</v>
      </c>
      <c r="W4" s="227" t="s">
        <v>1499</v>
      </c>
      <c r="X4" s="248" t="s">
        <v>441</v>
      </c>
      <c r="Y4" s="249" t="s">
        <v>441</v>
      </c>
      <c r="Z4" s="195" t="s">
        <v>16</v>
      </c>
      <c r="AA4" s="249" t="s">
        <v>441</v>
      </c>
      <c r="AB4" s="195" t="s">
        <v>16</v>
      </c>
      <c r="AC4" s="250" t="s">
        <v>441</v>
      </c>
      <c r="AD4" s="251"/>
      <c r="AE4" s="252"/>
      <c r="AF4" s="252"/>
      <c r="AG4" s="252"/>
      <c r="AH4" s="252"/>
      <c r="AI4" s="252"/>
      <c r="AJ4" s="252"/>
      <c r="AK4" s="252"/>
      <c r="AL4" s="252"/>
      <c r="AM4" s="253"/>
      <c r="AN4" s="223"/>
    </row>
    <row r="5" spans="1:40" s="84" customFormat="1" x14ac:dyDescent="0.2">
      <c r="A5" s="182">
        <v>1972</v>
      </c>
      <c r="B5" s="183"/>
      <c r="C5" s="98">
        <v>0</v>
      </c>
      <c r="D5" s="184"/>
      <c r="E5" s="185">
        <v>0</v>
      </c>
      <c r="F5" s="186"/>
      <c r="G5" s="187">
        <v>0</v>
      </c>
      <c r="H5" s="188"/>
      <c r="I5" s="187">
        <v>0</v>
      </c>
      <c r="J5" s="189"/>
      <c r="K5" s="99">
        <f t="shared" ref="K5:K29" si="0">SUM(E5,G5,I5)</f>
        <v>0</v>
      </c>
      <c r="L5" s="190"/>
      <c r="M5" s="179">
        <f>C5+D5</f>
        <v>0</v>
      </c>
      <c r="N5" s="191">
        <f t="shared" ref="N5:N29" si="1">E5+G5</f>
        <v>0</v>
      </c>
      <c r="O5" s="192"/>
      <c r="P5" s="100"/>
      <c r="Q5" s="104"/>
      <c r="R5" s="89"/>
      <c r="S5" s="106"/>
      <c r="T5" s="216"/>
      <c r="U5" s="191"/>
      <c r="V5" s="244"/>
      <c r="W5" s="217"/>
      <c r="X5" s="231"/>
      <c r="Y5" s="245"/>
      <c r="Z5" s="191"/>
      <c r="AA5" s="246"/>
      <c r="AB5" s="191"/>
      <c r="AC5" s="231"/>
      <c r="AD5" s="226"/>
      <c r="AE5" s="217"/>
      <c r="AF5" s="217"/>
      <c r="AG5" s="217"/>
      <c r="AH5" s="217"/>
      <c r="AI5" s="217"/>
      <c r="AJ5" s="217"/>
      <c r="AK5" s="217"/>
      <c r="AL5" s="217"/>
      <c r="AM5" s="228"/>
      <c r="AN5" s="86"/>
    </row>
    <row r="6" spans="1:40" s="84" customFormat="1" x14ac:dyDescent="0.2">
      <c r="A6" s="171">
        <v>1973</v>
      </c>
      <c r="B6" s="173"/>
      <c r="C6" s="95">
        <v>0</v>
      </c>
      <c r="D6" s="107"/>
      <c r="E6" s="108">
        <v>0</v>
      </c>
      <c r="F6" s="109"/>
      <c r="G6" s="110">
        <v>0</v>
      </c>
      <c r="H6" s="111"/>
      <c r="I6" s="110">
        <v>0</v>
      </c>
      <c r="J6" s="91"/>
      <c r="K6" s="90">
        <f t="shared" si="0"/>
        <v>0</v>
      </c>
      <c r="L6" s="92"/>
      <c r="M6" s="179">
        <f t="shared" ref="M6:M46" si="2">C6+D6</f>
        <v>0</v>
      </c>
      <c r="N6" s="88">
        <f t="shared" si="1"/>
        <v>0</v>
      </c>
      <c r="O6" s="93"/>
      <c r="P6" s="100"/>
      <c r="Q6" s="104"/>
      <c r="R6" s="89"/>
      <c r="S6" s="106"/>
      <c r="T6" s="216"/>
      <c r="U6" s="88"/>
      <c r="V6" s="104"/>
      <c r="W6" s="89"/>
      <c r="X6" s="106"/>
      <c r="Y6" s="216"/>
      <c r="Z6" s="88"/>
      <c r="AA6" s="105"/>
      <c r="AB6" s="88"/>
      <c r="AC6" s="106"/>
      <c r="AD6" s="100"/>
      <c r="AE6" s="89"/>
      <c r="AF6" s="89"/>
      <c r="AG6" s="89"/>
      <c r="AH6" s="89"/>
      <c r="AI6" s="89"/>
      <c r="AJ6" s="89"/>
      <c r="AK6" s="89"/>
      <c r="AL6" s="89"/>
      <c r="AM6" s="229"/>
      <c r="AN6" s="86"/>
    </row>
    <row r="7" spans="1:40" s="84" customFormat="1" x14ac:dyDescent="0.2">
      <c r="A7" s="171">
        <v>1974</v>
      </c>
      <c r="B7" s="173"/>
      <c r="C7" s="95">
        <v>0</v>
      </c>
      <c r="D7" s="107"/>
      <c r="E7" s="108">
        <v>0</v>
      </c>
      <c r="F7" s="109"/>
      <c r="G7" s="110">
        <v>0</v>
      </c>
      <c r="H7" s="111"/>
      <c r="I7" s="110">
        <v>0</v>
      </c>
      <c r="J7" s="91"/>
      <c r="K7" s="90">
        <f t="shared" si="0"/>
        <v>0</v>
      </c>
      <c r="L7" s="92"/>
      <c r="M7" s="179">
        <f t="shared" si="2"/>
        <v>0</v>
      </c>
      <c r="N7" s="88">
        <f t="shared" si="1"/>
        <v>0</v>
      </c>
      <c r="O7" s="93"/>
      <c r="P7" s="100"/>
      <c r="Q7" s="104"/>
      <c r="R7" s="89"/>
      <c r="S7" s="106"/>
      <c r="T7" s="216"/>
      <c r="U7" s="88"/>
      <c r="V7" s="104"/>
      <c r="W7" s="89"/>
      <c r="X7" s="106"/>
      <c r="Y7" s="216"/>
      <c r="Z7" s="88"/>
      <c r="AA7" s="105"/>
      <c r="AB7" s="88"/>
      <c r="AC7" s="106"/>
      <c r="AD7" s="100"/>
      <c r="AE7" s="89"/>
      <c r="AF7" s="89"/>
      <c r="AG7" s="89"/>
      <c r="AH7" s="89"/>
      <c r="AI7" s="89"/>
      <c r="AJ7" s="89"/>
      <c r="AK7" s="89"/>
      <c r="AL7" s="89"/>
      <c r="AM7" s="229"/>
      <c r="AN7" s="86"/>
    </row>
    <row r="8" spans="1:40" s="84" customFormat="1" x14ac:dyDescent="0.2">
      <c r="A8" s="171">
        <v>1975</v>
      </c>
      <c r="B8" s="173"/>
      <c r="C8" s="95">
        <v>145</v>
      </c>
      <c r="D8" s="107"/>
      <c r="E8" s="108">
        <v>0</v>
      </c>
      <c r="F8" s="109">
        <f t="shared" ref="F8:F50" si="3">(E8*100000)/M8</f>
        <v>0</v>
      </c>
      <c r="G8" s="110">
        <v>0</v>
      </c>
      <c r="H8" s="111">
        <f t="shared" ref="H8:H29" si="4">G8/$M8*100000</f>
        <v>0</v>
      </c>
      <c r="I8" s="110">
        <v>0</v>
      </c>
      <c r="J8" s="91">
        <f t="shared" ref="J8:J46" si="5">(I8*100000)/M8</f>
        <v>0</v>
      </c>
      <c r="K8" s="90">
        <f t="shared" si="0"/>
        <v>0</v>
      </c>
      <c r="L8" s="92">
        <f t="shared" ref="L8:L29" si="6">K8/M8*100000</f>
        <v>0</v>
      </c>
      <c r="M8" s="179">
        <f t="shared" si="2"/>
        <v>145</v>
      </c>
      <c r="N8" s="88">
        <f>E8+G8</f>
        <v>0</v>
      </c>
      <c r="O8" s="93">
        <f t="shared" ref="O8:O50" si="7">(N8*100000)/M8</f>
        <v>0</v>
      </c>
      <c r="P8" s="100"/>
      <c r="Q8" s="104"/>
      <c r="R8" s="89"/>
      <c r="S8" s="106"/>
      <c r="T8" s="216"/>
      <c r="U8" s="88"/>
      <c r="V8" s="104"/>
      <c r="W8" s="89"/>
      <c r="X8" s="106"/>
      <c r="Y8" s="216"/>
      <c r="Z8" s="88"/>
      <c r="AA8" s="105"/>
      <c r="AB8" s="88"/>
      <c r="AC8" s="106"/>
      <c r="AD8" s="100"/>
      <c r="AE8" s="89"/>
      <c r="AF8" s="89"/>
      <c r="AG8" s="89"/>
      <c r="AH8" s="89"/>
      <c r="AI8" s="89"/>
      <c r="AJ8" s="89"/>
      <c r="AK8" s="89"/>
      <c r="AL8" s="89"/>
      <c r="AM8" s="229"/>
      <c r="AN8" s="86"/>
    </row>
    <row r="9" spans="1:40" s="84" customFormat="1" x14ac:dyDescent="0.2">
      <c r="A9" s="171">
        <v>1976</v>
      </c>
      <c r="B9" s="173"/>
      <c r="C9" s="95">
        <v>7280</v>
      </c>
      <c r="D9" s="107"/>
      <c r="E9" s="108">
        <v>0</v>
      </c>
      <c r="F9" s="109">
        <f t="shared" si="3"/>
        <v>0</v>
      </c>
      <c r="G9" s="110">
        <v>0</v>
      </c>
      <c r="H9" s="111">
        <f t="shared" si="4"/>
        <v>0</v>
      </c>
      <c r="I9" s="110">
        <v>0</v>
      </c>
      <c r="J9" s="91">
        <f t="shared" si="5"/>
        <v>0</v>
      </c>
      <c r="K9" s="90">
        <f t="shared" si="0"/>
        <v>0</v>
      </c>
      <c r="L9" s="92">
        <f t="shared" si="6"/>
        <v>0</v>
      </c>
      <c r="M9" s="179">
        <f t="shared" si="2"/>
        <v>7280</v>
      </c>
      <c r="N9" s="88">
        <f t="shared" si="1"/>
        <v>0</v>
      </c>
      <c r="O9" s="93">
        <f t="shared" si="7"/>
        <v>0</v>
      </c>
      <c r="P9" s="100"/>
      <c r="Q9" s="104"/>
      <c r="R9" s="89"/>
      <c r="S9" s="106"/>
      <c r="T9" s="216"/>
      <c r="U9" s="88"/>
      <c r="V9" s="104"/>
      <c r="W9" s="89"/>
      <c r="X9" s="106"/>
      <c r="Y9" s="216"/>
      <c r="Z9" s="88"/>
      <c r="AA9" s="105"/>
      <c r="AB9" s="88"/>
      <c r="AC9" s="106"/>
      <c r="AD9" s="100"/>
      <c r="AE9" s="89"/>
      <c r="AF9" s="89"/>
      <c r="AG9" s="89"/>
      <c r="AH9" s="89"/>
      <c r="AI9" s="89"/>
      <c r="AJ9" s="89"/>
      <c r="AK9" s="89"/>
      <c r="AL9" s="89"/>
      <c r="AM9" s="229"/>
      <c r="AN9" s="86"/>
    </row>
    <row r="10" spans="1:40" s="84" customFormat="1" x14ac:dyDescent="0.2">
      <c r="A10" s="171">
        <v>1977</v>
      </c>
      <c r="B10" s="173"/>
      <c r="C10" s="95">
        <v>16806</v>
      </c>
      <c r="D10" s="107"/>
      <c r="E10" s="108">
        <v>0</v>
      </c>
      <c r="F10" s="109">
        <f t="shared" si="3"/>
        <v>0</v>
      </c>
      <c r="G10" s="110">
        <v>0</v>
      </c>
      <c r="H10" s="111">
        <f t="shared" si="4"/>
        <v>0</v>
      </c>
      <c r="I10" s="112">
        <v>1</v>
      </c>
      <c r="J10" s="91">
        <f t="shared" si="5"/>
        <v>5.9502558610020229</v>
      </c>
      <c r="K10" s="90">
        <f t="shared" si="0"/>
        <v>1</v>
      </c>
      <c r="L10" s="92">
        <f t="shared" si="6"/>
        <v>5.9502558610020237</v>
      </c>
      <c r="M10" s="179">
        <f t="shared" si="2"/>
        <v>16806</v>
      </c>
      <c r="N10" s="88">
        <f t="shared" si="1"/>
        <v>0</v>
      </c>
      <c r="O10" s="93">
        <f t="shared" si="7"/>
        <v>0</v>
      </c>
      <c r="P10" s="100"/>
      <c r="Q10" s="104"/>
      <c r="R10" s="89"/>
      <c r="S10" s="106"/>
      <c r="T10" s="216"/>
      <c r="U10" s="88"/>
      <c r="V10" s="104"/>
      <c r="W10" s="89"/>
      <c r="X10" s="106"/>
      <c r="Y10" s="216"/>
      <c r="Z10" s="88"/>
      <c r="AA10" s="105"/>
      <c r="AB10" s="88"/>
      <c r="AC10" s="106"/>
      <c r="AD10" s="100"/>
      <c r="AE10" s="89"/>
      <c r="AF10" s="89"/>
      <c r="AG10" s="89"/>
      <c r="AH10" s="89"/>
      <c r="AI10" s="89"/>
      <c r="AJ10" s="89"/>
      <c r="AK10" s="89"/>
      <c r="AL10" s="89"/>
      <c r="AM10" s="229"/>
      <c r="AN10" s="86"/>
    </row>
    <row r="11" spans="1:40" s="84" customFormat="1" x14ac:dyDescent="0.2">
      <c r="A11" s="171">
        <v>1978</v>
      </c>
      <c r="B11" s="173"/>
      <c r="C11" s="95">
        <v>29264</v>
      </c>
      <c r="D11" s="107"/>
      <c r="E11" s="108">
        <v>0</v>
      </c>
      <c r="F11" s="109">
        <f t="shared" si="3"/>
        <v>0</v>
      </c>
      <c r="G11" s="110">
        <v>0</v>
      </c>
      <c r="H11" s="111">
        <f t="shared" si="4"/>
        <v>0</v>
      </c>
      <c r="I11" s="112">
        <v>1</v>
      </c>
      <c r="J11" s="91">
        <f t="shared" si="5"/>
        <v>3.4171678512848551</v>
      </c>
      <c r="K11" s="90">
        <f t="shared" si="0"/>
        <v>1</v>
      </c>
      <c r="L11" s="92">
        <f t="shared" si="6"/>
        <v>3.4171678512848551</v>
      </c>
      <c r="M11" s="179">
        <f t="shared" si="2"/>
        <v>29264</v>
      </c>
      <c r="N11" s="88">
        <f t="shared" si="1"/>
        <v>0</v>
      </c>
      <c r="O11" s="93">
        <f t="shared" si="7"/>
        <v>0</v>
      </c>
      <c r="P11" s="100"/>
      <c r="Q11" s="104"/>
      <c r="R11" s="89"/>
      <c r="S11" s="106"/>
      <c r="T11" s="216"/>
      <c r="U11" s="88"/>
      <c r="V11" s="104"/>
      <c r="W11" s="89"/>
      <c r="X11" s="106"/>
      <c r="Y11" s="216"/>
      <c r="Z11" s="88"/>
      <c r="AA11" s="105"/>
      <c r="AB11" s="88"/>
      <c r="AC11" s="106"/>
      <c r="AD11" s="100"/>
      <c r="AE11" s="89"/>
      <c r="AF11" s="89"/>
      <c r="AG11" s="89"/>
      <c r="AH11" s="89"/>
      <c r="AI11" s="89"/>
      <c r="AJ11" s="89"/>
      <c r="AK11" s="89"/>
      <c r="AL11" s="89"/>
      <c r="AM11" s="229"/>
      <c r="AN11" s="86"/>
    </row>
    <row r="12" spans="1:40" s="84" customFormat="1" x14ac:dyDescent="0.2">
      <c r="A12" s="171">
        <v>1979</v>
      </c>
      <c r="B12" s="173"/>
      <c r="C12" s="95">
        <v>41318</v>
      </c>
      <c r="D12" s="107"/>
      <c r="E12" s="108">
        <v>0</v>
      </c>
      <c r="F12" s="109">
        <f t="shared" si="3"/>
        <v>0</v>
      </c>
      <c r="G12" s="112">
        <v>2</v>
      </c>
      <c r="H12" s="111">
        <f t="shared" si="4"/>
        <v>4.84050534875841</v>
      </c>
      <c r="I12" s="112">
        <v>4</v>
      </c>
      <c r="J12" s="91">
        <f t="shared" si="5"/>
        <v>9.68101069751682</v>
      </c>
      <c r="K12" s="90">
        <f t="shared" si="0"/>
        <v>6</v>
      </c>
      <c r="L12" s="92">
        <f t="shared" si="6"/>
        <v>14.521516046275233</v>
      </c>
      <c r="M12" s="179">
        <f t="shared" si="2"/>
        <v>41318</v>
      </c>
      <c r="N12" s="88">
        <f t="shared" si="1"/>
        <v>2</v>
      </c>
      <c r="O12" s="93">
        <f t="shared" si="7"/>
        <v>4.84050534875841</v>
      </c>
      <c r="P12" s="100"/>
      <c r="Q12" s="104"/>
      <c r="R12" s="89"/>
      <c r="S12" s="106"/>
      <c r="T12" s="216"/>
      <c r="U12" s="88"/>
      <c r="V12" s="104"/>
      <c r="W12" s="89"/>
      <c r="X12" s="106"/>
      <c r="Y12" s="216"/>
      <c r="Z12" s="88"/>
      <c r="AA12" s="105"/>
      <c r="AB12" s="88"/>
      <c r="AC12" s="106"/>
      <c r="AD12" s="100"/>
      <c r="AE12" s="89"/>
      <c r="AF12" s="89"/>
      <c r="AG12" s="89"/>
      <c r="AH12" s="89"/>
      <c r="AI12" s="89"/>
      <c r="AJ12" s="89"/>
      <c r="AK12" s="89"/>
      <c r="AL12" s="89"/>
      <c r="AM12" s="229"/>
      <c r="AN12" s="86"/>
    </row>
    <row r="13" spans="1:40" s="84" customFormat="1" x14ac:dyDescent="0.2">
      <c r="A13" s="171">
        <v>1980</v>
      </c>
      <c r="B13" s="173"/>
      <c r="C13" s="95">
        <v>48484</v>
      </c>
      <c r="D13" s="107"/>
      <c r="E13" s="108">
        <v>0</v>
      </c>
      <c r="F13" s="109">
        <f t="shared" si="3"/>
        <v>0</v>
      </c>
      <c r="G13" s="110">
        <v>0</v>
      </c>
      <c r="H13" s="111">
        <f t="shared" si="4"/>
        <v>0</v>
      </c>
      <c r="I13" s="112">
        <v>7</v>
      </c>
      <c r="J13" s="91">
        <f t="shared" si="5"/>
        <v>14.437752660671562</v>
      </c>
      <c r="K13" s="90">
        <f t="shared" si="0"/>
        <v>7</v>
      </c>
      <c r="L13" s="92">
        <f t="shared" si="6"/>
        <v>14.437752660671562</v>
      </c>
      <c r="M13" s="179">
        <f t="shared" si="2"/>
        <v>48484</v>
      </c>
      <c r="N13" s="88">
        <f t="shared" si="1"/>
        <v>0</v>
      </c>
      <c r="O13" s="93">
        <f t="shared" si="7"/>
        <v>0</v>
      </c>
      <c r="P13" s="100"/>
      <c r="Q13" s="104"/>
      <c r="R13" s="89"/>
      <c r="S13" s="106"/>
      <c r="T13" s="216"/>
      <c r="U13" s="88"/>
      <c r="V13" s="104"/>
      <c r="W13" s="89"/>
      <c r="X13" s="106"/>
      <c r="Y13" s="216"/>
      <c r="Z13" s="88"/>
      <c r="AA13" s="105"/>
      <c r="AB13" s="88"/>
      <c r="AC13" s="106"/>
      <c r="AD13" s="100"/>
      <c r="AE13" s="89"/>
      <c r="AF13" s="89"/>
      <c r="AG13" s="89"/>
      <c r="AH13" s="89"/>
      <c r="AI13" s="89"/>
      <c r="AJ13" s="89"/>
      <c r="AK13" s="89"/>
      <c r="AL13" s="89"/>
      <c r="AM13" s="229"/>
      <c r="AN13" s="86"/>
    </row>
    <row r="14" spans="1:40" s="84" customFormat="1" x14ac:dyDescent="0.2">
      <c r="A14" s="171">
        <v>1981</v>
      </c>
      <c r="B14" s="173"/>
      <c r="C14" s="95">
        <v>56628</v>
      </c>
      <c r="D14" s="107"/>
      <c r="E14" s="108">
        <v>0</v>
      </c>
      <c r="F14" s="109">
        <f t="shared" si="3"/>
        <v>0</v>
      </c>
      <c r="G14" s="112">
        <v>1</v>
      </c>
      <c r="H14" s="111">
        <f t="shared" si="4"/>
        <v>1.7659108568199475</v>
      </c>
      <c r="I14" s="112">
        <v>3</v>
      </c>
      <c r="J14" s="91">
        <f t="shared" si="5"/>
        <v>5.2977325704598428</v>
      </c>
      <c r="K14" s="90">
        <f t="shared" si="0"/>
        <v>4</v>
      </c>
      <c r="L14" s="92">
        <f t="shared" si="6"/>
        <v>7.0636434272797901</v>
      </c>
      <c r="M14" s="179">
        <f t="shared" si="2"/>
        <v>56628</v>
      </c>
      <c r="N14" s="88">
        <f t="shared" si="1"/>
        <v>1</v>
      </c>
      <c r="O14" s="93">
        <f t="shared" si="7"/>
        <v>1.7659108568199477</v>
      </c>
      <c r="P14" s="100"/>
      <c r="Q14" s="104"/>
      <c r="R14" s="89"/>
      <c r="S14" s="106"/>
      <c r="T14" s="216"/>
      <c r="U14" s="88"/>
      <c r="V14" s="104"/>
      <c r="W14" s="89"/>
      <c r="X14" s="106"/>
      <c r="Y14" s="216"/>
      <c r="Z14" s="88"/>
      <c r="AA14" s="105"/>
      <c r="AB14" s="88"/>
      <c r="AC14" s="106"/>
      <c r="AD14" s="100"/>
      <c r="AE14" s="89"/>
      <c r="AF14" s="89"/>
      <c r="AG14" s="89"/>
      <c r="AH14" s="89"/>
      <c r="AI14" s="89"/>
      <c r="AJ14" s="89"/>
      <c r="AK14" s="89"/>
      <c r="AL14" s="89"/>
      <c r="AM14" s="229"/>
      <c r="AN14" s="86"/>
    </row>
    <row r="15" spans="1:40" s="84" customFormat="1" x14ac:dyDescent="0.2">
      <c r="A15" s="171">
        <v>1982</v>
      </c>
      <c r="B15" s="173"/>
      <c r="C15" s="95">
        <v>61165</v>
      </c>
      <c r="D15" s="107"/>
      <c r="E15" s="108">
        <v>0</v>
      </c>
      <c r="F15" s="109">
        <f t="shared" si="3"/>
        <v>0</v>
      </c>
      <c r="G15" s="110">
        <v>0</v>
      </c>
      <c r="H15" s="111">
        <f t="shared" si="4"/>
        <v>0</v>
      </c>
      <c r="I15" s="112">
        <v>11</v>
      </c>
      <c r="J15" s="91">
        <f t="shared" si="5"/>
        <v>17.984141257254965</v>
      </c>
      <c r="K15" s="90">
        <f t="shared" si="0"/>
        <v>11</v>
      </c>
      <c r="L15" s="92">
        <f t="shared" si="6"/>
        <v>17.984141257254965</v>
      </c>
      <c r="M15" s="179">
        <f t="shared" si="2"/>
        <v>61165</v>
      </c>
      <c r="N15" s="88">
        <f t="shared" si="1"/>
        <v>0</v>
      </c>
      <c r="O15" s="93">
        <f t="shared" si="7"/>
        <v>0</v>
      </c>
      <c r="P15" s="100"/>
      <c r="Q15" s="104"/>
      <c r="R15" s="89"/>
      <c r="S15" s="106"/>
      <c r="T15" s="216"/>
      <c r="U15" s="88"/>
      <c r="V15" s="104"/>
      <c r="W15" s="89"/>
      <c r="X15" s="106"/>
      <c r="Y15" s="216"/>
      <c r="Z15" s="88"/>
      <c r="AA15" s="105"/>
      <c r="AB15" s="88"/>
      <c r="AC15" s="106"/>
      <c r="AD15" s="100"/>
      <c r="AE15" s="89"/>
      <c r="AF15" s="89"/>
      <c r="AG15" s="89"/>
      <c r="AH15" s="89"/>
      <c r="AI15" s="89"/>
      <c r="AJ15" s="89"/>
      <c r="AK15" s="89"/>
      <c r="AL15" s="89"/>
      <c r="AM15" s="229"/>
      <c r="AN15" s="86"/>
    </row>
    <row r="16" spans="1:40" s="84" customFormat="1" x14ac:dyDescent="0.2">
      <c r="A16" s="171">
        <v>1983</v>
      </c>
      <c r="B16" s="173"/>
      <c r="C16" s="95">
        <v>61728</v>
      </c>
      <c r="D16" s="107"/>
      <c r="E16" s="108">
        <v>0</v>
      </c>
      <c r="F16" s="109">
        <f t="shared" si="3"/>
        <v>0</v>
      </c>
      <c r="G16" s="112">
        <v>1</v>
      </c>
      <c r="H16" s="111">
        <f t="shared" si="4"/>
        <v>1.6200103680663556</v>
      </c>
      <c r="I16" s="112">
        <v>5</v>
      </c>
      <c r="J16" s="91">
        <f t="shared" si="5"/>
        <v>8.1000518403317781</v>
      </c>
      <c r="K16" s="90">
        <f t="shared" si="0"/>
        <v>6</v>
      </c>
      <c r="L16" s="92">
        <f t="shared" si="6"/>
        <v>9.720062208398133</v>
      </c>
      <c r="M16" s="179">
        <f t="shared" si="2"/>
        <v>61728</v>
      </c>
      <c r="N16" s="88">
        <f t="shared" si="1"/>
        <v>1</v>
      </c>
      <c r="O16" s="93">
        <f t="shared" si="7"/>
        <v>1.6200103680663556</v>
      </c>
      <c r="P16" s="100"/>
      <c r="Q16" s="104"/>
      <c r="R16" s="89"/>
      <c r="S16" s="106"/>
      <c r="T16" s="216"/>
      <c r="U16" s="88"/>
      <c r="V16" s="104"/>
      <c r="W16" s="89"/>
      <c r="X16" s="106"/>
      <c r="Y16" s="216"/>
      <c r="Z16" s="88"/>
      <c r="AA16" s="105"/>
      <c r="AB16" s="88"/>
      <c r="AC16" s="106"/>
      <c r="AD16" s="100"/>
      <c r="AE16" s="89"/>
      <c r="AF16" s="89"/>
      <c r="AG16" s="89"/>
      <c r="AH16" s="89"/>
      <c r="AI16" s="89"/>
      <c r="AJ16" s="89"/>
      <c r="AK16" s="89"/>
      <c r="AL16" s="89"/>
      <c r="AM16" s="229"/>
      <c r="AN16" s="86"/>
    </row>
    <row r="17" spans="1:40" s="84" customFormat="1" x14ac:dyDescent="0.2">
      <c r="A17" s="171">
        <v>1984</v>
      </c>
      <c r="B17" s="173"/>
      <c r="C17" s="95">
        <v>58773</v>
      </c>
      <c r="D17" s="107"/>
      <c r="E17" s="108">
        <v>0</v>
      </c>
      <c r="F17" s="109">
        <f t="shared" si="3"/>
        <v>0</v>
      </c>
      <c r="G17" s="110">
        <v>0</v>
      </c>
      <c r="H17" s="111">
        <f t="shared" si="4"/>
        <v>0</v>
      </c>
      <c r="I17" s="112">
        <v>4</v>
      </c>
      <c r="J17" s="91">
        <f t="shared" si="5"/>
        <v>6.8058462219046163</v>
      </c>
      <c r="K17" s="90">
        <f t="shared" si="0"/>
        <v>4</v>
      </c>
      <c r="L17" s="92">
        <f t="shared" si="6"/>
        <v>6.8058462219046163</v>
      </c>
      <c r="M17" s="179">
        <f t="shared" si="2"/>
        <v>58773</v>
      </c>
      <c r="N17" s="88">
        <f t="shared" si="1"/>
        <v>0</v>
      </c>
      <c r="O17" s="93">
        <f t="shared" si="7"/>
        <v>0</v>
      </c>
      <c r="P17" s="100"/>
      <c r="Q17" s="104"/>
      <c r="R17" s="89"/>
      <c r="S17" s="106"/>
      <c r="T17" s="216"/>
      <c r="U17" s="88"/>
      <c r="V17" s="104"/>
      <c r="W17" s="89"/>
      <c r="X17" s="106"/>
      <c r="Y17" s="216"/>
      <c r="Z17" s="88"/>
      <c r="AA17" s="105"/>
      <c r="AB17" s="88"/>
      <c r="AC17" s="106"/>
      <c r="AD17" s="100"/>
      <c r="AE17" s="89"/>
      <c r="AF17" s="89"/>
      <c r="AG17" s="89"/>
      <c r="AH17" s="89"/>
      <c r="AI17" s="89"/>
      <c r="AJ17" s="89"/>
      <c r="AK17" s="89"/>
      <c r="AL17" s="89"/>
      <c r="AM17" s="229"/>
      <c r="AN17" s="86"/>
    </row>
    <row r="18" spans="1:40" s="84" customFormat="1" x14ac:dyDescent="0.2">
      <c r="A18" s="171">
        <v>1985</v>
      </c>
      <c r="B18" s="173"/>
      <c r="C18" s="95">
        <v>58238</v>
      </c>
      <c r="D18" s="107"/>
      <c r="E18" s="108">
        <v>0</v>
      </c>
      <c r="F18" s="109">
        <f t="shared" si="3"/>
        <v>0</v>
      </c>
      <c r="G18" s="110">
        <v>0</v>
      </c>
      <c r="H18" s="111">
        <f t="shared" si="4"/>
        <v>0</v>
      </c>
      <c r="I18" s="112">
        <v>2</v>
      </c>
      <c r="J18" s="91">
        <f t="shared" si="5"/>
        <v>3.4341838662041964</v>
      </c>
      <c r="K18" s="90">
        <f t="shared" si="0"/>
        <v>2</v>
      </c>
      <c r="L18" s="92">
        <f t="shared" si="6"/>
        <v>3.4341838662041968</v>
      </c>
      <c r="M18" s="179">
        <f t="shared" si="2"/>
        <v>58238</v>
      </c>
      <c r="N18" s="88">
        <f t="shared" si="1"/>
        <v>0</v>
      </c>
      <c r="O18" s="93">
        <f t="shared" si="7"/>
        <v>0</v>
      </c>
      <c r="P18" s="100"/>
      <c r="Q18" s="104"/>
      <c r="R18" s="89"/>
      <c r="S18" s="106"/>
      <c r="T18" s="216"/>
      <c r="U18" s="88"/>
      <c r="V18" s="104"/>
      <c r="W18" s="89"/>
      <c r="X18" s="106"/>
      <c r="Y18" s="216"/>
      <c r="Z18" s="88"/>
      <c r="AA18" s="105"/>
      <c r="AB18" s="88"/>
      <c r="AC18" s="106"/>
      <c r="AD18" s="100"/>
      <c r="AE18" s="89"/>
      <c r="AF18" s="89"/>
      <c r="AG18" s="89"/>
      <c r="AH18" s="89"/>
      <c r="AI18" s="89"/>
      <c r="AJ18" s="89"/>
      <c r="AK18" s="89"/>
      <c r="AL18" s="89"/>
      <c r="AM18" s="229"/>
      <c r="AN18" s="86"/>
    </row>
    <row r="19" spans="1:40" s="84" customFormat="1" x14ac:dyDescent="0.2">
      <c r="A19" s="171">
        <v>1986</v>
      </c>
      <c r="B19" s="173"/>
      <c r="C19" s="95">
        <v>69708</v>
      </c>
      <c r="D19" s="107"/>
      <c r="E19" s="108">
        <v>0</v>
      </c>
      <c r="F19" s="109">
        <f t="shared" si="3"/>
        <v>0</v>
      </c>
      <c r="G19" s="112">
        <v>1</v>
      </c>
      <c r="H19" s="111">
        <f t="shared" si="4"/>
        <v>1.4345555746829632</v>
      </c>
      <c r="I19" s="112">
        <v>4</v>
      </c>
      <c r="J19" s="91">
        <f t="shared" si="5"/>
        <v>5.738222298731853</v>
      </c>
      <c r="K19" s="90">
        <f t="shared" si="0"/>
        <v>5</v>
      </c>
      <c r="L19" s="92">
        <f t="shared" si="6"/>
        <v>7.172777873414816</v>
      </c>
      <c r="M19" s="179">
        <f t="shared" si="2"/>
        <v>69708</v>
      </c>
      <c r="N19" s="88">
        <f t="shared" si="1"/>
        <v>1</v>
      </c>
      <c r="O19" s="93">
        <f t="shared" si="7"/>
        <v>1.4345555746829632</v>
      </c>
      <c r="P19" s="100"/>
      <c r="Q19" s="104"/>
      <c r="R19" s="89"/>
      <c r="S19" s="106"/>
      <c r="T19" s="216"/>
      <c r="U19" s="88"/>
      <c r="V19" s="104"/>
      <c r="W19" s="89"/>
      <c r="X19" s="106"/>
      <c r="Y19" s="216"/>
      <c r="Z19" s="88"/>
      <c r="AA19" s="105"/>
      <c r="AB19" s="88"/>
      <c r="AC19" s="106"/>
      <c r="AD19" s="100"/>
      <c r="AE19" s="89"/>
      <c r="AF19" s="89"/>
      <c r="AG19" s="89"/>
      <c r="AH19" s="89"/>
      <c r="AI19" s="89"/>
      <c r="AJ19" s="89"/>
      <c r="AK19" s="89"/>
      <c r="AL19" s="89"/>
      <c r="AM19" s="229"/>
      <c r="AN19" s="86"/>
    </row>
    <row r="20" spans="1:40" s="84" customFormat="1" x14ac:dyDescent="0.2">
      <c r="A20" s="171">
        <v>1987</v>
      </c>
      <c r="B20" s="173"/>
      <c r="C20" s="95">
        <v>78087</v>
      </c>
      <c r="D20" s="107"/>
      <c r="E20" s="108">
        <v>0</v>
      </c>
      <c r="F20" s="109">
        <f t="shared" si="3"/>
        <v>0</v>
      </c>
      <c r="G20" s="110">
        <v>0</v>
      </c>
      <c r="H20" s="111">
        <f t="shared" si="4"/>
        <v>0</v>
      </c>
      <c r="I20" s="112">
        <v>3</v>
      </c>
      <c r="J20" s="91">
        <f t="shared" si="5"/>
        <v>3.841868684928349</v>
      </c>
      <c r="K20" s="90">
        <f t="shared" si="0"/>
        <v>3</v>
      </c>
      <c r="L20" s="92">
        <f t="shared" si="6"/>
        <v>3.8418686849283494</v>
      </c>
      <c r="M20" s="179">
        <f t="shared" si="2"/>
        <v>78087</v>
      </c>
      <c r="N20" s="88">
        <f t="shared" si="1"/>
        <v>0</v>
      </c>
      <c r="O20" s="93">
        <f t="shared" si="7"/>
        <v>0</v>
      </c>
      <c r="P20" s="100"/>
      <c r="Q20" s="104"/>
      <c r="R20" s="89"/>
      <c r="S20" s="106"/>
      <c r="T20" s="216"/>
      <c r="U20" s="88"/>
      <c r="V20" s="104"/>
      <c r="W20" s="89"/>
      <c r="X20" s="106"/>
      <c r="Y20" s="216"/>
      <c r="Z20" s="88"/>
      <c r="AA20" s="105"/>
      <c r="AB20" s="88"/>
      <c r="AC20" s="106"/>
      <c r="AD20" s="100"/>
      <c r="AE20" s="89"/>
      <c r="AF20" s="89"/>
      <c r="AG20" s="89"/>
      <c r="AH20" s="89"/>
      <c r="AI20" s="89"/>
      <c r="AJ20" s="89"/>
      <c r="AK20" s="89"/>
      <c r="AL20" s="89"/>
      <c r="AM20" s="229"/>
      <c r="AN20" s="86"/>
    </row>
    <row r="21" spans="1:40" s="84" customFormat="1" x14ac:dyDescent="0.2">
      <c r="A21" s="171">
        <v>1988</v>
      </c>
      <c r="B21" s="173"/>
      <c r="C21" s="95">
        <v>80313</v>
      </c>
      <c r="D21" s="107"/>
      <c r="E21" s="108">
        <v>0</v>
      </c>
      <c r="F21" s="109">
        <f t="shared" si="3"/>
        <v>0</v>
      </c>
      <c r="G21" s="110">
        <v>0</v>
      </c>
      <c r="H21" s="111">
        <f t="shared" si="4"/>
        <v>0</v>
      </c>
      <c r="I21" s="112">
        <v>1</v>
      </c>
      <c r="J21" s="91">
        <f t="shared" si="5"/>
        <v>1.24512843499807</v>
      </c>
      <c r="K21" s="90">
        <f t="shared" si="0"/>
        <v>1</v>
      </c>
      <c r="L21" s="92">
        <f t="shared" si="6"/>
        <v>1.24512843499807</v>
      </c>
      <c r="M21" s="179">
        <f t="shared" si="2"/>
        <v>80313</v>
      </c>
      <c r="N21" s="88">
        <f t="shared" si="1"/>
        <v>0</v>
      </c>
      <c r="O21" s="93">
        <f t="shared" si="7"/>
        <v>0</v>
      </c>
      <c r="P21" s="100"/>
      <c r="Q21" s="104"/>
      <c r="R21" s="89"/>
      <c r="S21" s="106"/>
      <c r="T21" s="216"/>
      <c r="U21" s="88"/>
      <c r="V21" s="104"/>
      <c r="W21" s="89"/>
      <c r="X21" s="106"/>
      <c r="Y21" s="216"/>
      <c r="Z21" s="88"/>
      <c r="AA21" s="105"/>
      <c r="AB21" s="88"/>
      <c r="AC21" s="106"/>
      <c r="AD21" s="100"/>
      <c r="AE21" s="89"/>
      <c r="AF21" s="89"/>
      <c r="AG21" s="89"/>
      <c r="AH21" s="89"/>
      <c r="AI21" s="89"/>
      <c r="AJ21" s="89"/>
      <c r="AK21" s="89"/>
      <c r="AL21" s="89"/>
      <c r="AM21" s="229"/>
      <c r="AN21" s="86"/>
    </row>
    <row r="22" spans="1:40" s="84" customFormat="1" x14ac:dyDescent="0.2">
      <c r="A22" s="171">
        <v>1989</v>
      </c>
      <c r="B22" s="173"/>
      <c r="C22" s="95">
        <v>83713</v>
      </c>
      <c r="D22" s="107"/>
      <c r="E22" s="108">
        <v>0</v>
      </c>
      <c r="F22" s="109">
        <f t="shared" si="3"/>
        <v>0</v>
      </c>
      <c r="G22" s="112">
        <v>1</v>
      </c>
      <c r="H22" s="111">
        <f t="shared" si="4"/>
        <v>1.1945575955944716</v>
      </c>
      <c r="I22" s="112">
        <v>1</v>
      </c>
      <c r="J22" s="91">
        <f t="shared" si="5"/>
        <v>1.1945575955944716</v>
      </c>
      <c r="K22" s="90">
        <f t="shared" si="0"/>
        <v>2</v>
      </c>
      <c r="L22" s="92">
        <f t="shared" si="6"/>
        <v>2.3891151911889432</v>
      </c>
      <c r="M22" s="179">
        <f t="shared" si="2"/>
        <v>83713</v>
      </c>
      <c r="N22" s="88">
        <f t="shared" si="1"/>
        <v>1</v>
      </c>
      <c r="O22" s="93">
        <f t="shared" si="7"/>
        <v>1.1945575955944716</v>
      </c>
      <c r="P22" s="100"/>
      <c r="Q22" s="104"/>
      <c r="R22" s="89"/>
      <c r="S22" s="106"/>
      <c r="T22" s="216"/>
      <c r="U22" s="88"/>
      <c r="V22" s="104"/>
      <c r="W22" s="89"/>
      <c r="X22" s="106"/>
      <c r="Y22" s="216"/>
      <c r="Z22" s="88"/>
      <c r="AA22" s="105"/>
      <c r="AB22" s="88"/>
      <c r="AC22" s="106"/>
      <c r="AD22" s="100"/>
      <c r="AE22" s="89"/>
      <c r="AF22" s="89"/>
      <c r="AG22" s="89"/>
      <c r="AH22" s="89"/>
      <c r="AI22" s="89"/>
      <c r="AJ22" s="89"/>
      <c r="AK22" s="89"/>
      <c r="AL22" s="89"/>
      <c r="AM22" s="229"/>
      <c r="AN22" s="86"/>
    </row>
    <row r="23" spans="1:40" s="84" customFormat="1" x14ac:dyDescent="0.2">
      <c r="A23" s="171">
        <v>1990</v>
      </c>
      <c r="B23" s="173"/>
      <c r="C23" s="95">
        <v>83551</v>
      </c>
      <c r="D23" s="107"/>
      <c r="E23" s="108">
        <v>0</v>
      </c>
      <c r="F23" s="109">
        <f t="shared" si="3"/>
        <v>0</v>
      </c>
      <c r="G23" s="110">
        <v>0</v>
      </c>
      <c r="H23" s="111">
        <f t="shared" si="4"/>
        <v>0</v>
      </c>
      <c r="I23" s="112">
        <v>4</v>
      </c>
      <c r="J23" s="91">
        <f t="shared" si="5"/>
        <v>4.787495062895716</v>
      </c>
      <c r="K23" s="90">
        <f t="shared" si="0"/>
        <v>4</v>
      </c>
      <c r="L23" s="92">
        <f t="shared" si="6"/>
        <v>4.787495062895716</v>
      </c>
      <c r="M23" s="179">
        <f t="shared" si="2"/>
        <v>83551</v>
      </c>
      <c r="N23" s="88">
        <f t="shared" si="1"/>
        <v>0</v>
      </c>
      <c r="O23" s="93">
        <f t="shared" si="7"/>
        <v>0</v>
      </c>
      <c r="P23" s="100"/>
      <c r="Q23" s="104"/>
      <c r="R23" s="89"/>
      <c r="S23" s="106"/>
      <c r="T23" s="216"/>
      <c r="U23" s="88"/>
      <c r="V23" s="104"/>
      <c r="W23" s="89"/>
      <c r="X23" s="106"/>
      <c r="Y23" s="216"/>
      <c r="Z23" s="88"/>
      <c r="AA23" s="105"/>
      <c r="AB23" s="88"/>
      <c r="AC23" s="106"/>
      <c r="AD23" s="100"/>
      <c r="AE23" s="89"/>
      <c r="AF23" s="89"/>
      <c r="AG23" s="89"/>
      <c r="AH23" s="89"/>
      <c r="AI23" s="89"/>
      <c r="AJ23" s="89"/>
      <c r="AK23" s="89"/>
      <c r="AL23" s="89"/>
      <c r="AM23" s="229"/>
      <c r="AN23" s="86"/>
    </row>
    <row r="24" spans="1:40" s="84" customFormat="1" x14ac:dyDescent="0.2">
      <c r="A24" s="171">
        <v>1991</v>
      </c>
      <c r="B24" s="173"/>
      <c r="C24" s="95">
        <v>73955</v>
      </c>
      <c r="D24" s="107"/>
      <c r="E24" s="108">
        <v>0</v>
      </c>
      <c r="F24" s="109">
        <f t="shared" si="3"/>
        <v>0</v>
      </c>
      <c r="G24" s="110">
        <v>0</v>
      </c>
      <c r="H24" s="111">
        <f t="shared" si="4"/>
        <v>0</v>
      </c>
      <c r="I24" s="112">
        <v>7</v>
      </c>
      <c r="J24" s="91">
        <f t="shared" si="5"/>
        <v>9.4652153336488407</v>
      </c>
      <c r="K24" s="90">
        <f t="shared" si="0"/>
        <v>7</v>
      </c>
      <c r="L24" s="92">
        <f t="shared" si="6"/>
        <v>9.4652153336488407</v>
      </c>
      <c r="M24" s="179">
        <f t="shared" si="2"/>
        <v>73955</v>
      </c>
      <c r="N24" s="88">
        <f t="shared" si="1"/>
        <v>0</v>
      </c>
      <c r="O24" s="93">
        <f t="shared" si="7"/>
        <v>0</v>
      </c>
      <c r="P24" s="100"/>
      <c r="Q24" s="104"/>
      <c r="R24" s="89"/>
      <c r="S24" s="106"/>
      <c r="T24" s="216"/>
      <c r="U24" s="88"/>
      <c r="V24" s="104"/>
      <c r="W24" s="89"/>
      <c r="X24" s="106"/>
      <c r="Y24" s="216"/>
      <c r="Z24" s="88"/>
      <c r="AA24" s="105"/>
      <c r="AB24" s="88"/>
      <c r="AC24" s="106"/>
      <c r="AD24" s="100"/>
      <c r="AE24" s="89"/>
      <c r="AF24" s="89"/>
      <c r="AG24" s="89"/>
      <c r="AH24" s="89"/>
      <c r="AI24" s="89"/>
      <c r="AJ24" s="89"/>
      <c r="AK24" s="89"/>
      <c r="AL24" s="89"/>
      <c r="AM24" s="229"/>
      <c r="AN24" s="86"/>
    </row>
    <row r="25" spans="1:40" s="84" customFormat="1" x14ac:dyDescent="0.2">
      <c r="A25" s="171">
        <v>1992</v>
      </c>
      <c r="B25" s="173"/>
      <c r="C25" s="95">
        <v>75291</v>
      </c>
      <c r="D25" s="107"/>
      <c r="E25" s="113">
        <v>1</v>
      </c>
      <c r="F25" s="109">
        <f>(E25*100000)/M25</f>
        <v>1.3281799949529161</v>
      </c>
      <c r="G25" s="112">
        <v>2</v>
      </c>
      <c r="H25" s="111">
        <f t="shared" si="4"/>
        <v>2.6563599899058321</v>
      </c>
      <c r="I25" s="112">
        <v>3</v>
      </c>
      <c r="J25" s="91">
        <f t="shared" si="5"/>
        <v>3.9845399848587482</v>
      </c>
      <c r="K25" s="90">
        <f t="shared" si="0"/>
        <v>6</v>
      </c>
      <c r="L25" s="92">
        <f t="shared" si="6"/>
        <v>7.9690799697174963</v>
      </c>
      <c r="M25" s="179">
        <f t="shared" si="2"/>
        <v>75291</v>
      </c>
      <c r="N25" s="88">
        <f t="shared" si="1"/>
        <v>3</v>
      </c>
      <c r="O25" s="93">
        <f t="shared" si="7"/>
        <v>3.9845399848587482</v>
      </c>
      <c r="P25" s="100"/>
      <c r="Q25" s="104"/>
      <c r="R25" s="89"/>
      <c r="S25" s="106"/>
      <c r="T25" s="216"/>
      <c r="U25" s="88"/>
      <c r="V25" s="104"/>
      <c r="W25" s="89"/>
      <c r="X25" s="106"/>
      <c r="Y25" s="216"/>
      <c r="Z25" s="88"/>
      <c r="AA25" s="105"/>
      <c r="AB25" s="88"/>
      <c r="AC25" s="106"/>
      <c r="AD25" s="100"/>
      <c r="AE25" s="89"/>
      <c r="AF25" s="89"/>
      <c r="AG25" s="89"/>
      <c r="AH25" s="89"/>
      <c r="AI25" s="89"/>
      <c r="AJ25" s="89"/>
      <c r="AK25" s="89"/>
      <c r="AL25" s="89"/>
      <c r="AM25" s="229"/>
      <c r="AN25" s="86"/>
    </row>
    <row r="26" spans="1:40" s="84" customFormat="1" x14ac:dyDescent="0.2">
      <c r="A26" s="171">
        <v>1993</v>
      </c>
      <c r="B26" s="173"/>
      <c r="C26" s="95">
        <v>71734</v>
      </c>
      <c r="D26" s="107"/>
      <c r="E26" s="113">
        <v>1</v>
      </c>
      <c r="F26" s="109">
        <f t="shared" si="3"/>
        <v>1.3940390888560514</v>
      </c>
      <c r="G26" s="112">
        <v>1</v>
      </c>
      <c r="H26" s="111">
        <f t="shared" si="4"/>
        <v>1.3940390888560514</v>
      </c>
      <c r="I26" s="112">
        <v>5</v>
      </c>
      <c r="J26" s="91">
        <f t="shared" si="5"/>
        <v>6.9701954442802574</v>
      </c>
      <c r="K26" s="90">
        <f t="shared" si="0"/>
        <v>7</v>
      </c>
      <c r="L26" s="92">
        <f t="shared" si="6"/>
        <v>9.7582736219923607</v>
      </c>
      <c r="M26" s="179">
        <f t="shared" si="2"/>
        <v>71734</v>
      </c>
      <c r="N26" s="88">
        <f t="shared" si="1"/>
        <v>2</v>
      </c>
      <c r="O26" s="93">
        <f t="shared" si="7"/>
        <v>2.7880781777121029</v>
      </c>
      <c r="P26" s="100"/>
      <c r="Q26" s="104"/>
      <c r="R26" s="89"/>
      <c r="S26" s="106"/>
      <c r="T26" s="216"/>
      <c r="U26" s="88"/>
      <c r="V26" s="104"/>
      <c r="W26" s="89"/>
      <c r="X26" s="106"/>
      <c r="Y26" s="216"/>
      <c r="Z26" s="88"/>
      <c r="AA26" s="105"/>
      <c r="AB26" s="88"/>
      <c r="AC26" s="106"/>
      <c r="AD26" s="100"/>
      <c r="AE26" s="89"/>
      <c r="AF26" s="89"/>
      <c r="AG26" s="89"/>
      <c r="AH26" s="89"/>
      <c r="AI26" s="89"/>
      <c r="AJ26" s="89"/>
      <c r="AK26" s="89"/>
      <c r="AL26" s="89"/>
      <c r="AM26" s="229"/>
      <c r="AN26" s="86"/>
    </row>
    <row r="27" spans="1:40" s="84" customFormat="1" x14ac:dyDescent="0.2">
      <c r="A27" s="171">
        <v>1994</v>
      </c>
      <c r="B27" s="173"/>
      <c r="C27" s="95">
        <v>82401</v>
      </c>
      <c r="D27" s="107"/>
      <c r="E27" s="108">
        <v>0</v>
      </c>
      <c r="F27" s="109">
        <f t="shared" si="3"/>
        <v>0</v>
      </c>
      <c r="G27" s="110">
        <v>0</v>
      </c>
      <c r="H27" s="111">
        <f t="shared" si="4"/>
        <v>0</v>
      </c>
      <c r="I27" s="112">
        <v>4</v>
      </c>
      <c r="J27" s="91">
        <f t="shared" si="5"/>
        <v>4.8543100205094598</v>
      </c>
      <c r="K27" s="90">
        <f t="shared" si="0"/>
        <v>4</v>
      </c>
      <c r="L27" s="92">
        <f t="shared" si="6"/>
        <v>4.8543100205094598</v>
      </c>
      <c r="M27" s="179">
        <f t="shared" si="2"/>
        <v>82401</v>
      </c>
      <c r="N27" s="88">
        <f t="shared" si="1"/>
        <v>0</v>
      </c>
      <c r="O27" s="93">
        <f t="shared" si="7"/>
        <v>0</v>
      </c>
      <c r="P27" s="100"/>
      <c r="Q27" s="104"/>
      <c r="R27" s="89"/>
      <c r="S27" s="106"/>
      <c r="T27" s="216"/>
      <c r="U27" s="88"/>
      <c r="V27" s="104"/>
      <c r="W27" s="89"/>
      <c r="X27" s="106"/>
      <c r="Y27" s="216"/>
      <c r="Z27" s="88"/>
      <c r="AA27" s="105"/>
      <c r="AB27" s="88"/>
      <c r="AC27" s="106"/>
      <c r="AD27" s="100"/>
      <c r="AE27" s="89"/>
      <c r="AF27" s="89"/>
      <c r="AG27" s="89"/>
      <c r="AH27" s="89"/>
      <c r="AI27" s="89"/>
      <c r="AJ27" s="89"/>
      <c r="AK27" s="89"/>
      <c r="AL27" s="89"/>
      <c r="AM27" s="229"/>
      <c r="AN27" s="86"/>
    </row>
    <row r="28" spans="1:40" s="84" customFormat="1" x14ac:dyDescent="0.2">
      <c r="A28" s="171">
        <v>1995</v>
      </c>
      <c r="B28" s="173"/>
      <c r="C28" s="95">
        <v>91140</v>
      </c>
      <c r="D28" s="107"/>
      <c r="E28" s="108">
        <v>0</v>
      </c>
      <c r="F28" s="109">
        <f t="shared" si="3"/>
        <v>0</v>
      </c>
      <c r="G28" s="110">
        <v>0</v>
      </c>
      <c r="H28" s="111">
        <f t="shared" si="4"/>
        <v>0</v>
      </c>
      <c r="I28" s="112">
        <v>6</v>
      </c>
      <c r="J28" s="91">
        <f t="shared" si="5"/>
        <v>6.5832784726793943</v>
      </c>
      <c r="K28" s="90">
        <f t="shared" si="0"/>
        <v>6</v>
      </c>
      <c r="L28" s="92">
        <f t="shared" si="6"/>
        <v>6.5832784726793934</v>
      </c>
      <c r="M28" s="179">
        <f t="shared" si="2"/>
        <v>91140</v>
      </c>
      <c r="N28" s="88">
        <f t="shared" si="1"/>
        <v>0</v>
      </c>
      <c r="O28" s="93">
        <f t="shared" si="7"/>
        <v>0</v>
      </c>
      <c r="P28" s="100"/>
      <c r="Q28" s="104"/>
      <c r="R28" s="89"/>
      <c r="S28" s="106"/>
      <c r="T28" s="216"/>
      <c r="U28" s="88"/>
      <c r="V28" s="104"/>
      <c r="W28" s="89"/>
      <c r="X28" s="106"/>
      <c r="Y28" s="216"/>
      <c r="Z28" s="88"/>
      <c r="AA28" s="105"/>
      <c r="AB28" s="88"/>
      <c r="AC28" s="106"/>
      <c r="AD28" s="100"/>
      <c r="AE28" s="89"/>
      <c r="AF28" s="89"/>
      <c r="AG28" s="89"/>
      <c r="AH28" s="89"/>
      <c r="AI28" s="89"/>
      <c r="AJ28" s="89"/>
      <c r="AK28" s="89"/>
      <c r="AL28" s="89"/>
      <c r="AM28" s="229"/>
      <c r="AN28" s="86"/>
    </row>
    <row r="29" spans="1:40" s="84" customFormat="1" x14ac:dyDescent="0.2">
      <c r="A29" s="171">
        <v>1996</v>
      </c>
      <c r="B29" s="173"/>
      <c r="C29" s="95">
        <v>114273</v>
      </c>
      <c r="D29" s="107"/>
      <c r="E29" s="108">
        <v>0</v>
      </c>
      <c r="F29" s="109">
        <f t="shared" si="3"/>
        <v>0</v>
      </c>
      <c r="G29" s="110">
        <v>0</v>
      </c>
      <c r="H29" s="111">
        <f t="shared" si="4"/>
        <v>0</v>
      </c>
      <c r="I29" s="112">
        <v>5</v>
      </c>
      <c r="J29" s="91">
        <f t="shared" si="5"/>
        <v>4.3754867729034856</v>
      </c>
      <c r="K29" s="90">
        <f t="shared" si="0"/>
        <v>5</v>
      </c>
      <c r="L29" s="92">
        <f t="shared" si="6"/>
        <v>4.3754867729034856</v>
      </c>
      <c r="M29" s="179">
        <f t="shared" si="2"/>
        <v>114273</v>
      </c>
      <c r="N29" s="88">
        <f t="shared" si="1"/>
        <v>0</v>
      </c>
      <c r="O29" s="93">
        <f t="shared" si="7"/>
        <v>0</v>
      </c>
      <c r="P29" s="100"/>
      <c r="Q29" s="104"/>
      <c r="R29" s="89"/>
      <c r="S29" s="106"/>
      <c r="T29" s="216"/>
      <c r="U29" s="88"/>
      <c r="V29" s="104"/>
      <c r="W29" s="89"/>
      <c r="X29" s="106"/>
      <c r="Y29" s="216"/>
      <c r="Z29" s="88"/>
      <c r="AA29" s="105"/>
      <c r="AB29" s="88"/>
      <c r="AC29" s="106"/>
      <c r="AD29" s="100"/>
      <c r="AE29" s="89"/>
      <c r="AF29" s="89"/>
      <c r="AG29" s="89"/>
      <c r="AH29" s="89"/>
      <c r="AI29" s="89"/>
      <c r="AJ29" s="89"/>
      <c r="AK29" s="89"/>
      <c r="AL29" s="89"/>
      <c r="AM29" s="229"/>
      <c r="AN29" s="86"/>
    </row>
    <row r="30" spans="1:40" s="84" customFormat="1" x14ac:dyDescent="0.2">
      <c r="A30" s="171">
        <v>1997</v>
      </c>
      <c r="B30" s="173">
        <v>1410</v>
      </c>
      <c r="C30" s="95">
        <v>98025</v>
      </c>
      <c r="D30" s="107"/>
      <c r="E30" s="113">
        <v>1</v>
      </c>
      <c r="F30" s="109">
        <f t="shared" si="3"/>
        <v>1.02014792144861</v>
      </c>
      <c r="G30" s="110">
        <v>0</v>
      </c>
      <c r="H30" s="111">
        <f t="shared" ref="H30:H46" si="8">G30/$M30*100000</f>
        <v>0</v>
      </c>
      <c r="I30" s="112">
        <v>7</v>
      </c>
      <c r="J30" s="91">
        <f t="shared" si="5"/>
        <v>7.1410354501402704</v>
      </c>
      <c r="K30" s="90">
        <f>SUM(E30,G30,I30)</f>
        <v>8</v>
      </c>
      <c r="L30" s="92">
        <f>K30/M30*100000</f>
        <v>8.16118337158888</v>
      </c>
      <c r="M30" s="179">
        <f t="shared" si="2"/>
        <v>98025</v>
      </c>
      <c r="N30" s="88">
        <f>E30+G30</f>
        <v>1</v>
      </c>
      <c r="O30" s="93">
        <f t="shared" si="7"/>
        <v>1.02014792144861</v>
      </c>
      <c r="P30" s="100"/>
      <c r="Q30" s="104"/>
      <c r="R30" s="89"/>
      <c r="S30" s="106"/>
      <c r="T30" s="216"/>
      <c r="U30" s="88"/>
      <c r="V30" s="104"/>
      <c r="W30" s="89"/>
      <c r="X30" s="106"/>
      <c r="Y30" s="216"/>
      <c r="Z30" s="88"/>
      <c r="AA30" s="105"/>
      <c r="AB30" s="88"/>
      <c r="AC30" s="106"/>
      <c r="AD30" s="100"/>
      <c r="AE30" s="89"/>
      <c r="AF30" s="89"/>
      <c r="AG30" s="89"/>
      <c r="AH30" s="89"/>
      <c r="AI30" s="89"/>
      <c r="AJ30" s="89"/>
      <c r="AK30" s="89"/>
      <c r="AL30" s="89"/>
      <c r="AM30" s="229"/>
      <c r="AN30" s="86"/>
    </row>
    <row r="31" spans="1:40" s="84" customFormat="1" x14ac:dyDescent="0.2">
      <c r="A31" s="171">
        <v>1998</v>
      </c>
      <c r="B31" s="173">
        <v>6306</v>
      </c>
      <c r="C31" s="95">
        <v>100254</v>
      </c>
      <c r="D31" s="107"/>
      <c r="E31" s="108">
        <v>0</v>
      </c>
      <c r="F31" s="109">
        <f t="shared" si="3"/>
        <v>0</v>
      </c>
      <c r="G31" s="110">
        <v>0</v>
      </c>
      <c r="H31" s="111">
        <f t="shared" si="8"/>
        <v>0</v>
      </c>
      <c r="I31" s="112">
        <v>8</v>
      </c>
      <c r="J31" s="91">
        <f t="shared" si="5"/>
        <v>7.9797314820356293</v>
      </c>
      <c r="K31" s="90">
        <f t="shared" ref="K31:K46" si="9">SUM(E31,G31,I31)</f>
        <v>8</v>
      </c>
      <c r="L31" s="92">
        <f t="shared" ref="L31:L46" si="10">K31/M31*100000</f>
        <v>7.9797314820356293</v>
      </c>
      <c r="M31" s="179">
        <f t="shared" si="2"/>
        <v>100254</v>
      </c>
      <c r="N31" s="88">
        <f t="shared" ref="N31:N50" si="11">E31+G31</f>
        <v>0</v>
      </c>
      <c r="O31" s="93">
        <f t="shared" si="7"/>
        <v>0</v>
      </c>
      <c r="P31" s="100"/>
      <c r="Q31" s="104"/>
      <c r="R31" s="89"/>
      <c r="S31" s="106"/>
      <c r="T31" s="216"/>
      <c r="U31" s="88"/>
      <c r="V31" s="104"/>
      <c r="W31" s="89"/>
      <c r="X31" s="106"/>
      <c r="Y31" s="216"/>
      <c r="Z31" s="88"/>
      <c r="AA31" s="105"/>
      <c r="AB31" s="88"/>
      <c r="AC31" s="106"/>
      <c r="AD31" s="100"/>
      <c r="AE31" s="89"/>
      <c r="AF31" s="89"/>
      <c r="AG31" s="89"/>
      <c r="AH31" s="89"/>
      <c r="AI31" s="89"/>
      <c r="AJ31" s="89"/>
      <c r="AK31" s="89"/>
      <c r="AL31" s="89"/>
      <c r="AM31" s="229"/>
      <c r="AN31" s="86"/>
    </row>
    <row r="32" spans="1:40" s="84" customFormat="1" x14ac:dyDescent="0.2">
      <c r="A32" s="171">
        <v>1999</v>
      </c>
      <c r="B32" s="173">
        <v>10653.9</v>
      </c>
      <c r="C32" s="95">
        <v>83426.899999999994</v>
      </c>
      <c r="D32" s="107"/>
      <c r="E32" s="113">
        <v>1</v>
      </c>
      <c r="F32" s="109">
        <f t="shared" si="3"/>
        <v>1.1986541511191235</v>
      </c>
      <c r="G32" s="110">
        <v>0</v>
      </c>
      <c r="H32" s="111">
        <f t="shared" si="8"/>
        <v>0</v>
      </c>
      <c r="I32" s="112">
        <v>7</v>
      </c>
      <c r="J32" s="91">
        <f t="shared" si="5"/>
        <v>8.3905790578338646</v>
      </c>
      <c r="K32" s="90">
        <f t="shared" si="9"/>
        <v>8</v>
      </c>
      <c r="L32" s="92">
        <f t="shared" si="10"/>
        <v>9.5892332089529884</v>
      </c>
      <c r="M32" s="179">
        <f t="shared" si="2"/>
        <v>83426.899999999994</v>
      </c>
      <c r="N32" s="88">
        <f t="shared" si="11"/>
        <v>1</v>
      </c>
      <c r="O32" s="93">
        <f t="shared" si="7"/>
        <v>1.1986541511191235</v>
      </c>
      <c r="P32" s="100"/>
      <c r="Q32" s="104"/>
      <c r="R32" s="89"/>
      <c r="S32" s="106"/>
      <c r="T32" s="216"/>
      <c r="U32" s="88"/>
      <c r="V32" s="104"/>
      <c r="W32" s="89"/>
      <c r="X32" s="106"/>
      <c r="Y32" s="216"/>
      <c r="Z32" s="88"/>
      <c r="AA32" s="105"/>
      <c r="AB32" s="88"/>
      <c r="AC32" s="106"/>
      <c r="AD32" s="100"/>
      <c r="AE32" s="89"/>
      <c r="AF32" s="89"/>
      <c r="AG32" s="89"/>
      <c r="AH32" s="89"/>
      <c r="AI32" s="89"/>
      <c r="AJ32" s="89"/>
      <c r="AK32" s="89"/>
      <c r="AL32" s="89"/>
      <c r="AM32" s="229"/>
      <c r="AN32" s="86"/>
    </row>
    <row r="33" spans="1:40" s="84" customFormat="1" x14ac:dyDescent="0.2">
      <c r="A33" s="171">
        <v>2000</v>
      </c>
      <c r="B33" s="173">
        <v>12606</v>
      </c>
      <c r="C33" s="95">
        <v>84918</v>
      </c>
      <c r="D33" s="107"/>
      <c r="E33" s="108">
        <v>0</v>
      </c>
      <c r="F33" s="109">
        <f t="shared" si="3"/>
        <v>0</v>
      </c>
      <c r="G33" s="110">
        <v>0</v>
      </c>
      <c r="H33" s="111">
        <f t="shared" si="8"/>
        <v>0</v>
      </c>
      <c r="I33" s="112">
        <v>7</v>
      </c>
      <c r="J33" s="91">
        <f t="shared" si="5"/>
        <v>8.2432464259638714</v>
      </c>
      <c r="K33" s="90">
        <f t="shared" si="9"/>
        <v>7</v>
      </c>
      <c r="L33" s="92">
        <f t="shared" si="10"/>
        <v>8.2432464259638714</v>
      </c>
      <c r="M33" s="179">
        <f t="shared" si="2"/>
        <v>84918</v>
      </c>
      <c r="N33" s="88">
        <f t="shared" si="11"/>
        <v>0</v>
      </c>
      <c r="O33" s="93">
        <f t="shared" si="7"/>
        <v>0</v>
      </c>
      <c r="P33" s="100"/>
      <c r="Q33" s="104"/>
      <c r="R33" s="89"/>
      <c r="S33" s="106"/>
      <c r="T33" s="216"/>
      <c r="U33" s="88"/>
      <c r="V33" s="104"/>
      <c r="W33" s="89"/>
      <c r="X33" s="106"/>
      <c r="Y33" s="216"/>
      <c r="Z33" s="88"/>
      <c r="AA33" s="105"/>
      <c r="AB33" s="88"/>
      <c r="AC33" s="106"/>
      <c r="AD33" s="239"/>
      <c r="AE33" s="140"/>
      <c r="AF33" s="140"/>
      <c r="AG33" s="140"/>
      <c r="AH33" s="140"/>
      <c r="AI33" s="140"/>
      <c r="AJ33" s="140"/>
      <c r="AK33" s="140"/>
      <c r="AL33" s="209"/>
      <c r="AM33" s="210"/>
      <c r="AN33" s="86"/>
    </row>
    <row r="34" spans="1:40" s="84" customFormat="1" x14ac:dyDescent="0.2">
      <c r="A34" s="171">
        <v>2001</v>
      </c>
      <c r="B34" s="173">
        <v>13566</v>
      </c>
      <c r="C34" s="95">
        <v>86784</v>
      </c>
      <c r="D34" s="107"/>
      <c r="E34" s="113">
        <v>1</v>
      </c>
      <c r="F34" s="109">
        <f t="shared" si="3"/>
        <v>1.1522861356932153</v>
      </c>
      <c r="G34" s="110">
        <v>0</v>
      </c>
      <c r="H34" s="111">
        <f t="shared" si="8"/>
        <v>0</v>
      </c>
      <c r="I34" s="112">
        <v>6</v>
      </c>
      <c r="J34" s="91">
        <f t="shared" si="5"/>
        <v>6.913716814159292</v>
      </c>
      <c r="K34" s="90">
        <f t="shared" si="9"/>
        <v>7</v>
      </c>
      <c r="L34" s="92">
        <f t="shared" si="10"/>
        <v>8.066002949852507</v>
      </c>
      <c r="M34" s="179">
        <f t="shared" si="2"/>
        <v>86784</v>
      </c>
      <c r="N34" s="88">
        <f t="shared" si="11"/>
        <v>1</v>
      </c>
      <c r="O34" s="93">
        <f t="shared" si="7"/>
        <v>1.1522861356932153</v>
      </c>
      <c r="P34" s="100"/>
      <c r="Q34" s="104"/>
      <c r="R34" s="89"/>
      <c r="S34" s="106"/>
      <c r="T34" s="216"/>
      <c r="U34" s="88"/>
      <c r="V34" s="104"/>
      <c r="W34" s="89"/>
      <c r="X34" s="106"/>
      <c r="Y34" s="216"/>
      <c r="Z34" s="88"/>
      <c r="AA34" s="105"/>
      <c r="AB34" s="88"/>
      <c r="AC34" s="106"/>
      <c r="AD34" s="239"/>
      <c r="AE34" s="140"/>
      <c r="AF34" s="140"/>
      <c r="AG34" s="140"/>
      <c r="AH34" s="140"/>
      <c r="AI34" s="140"/>
      <c r="AJ34" s="140"/>
      <c r="AK34" s="140"/>
      <c r="AL34" s="209"/>
      <c r="AM34" s="210"/>
      <c r="AN34" s="86"/>
    </row>
    <row r="35" spans="1:40" s="84" customFormat="1" x14ac:dyDescent="0.2">
      <c r="A35" s="171">
        <v>2002</v>
      </c>
      <c r="B35" s="173">
        <v>14340</v>
      </c>
      <c r="C35" s="95">
        <v>85278</v>
      </c>
      <c r="D35" s="107"/>
      <c r="E35" s="108">
        <v>0</v>
      </c>
      <c r="F35" s="109">
        <f t="shared" si="3"/>
        <v>0</v>
      </c>
      <c r="G35" s="112">
        <v>1</v>
      </c>
      <c r="H35" s="111">
        <f t="shared" si="8"/>
        <v>1.1726353807547081</v>
      </c>
      <c r="I35" s="112">
        <v>2</v>
      </c>
      <c r="J35" s="91">
        <f t="shared" si="5"/>
        <v>2.3452707615094162</v>
      </c>
      <c r="K35" s="90">
        <f t="shared" si="9"/>
        <v>3</v>
      </c>
      <c r="L35" s="92">
        <f t="shared" si="10"/>
        <v>3.517906142264124</v>
      </c>
      <c r="M35" s="179">
        <f t="shared" si="2"/>
        <v>85278</v>
      </c>
      <c r="N35" s="88">
        <f t="shared" si="11"/>
        <v>1</v>
      </c>
      <c r="O35" s="93">
        <f t="shared" si="7"/>
        <v>1.1726353807547081</v>
      </c>
      <c r="P35" s="100"/>
      <c r="Q35" s="104"/>
      <c r="R35" s="89"/>
      <c r="S35" s="106"/>
      <c r="T35" s="216"/>
      <c r="U35" s="88"/>
      <c r="V35" s="104"/>
      <c r="W35" s="89"/>
      <c r="X35" s="106"/>
      <c r="Y35" s="216"/>
      <c r="Z35" s="88"/>
      <c r="AA35" s="105"/>
      <c r="AB35" s="88">
        <v>1</v>
      </c>
      <c r="AC35" s="106">
        <f t="shared" ref="AC35:AC46" si="12">(AB35*100000)/B35</f>
        <v>6.9735006973500697</v>
      </c>
      <c r="AD35" s="239"/>
      <c r="AE35" s="140"/>
      <c r="AF35" s="140"/>
      <c r="AG35" s="140"/>
      <c r="AH35" s="140"/>
      <c r="AI35" s="140"/>
      <c r="AJ35" s="140"/>
      <c r="AK35" s="140"/>
      <c r="AL35" s="209"/>
      <c r="AM35" s="210"/>
      <c r="AN35" s="86"/>
    </row>
    <row r="36" spans="1:40" s="84" customFormat="1" x14ac:dyDescent="0.2">
      <c r="A36" s="171">
        <v>2003</v>
      </c>
      <c r="B36" s="173">
        <v>12726</v>
      </c>
      <c r="C36" s="95">
        <v>75759</v>
      </c>
      <c r="D36" s="107"/>
      <c r="E36" s="113">
        <v>1</v>
      </c>
      <c r="F36" s="109">
        <f t="shared" si="3"/>
        <v>1.3199751844665319</v>
      </c>
      <c r="G36" s="112">
        <v>1</v>
      </c>
      <c r="H36" s="111">
        <f t="shared" si="8"/>
        <v>1.3199751844665319</v>
      </c>
      <c r="I36" s="112">
        <v>3</v>
      </c>
      <c r="J36" s="91">
        <f t="shared" si="5"/>
        <v>3.9599255533995961</v>
      </c>
      <c r="K36" s="90">
        <f t="shared" si="9"/>
        <v>5</v>
      </c>
      <c r="L36" s="92">
        <f t="shared" si="10"/>
        <v>6.59987592233266</v>
      </c>
      <c r="M36" s="179">
        <f t="shared" si="2"/>
        <v>75759</v>
      </c>
      <c r="N36" s="88">
        <f t="shared" si="11"/>
        <v>2</v>
      </c>
      <c r="O36" s="93">
        <f t="shared" si="7"/>
        <v>2.6399503689330639</v>
      </c>
      <c r="P36" s="100"/>
      <c r="Q36" s="104"/>
      <c r="R36" s="89"/>
      <c r="S36" s="106"/>
      <c r="T36" s="216"/>
      <c r="U36" s="88"/>
      <c r="V36" s="104"/>
      <c r="W36" s="89"/>
      <c r="X36" s="106"/>
      <c r="Y36" s="216"/>
      <c r="Z36" s="88"/>
      <c r="AA36" s="105"/>
      <c r="AB36" s="88">
        <v>0</v>
      </c>
      <c r="AC36" s="106">
        <f t="shared" si="12"/>
        <v>0</v>
      </c>
      <c r="AD36" s="239"/>
      <c r="AE36" s="140"/>
      <c r="AF36" s="140"/>
      <c r="AG36" s="140"/>
      <c r="AH36" s="140"/>
      <c r="AI36" s="140"/>
      <c r="AJ36" s="140"/>
      <c r="AK36" s="140"/>
      <c r="AL36" s="209"/>
      <c r="AM36" s="210"/>
      <c r="AN36" s="86"/>
    </row>
    <row r="37" spans="1:40" s="84" customFormat="1" x14ac:dyDescent="0.2">
      <c r="A37" s="171">
        <v>2004</v>
      </c>
      <c r="B37" s="173">
        <v>13725</v>
      </c>
      <c r="C37" s="95">
        <v>81825</v>
      </c>
      <c r="D37" s="107"/>
      <c r="E37" s="108">
        <v>0</v>
      </c>
      <c r="F37" s="109">
        <f t="shared" si="3"/>
        <v>0</v>
      </c>
      <c r="G37" s="112">
        <v>1</v>
      </c>
      <c r="H37" s="111">
        <f t="shared" si="8"/>
        <v>1.2221203788573176</v>
      </c>
      <c r="I37" s="112">
        <v>4</v>
      </c>
      <c r="J37" s="91">
        <f t="shared" si="5"/>
        <v>4.8884815154292696</v>
      </c>
      <c r="K37" s="90">
        <f t="shared" si="9"/>
        <v>5</v>
      </c>
      <c r="L37" s="92">
        <f t="shared" si="10"/>
        <v>6.1106018942865878</v>
      </c>
      <c r="M37" s="179">
        <f t="shared" si="2"/>
        <v>81825</v>
      </c>
      <c r="N37" s="88">
        <f t="shared" si="11"/>
        <v>1</v>
      </c>
      <c r="O37" s="93">
        <f t="shared" si="7"/>
        <v>1.2221203788573174</v>
      </c>
      <c r="P37" s="100"/>
      <c r="Q37" s="104"/>
      <c r="R37" s="89"/>
      <c r="S37" s="106"/>
      <c r="T37" s="216"/>
      <c r="U37" s="88"/>
      <c r="V37" s="104"/>
      <c r="W37" s="89"/>
      <c r="X37" s="106"/>
      <c r="Y37" s="216"/>
      <c r="Z37" s="88"/>
      <c r="AA37" s="105"/>
      <c r="AB37" s="88">
        <v>2</v>
      </c>
      <c r="AC37" s="106">
        <f t="shared" si="12"/>
        <v>14.571948998178506</v>
      </c>
      <c r="AD37" s="239"/>
      <c r="AE37" s="140"/>
      <c r="AF37" s="140"/>
      <c r="AG37" s="140"/>
      <c r="AH37" s="140"/>
      <c r="AI37" s="140"/>
      <c r="AJ37" s="140"/>
      <c r="AK37" s="140"/>
      <c r="AL37" s="209"/>
      <c r="AM37" s="210"/>
      <c r="AN37" s="86"/>
    </row>
    <row r="38" spans="1:40" s="84" customFormat="1" x14ac:dyDescent="0.2">
      <c r="A38" s="171">
        <v>2005</v>
      </c>
      <c r="B38" s="173">
        <v>14466</v>
      </c>
      <c r="C38" s="95">
        <v>78201</v>
      </c>
      <c r="D38" s="107"/>
      <c r="E38" s="108">
        <v>0</v>
      </c>
      <c r="F38" s="109">
        <f t="shared" si="3"/>
        <v>0</v>
      </c>
      <c r="G38" s="112">
        <v>2</v>
      </c>
      <c r="H38" s="111">
        <f t="shared" si="8"/>
        <v>2.5575120522755466</v>
      </c>
      <c r="I38" s="112">
        <v>5</v>
      </c>
      <c r="J38" s="91">
        <f t="shared" si="5"/>
        <v>6.3937801306888655</v>
      </c>
      <c r="K38" s="90">
        <f t="shared" si="9"/>
        <v>7</v>
      </c>
      <c r="L38" s="92">
        <f t="shared" si="10"/>
        <v>8.9512921829644121</v>
      </c>
      <c r="M38" s="179">
        <f t="shared" si="2"/>
        <v>78201</v>
      </c>
      <c r="N38" s="88">
        <f t="shared" si="11"/>
        <v>2</v>
      </c>
      <c r="O38" s="93">
        <f t="shared" si="7"/>
        <v>2.5575120522755466</v>
      </c>
      <c r="P38" s="100"/>
      <c r="Q38" s="104"/>
      <c r="R38" s="89"/>
      <c r="S38" s="106"/>
      <c r="T38" s="216"/>
      <c r="U38" s="88"/>
      <c r="V38" s="104"/>
      <c r="W38" s="89"/>
      <c r="X38" s="106"/>
      <c r="Y38" s="216"/>
      <c r="Z38" s="88"/>
      <c r="AA38" s="105"/>
      <c r="AB38" s="88">
        <v>0</v>
      </c>
      <c r="AC38" s="106">
        <f t="shared" si="12"/>
        <v>0</v>
      </c>
      <c r="AD38" s="239"/>
      <c r="AE38" s="140"/>
      <c r="AF38" s="140"/>
      <c r="AG38" s="140"/>
      <c r="AH38" s="140"/>
      <c r="AI38" s="140"/>
      <c r="AJ38" s="140"/>
      <c r="AK38" s="140"/>
      <c r="AL38" s="209"/>
      <c r="AM38" s="210"/>
      <c r="AN38" s="86"/>
    </row>
    <row r="39" spans="1:40" s="84" customFormat="1" x14ac:dyDescent="0.2">
      <c r="A39" s="171">
        <v>2006</v>
      </c>
      <c r="B39" s="173">
        <v>14127</v>
      </c>
      <c r="C39" s="95">
        <v>77556</v>
      </c>
      <c r="D39" s="107"/>
      <c r="E39" s="108">
        <v>0</v>
      </c>
      <c r="F39" s="109">
        <f t="shared" si="3"/>
        <v>0</v>
      </c>
      <c r="G39" s="112">
        <v>2</v>
      </c>
      <c r="H39" s="111">
        <f t="shared" si="8"/>
        <v>2.5787817834854816</v>
      </c>
      <c r="I39" s="112">
        <v>2</v>
      </c>
      <c r="J39" s="91">
        <f t="shared" si="5"/>
        <v>2.5787817834854816</v>
      </c>
      <c r="K39" s="90">
        <f t="shared" si="9"/>
        <v>4</v>
      </c>
      <c r="L39" s="92">
        <f t="shared" si="10"/>
        <v>5.1575635669709632</v>
      </c>
      <c r="M39" s="179">
        <f t="shared" si="2"/>
        <v>77556</v>
      </c>
      <c r="N39" s="88">
        <f t="shared" si="11"/>
        <v>2</v>
      </c>
      <c r="O39" s="93">
        <f t="shared" si="7"/>
        <v>2.5787817834854816</v>
      </c>
      <c r="P39" s="100"/>
      <c r="Q39" s="104"/>
      <c r="R39" s="89"/>
      <c r="S39" s="106"/>
      <c r="T39" s="216"/>
      <c r="U39" s="88"/>
      <c r="V39" s="104"/>
      <c r="W39" s="89"/>
      <c r="X39" s="106"/>
      <c r="Y39" s="216"/>
      <c r="Z39" s="88"/>
      <c r="AA39" s="105"/>
      <c r="AB39" s="88">
        <v>0</v>
      </c>
      <c r="AC39" s="106">
        <f t="shared" si="12"/>
        <v>0</v>
      </c>
      <c r="AD39" s="239"/>
      <c r="AE39" s="140"/>
      <c r="AF39" s="140"/>
      <c r="AG39" s="140"/>
      <c r="AH39" s="140"/>
      <c r="AI39" s="140"/>
      <c r="AJ39" s="140"/>
      <c r="AK39" s="140"/>
      <c r="AL39" s="209"/>
      <c r="AM39" s="210"/>
      <c r="AN39" s="86"/>
    </row>
    <row r="40" spans="1:40" s="84" customFormat="1" x14ac:dyDescent="0.2">
      <c r="A40" s="171">
        <v>2007</v>
      </c>
      <c r="B40" s="173">
        <v>13536</v>
      </c>
      <c r="C40" s="95">
        <v>76917</v>
      </c>
      <c r="D40" s="107"/>
      <c r="E40" s="108">
        <v>0</v>
      </c>
      <c r="F40" s="109">
        <f t="shared" si="3"/>
        <v>0</v>
      </c>
      <c r="G40" s="112">
        <v>1</v>
      </c>
      <c r="H40" s="111">
        <f t="shared" si="8"/>
        <v>1.3001027081139411</v>
      </c>
      <c r="I40" s="112">
        <v>3</v>
      </c>
      <c r="J40" s="91">
        <f t="shared" si="5"/>
        <v>3.9003081243418229</v>
      </c>
      <c r="K40" s="90">
        <f t="shared" si="9"/>
        <v>4</v>
      </c>
      <c r="L40" s="92">
        <f t="shared" si="10"/>
        <v>5.2004108324557645</v>
      </c>
      <c r="M40" s="179">
        <f t="shared" si="2"/>
        <v>76917</v>
      </c>
      <c r="N40" s="88">
        <f t="shared" si="11"/>
        <v>1</v>
      </c>
      <c r="O40" s="93">
        <f t="shared" si="7"/>
        <v>1.3001027081139409</v>
      </c>
      <c r="P40" s="100"/>
      <c r="Q40" s="104"/>
      <c r="R40" s="89"/>
      <c r="S40" s="106"/>
      <c r="T40" s="216"/>
      <c r="U40" s="88"/>
      <c r="V40" s="104"/>
      <c r="W40" s="89"/>
      <c r="X40" s="106"/>
      <c r="Y40" s="216"/>
      <c r="Z40" s="88"/>
      <c r="AA40" s="105"/>
      <c r="AB40" s="88">
        <v>0</v>
      </c>
      <c r="AC40" s="106">
        <f t="shared" si="12"/>
        <v>0</v>
      </c>
      <c r="AD40" s="239"/>
      <c r="AE40" s="140"/>
      <c r="AF40" s="140"/>
      <c r="AG40" s="140"/>
      <c r="AH40" s="140"/>
      <c r="AI40" s="140"/>
      <c r="AJ40" s="140"/>
      <c r="AK40" s="140"/>
      <c r="AL40" s="209"/>
      <c r="AM40" s="210"/>
      <c r="AN40" s="86"/>
    </row>
    <row r="41" spans="1:40" s="84" customFormat="1" x14ac:dyDescent="0.2">
      <c r="A41" s="171">
        <v>2008</v>
      </c>
      <c r="B41" s="173">
        <v>12621</v>
      </c>
      <c r="C41" s="95">
        <v>86088</v>
      </c>
      <c r="D41" s="107"/>
      <c r="E41" s="113">
        <v>2</v>
      </c>
      <c r="F41" s="109">
        <f t="shared" si="3"/>
        <v>2.3232041631818605</v>
      </c>
      <c r="G41" s="112">
        <v>1</v>
      </c>
      <c r="H41" s="111">
        <f t="shared" si="8"/>
        <v>1.1616020815909303</v>
      </c>
      <c r="I41" s="112">
        <v>2</v>
      </c>
      <c r="J41" s="91">
        <f t="shared" si="5"/>
        <v>2.3232041631818605</v>
      </c>
      <c r="K41" s="90">
        <f t="shared" si="9"/>
        <v>5</v>
      </c>
      <c r="L41" s="92">
        <f t="shared" si="10"/>
        <v>5.8080104079546508</v>
      </c>
      <c r="M41" s="179">
        <f t="shared" si="2"/>
        <v>86088</v>
      </c>
      <c r="N41" s="88">
        <f t="shared" si="11"/>
        <v>3</v>
      </c>
      <c r="O41" s="93">
        <f t="shared" si="7"/>
        <v>3.4848062447727908</v>
      </c>
      <c r="P41" s="100"/>
      <c r="Q41" s="104"/>
      <c r="R41" s="89"/>
      <c r="S41" s="106"/>
      <c r="T41" s="216"/>
      <c r="U41" s="88"/>
      <c r="V41" s="104"/>
      <c r="W41" s="89"/>
      <c r="X41" s="106"/>
      <c r="Y41" s="216"/>
      <c r="Z41" s="88">
        <v>1</v>
      </c>
      <c r="AA41" s="105">
        <f t="shared" ref="AA41:AA46" si="13">(Z41*100000)/C41</f>
        <v>1.1616020815909303</v>
      </c>
      <c r="AB41" s="88">
        <v>0</v>
      </c>
      <c r="AC41" s="106">
        <f t="shared" si="12"/>
        <v>0</v>
      </c>
      <c r="AD41" s="239"/>
      <c r="AE41" s="140"/>
      <c r="AF41" s="140"/>
      <c r="AG41" s="140"/>
      <c r="AH41" s="140"/>
      <c r="AI41" s="140"/>
      <c r="AJ41" s="140"/>
      <c r="AK41" s="140"/>
      <c r="AL41" s="209"/>
      <c r="AM41" s="210"/>
      <c r="AN41" s="86"/>
    </row>
    <row r="42" spans="1:40" s="84" customFormat="1" x14ac:dyDescent="0.2">
      <c r="A42" s="171">
        <v>2009</v>
      </c>
      <c r="B42" s="173">
        <v>12597</v>
      </c>
      <c r="C42" s="95">
        <v>73988</v>
      </c>
      <c r="D42" s="107"/>
      <c r="E42" s="108">
        <v>0</v>
      </c>
      <c r="F42" s="109">
        <f t="shared" si="3"/>
        <v>0</v>
      </c>
      <c r="G42" s="110">
        <v>0</v>
      </c>
      <c r="H42" s="111">
        <f t="shared" si="8"/>
        <v>0</v>
      </c>
      <c r="I42" s="112">
        <v>7</v>
      </c>
      <c r="J42" s="91">
        <f t="shared" si="5"/>
        <v>9.4609936746499432</v>
      </c>
      <c r="K42" s="90">
        <f t="shared" si="9"/>
        <v>7</v>
      </c>
      <c r="L42" s="92">
        <f t="shared" si="10"/>
        <v>9.4609936746499432</v>
      </c>
      <c r="M42" s="179">
        <f t="shared" si="2"/>
        <v>73988</v>
      </c>
      <c r="N42" s="88">
        <f t="shared" si="11"/>
        <v>0</v>
      </c>
      <c r="O42" s="93">
        <f t="shared" si="7"/>
        <v>0</v>
      </c>
      <c r="P42" s="100">
        <v>2</v>
      </c>
      <c r="Q42" s="104">
        <f>(P42*100000)/C42</f>
        <v>2.7031410498999837</v>
      </c>
      <c r="R42" s="89">
        <v>6</v>
      </c>
      <c r="S42" s="106">
        <f>(R42*100000)/C42</f>
        <v>8.1094231496999516</v>
      </c>
      <c r="T42" s="216">
        <f>((P42+R42)*100000)/C42</f>
        <v>10.812564199599935</v>
      </c>
      <c r="U42" s="88">
        <v>2</v>
      </c>
      <c r="V42" s="104">
        <f>(U42*100000)/B42</f>
        <v>15.876796062554577</v>
      </c>
      <c r="W42" s="89">
        <v>1</v>
      </c>
      <c r="X42" s="106">
        <f>(W42*100000)/B42</f>
        <v>7.9383980312772886</v>
      </c>
      <c r="Y42" s="216">
        <f>((U42+W42)*100000)/B42</f>
        <v>23.815194093831863</v>
      </c>
      <c r="Z42" s="88">
        <v>0</v>
      </c>
      <c r="AA42" s="105">
        <f t="shared" si="13"/>
        <v>0</v>
      </c>
      <c r="AB42" s="88">
        <v>0</v>
      </c>
      <c r="AC42" s="106">
        <f t="shared" si="12"/>
        <v>0</v>
      </c>
      <c r="AD42" s="239"/>
      <c r="AE42" s="140"/>
      <c r="AF42" s="140"/>
      <c r="AG42" s="140"/>
      <c r="AH42" s="140"/>
      <c r="AI42" s="140"/>
      <c r="AJ42" s="140"/>
      <c r="AK42" s="140"/>
      <c r="AL42" s="209"/>
      <c r="AM42" s="210"/>
      <c r="AN42" s="86"/>
    </row>
    <row r="43" spans="1:40" s="84" customFormat="1" x14ac:dyDescent="0.2">
      <c r="A43" s="171">
        <v>2010</v>
      </c>
      <c r="B43" s="173">
        <v>13261</v>
      </c>
      <c r="C43" s="95">
        <v>76323</v>
      </c>
      <c r="D43" s="107"/>
      <c r="E43" s="113">
        <v>3</v>
      </c>
      <c r="F43" s="109">
        <f t="shared" si="3"/>
        <v>3.9306631028654535</v>
      </c>
      <c r="G43" s="112">
        <v>1</v>
      </c>
      <c r="H43" s="111">
        <f t="shared" si="8"/>
        <v>1.3102210342884844</v>
      </c>
      <c r="I43" s="112">
        <v>4</v>
      </c>
      <c r="J43" s="91">
        <f t="shared" si="5"/>
        <v>5.2408841371539383</v>
      </c>
      <c r="K43" s="90">
        <f t="shared" si="9"/>
        <v>8</v>
      </c>
      <c r="L43" s="92">
        <f t="shared" si="10"/>
        <v>10.481768274307875</v>
      </c>
      <c r="M43" s="179">
        <f t="shared" si="2"/>
        <v>76323</v>
      </c>
      <c r="N43" s="88">
        <f t="shared" si="11"/>
        <v>4</v>
      </c>
      <c r="O43" s="93">
        <f t="shared" si="7"/>
        <v>5.2408841371539383</v>
      </c>
      <c r="P43" s="100">
        <v>5</v>
      </c>
      <c r="Q43" s="104">
        <f>(P43*100000)/C43</f>
        <v>6.5511051714424227</v>
      </c>
      <c r="R43" s="89">
        <v>2</v>
      </c>
      <c r="S43" s="106">
        <f>(R43*100000)/C43</f>
        <v>2.6204420685769692</v>
      </c>
      <c r="T43" s="216">
        <f>((P43+R43)*100000)/C43</f>
        <v>9.1715472400193914</v>
      </c>
      <c r="U43" s="88">
        <v>2</v>
      </c>
      <c r="V43" s="104">
        <f>(U43*100000)/B43</f>
        <v>15.081818867355404</v>
      </c>
      <c r="W43" s="89">
        <v>1</v>
      </c>
      <c r="X43" s="106">
        <f>(W43*100000)/B43</f>
        <v>7.5409094336777018</v>
      </c>
      <c r="Y43" s="216">
        <f>((U43+W43)*100000)/B43</f>
        <v>22.622728301033103</v>
      </c>
      <c r="Z43" s="88">
        <v>0</v>
      </c>
      <c r="AA43" s="105">
        <f t="shared" si="13"/>
        <v>0</v>
      </c>
      <c r="AB43" s="88">
        <v>1</v>
      </c>
      <c r="AC43" s="106">
        <f t="shared" si="12"/>
        <v>7.5409094336777018</v>
      </c>
      <c r="AD43" s="100"/>
      <c r="AE43" s="89"/>
      <c r="AF43" s="89"/>
      <c r="AG43" s="89"/>
      <c r="AH43" s="89"/>
      <c r="AI43" s="89"/>
      <c r="AJ43" s="89"/>
      <c r="AK43" s="89"/>
      <c r="AL43" s="144"/>
      <c r="AM43" s="211"/>
      <c r="AN43" s="86"/>
    </row>
    <row r="44" spans="1:40" s="84" customFormat="1" x14ac:dyDescent="0.2">
      <c r="A44" s="171">
        <v>2011</v>
      </c>
      <c r="B44" s="173">
        <v>12837</v>
      </c>
      <c r="C44" s="95">
        <v>71493</v>
      </c>
      <c r="D44" s="107"/>
      <c r="E44" s="108">
        <v>0</v>
      </c>
      <c r="F44" s="109">
        <f t="shared" si="3"/>
        <v>0</v>
      </c>
      <c r="G44" s="110">
        <v>0</v>
      </c>
      <c r="H44" s="111">
        <f t="shared" si="8"/>
        <v>0</v>
      </c>
      <c r="I44" s="112">
        <v>3</v>
      </c>
      <c r="J44" s="91">
        <f t="shared" si="5"/>
        <v>4.1962150140573202</v>
      </c>
      <c r="K44" s="90">
        <f t="shared" si="9"/>
        <v>3</v>
      </c>
      <c r="L44" s="92">
        <f t="shared" si="10"/>
        <v>4.1962150140573202</v>
      </c>
      <c r="M44" s="179">
        <f t="shared" si="2"/>
        <v>71493</v>
      </c>
      <c r="N44" s="88">
        <f t="shared" si="11"/>
        <v>0</v>
      </c>
      <c r="O44" s="93">
        <f t="shared" si="7"/>
        <v>0</v>
      </c>
      <c r="P44" s="100">
        <v>5</v>
      </c>
      <c r="Q44" s="104">
        <f>(P44*100000)/C44</f>
        <v>6.9936916900955337</v>
      </c>
      <c r="R44" s="89">
        <v>4</v>
      </c>
      <c r="S44" s="106">
        <f>(R44*100000)/C44</f>
        <v>5.594953352076427</v>
      </c>
      <c r="T44" s="216">
        <f>((P44+R44)*100000)/C44</f>
        <v>12.588645042171962</v>
      </c>
      <c r="U44" s="88">
        <v>1</v>
      </c>
      <c r="V44" s="104">
        <f>(U44*100000)/B44</f>
        <v>7.7899820830412088</v>
      </c>
      <c r="W44" s="89">
        <v>0</v>
      </c>
      <c r="X44" s="106">
        <f>(W44*100000)/B44</f>
        <v>0</v>
      </c>
      <c r="Y44" s="216">
        <f>((U44+W44)*100000)/B44</f>
        <v>7.7899820830412088</v>
      </c>
      <c r="Z44" s="88">
        <v>2</v>
      </c>
      <c r="AA44" s="105">
        <f t="shared" si="13"/>
        <v>2.7974766760382135</v>
      </c>
      <c r="AB44" s="88">
        <v>1</v>
      </c>
      <c r="AC44" s="106">
        <f t="shared" si="12"/>
        <v>7.7899820830412088</v>
      </c>
      <c r="AD44" s="100"/>
      <c r="AE44" s="89"/>
      <c r="AF44" s="89"/>
      <c r="AG44" s="89"/>
      <c r="AH44" s="89"/>
      <c r="AI44" s="89"/>
      <c r="AJ44" s="89"/>
      <c r="AK44" s="89"/>
      <c r="AL44" s="144"/>
      <c r="AM44" s="211"/>
      <c r="AN44" s="86"/>
    </row>
    <row r="45" spans="1:40" s="84" customFormat="1" x14ac:dyDescent="0.2">
      <c r="A45" s="171">
        <v>2012</v>
      </c>
      <c r="B45" s="173">
        <v>11946</v>
      </c>
      <c r="C45" s="95">
        <v>61477</v>
      </c>
      <c r="D45" s="107"/>
      <c r="E45" s="108">
        <v>0</v>
      </c>
      <c r="F45" s="109">
        <f t="shared" si="3"/>
        <v>0</v>
      </c>
      <c r="G45" s="110">
        <v>0</v>
      </c>
      <c r="H45" s="111">
        <f t="shared" si="8"/>
        <v>0</v>
      </c>
      <c r="I45" s="112">
        <v>5</v>
      </c>
      <c r="J45" s="91">
        <f t="shared" si="5"/>
        <v>8.1331229565528567</v>
      </c>
      <c r="K45" s="90">
        <f t="shared" si="9"/>
        <v>5</v>
      </c>
      <c r="L45" s="92">
        <f t="shared" si="10"/>
        <v>8.1331229565528567</v>
      </c>
      <c r="M45" s="179">
        <f t="shared" si="2"/>
        <v>61477</v>
      </c>
      <c r="N45" s="88">
        <f t="shared" si="11"/>
        <v>0</v>
      </c>
      <c r="O45" s="93">
        <f t="shared" si="7"/>
        <v>0</v>
      </c>
      <c r="P45" s="100">
        <v>8</v>
      </c>
      <c r="Q45" s="104">
        <f>(P45*100000)/C45</f>
        <v>13.012996730484572</v>
      </c>
      <c r="R45" s="89">
        <v>3</v>
      </c>
      <c r="S45" s="106">
        <f>(R45*100000)/C45</f>
        <v>4.8798737739317142</v>
      </c>
      <c r="T45" s="216">
        <f>((P45+R45)*100000)/C45</f>
        <v>17.892870504416287</v>
      </c>
      <c r="U45" s="88">
        <v>2</v>
      </c>
      <c r="V45" s="104">
        <f>(U45*100000)/B45</f>
        <v>16.742005692281936</v>
      </c>
      <c r="W45" s="89">
        <v>5</v>
      </c>
      <c r="X45" s="106">
        <f>(W45*100000)/B45</f>
        <v>41.855014230704839</v>
      </c>
      <c r="Y45" s="216">
        <f>((U45+W45)*100000)/B45</f>
        <v>58.597019922986775</v>
      </c>
      <c r="Z45" s="88">
        <v>9</v>
      </c>
      <c r="AA45" s="105">
        <f t="shared" si="13"/>
        <v>14.639621321795143</v>
      </c>
      <c r="AB45" s="88">
        <v>4</v>
      </c>
      <c r="AC45" s="106">
        <f t="shared" si="12"/>
        <v>33.484011384563871</v>
      </c>
      <c r="AD45" s="254"/>
      <c r="AE45" s="147"/>
      <c r="AF45" s="147"/>
      <c r="AG45" s="147"/>
      <c r="AH45" s="147"/>
      <c r="AI45" s="147"/>
      <c r="AJ45" s="147"/>
      <c r="AK45" s="147"/>
      <c r="AL45" s="144"/>
      <c r="AM45" s="211"/>
      <c r="AN45" s="86"/>
    </row>
    <row r="46" spans="1:40" s="84" customFormat="1" x14ac:dyDescent="0.2">
      <c r="A46" s="276">
        <v>2013</v>
      </c>
      <c r="B46" s="174">
        <v>12043</v>
      </c>
      <c r="C46" s="96">
        <v>65553</v>
      </c>
      <c r="D46" s="117"/>
      <c r="E46" s="118">
        <v>0</v>
      </c>
      <c r="F46" s="119">
        <f t="shared" si="3"/>
        <v>0</v>
      </c>
      <c r="G46" s="120">
        <v>0</v>
      </c>
      <c r="H46" s="121">
        <f t="shared" si="8"/>
        <v>0</v>
      </c>
      <c r="I46" s="122">
        <v>2</v>
      </c>
      <c r="J46" s="123">
        <f t="shared" si="5"/>
        <v>3.0509663936051745</v>
      </c>
      <c r="K46" s="124">
        <f t="shared" si="9"/>
        <v>2</v>
      </c>
      <c r="L46" s="177">
        <f t="shared" si="10"/>
        <v>3.0509663936051745</v>
      </c>
      <c r="M46" s="180">
        <f t="shared" si="2"/>
        <v>65553</v>
      </c>
      <c r="N46" s="97">
        <f t="shared" si="11"/>
        <v>0</v>
      </c>
      <c r="O46" s="175">
        <f t="shared" si="7"/>
        <v>0</v>
      </c>
      <c r="P46" s="232">
        <v>5</v>
      </c>
      <c r="Q46" s="233">
        <f>(P46*100000)/C46</f>
        <v>7.6274159840129361</v>
      </c>
      <c r="R46" s="234">
        <v>3</v>
      </c>
      <c r="S46" s="230">
        <f>(R46*100000)/C46</f>
        <v>4.576449590407762</v>
      </c>
      <c r="T46" s="235">
        <f>((P46+R46)*100000)/C46</f>
        <v>12.203865574420698</v>
      </c>
      <c r="U46" s="97">
        <v>1</v>
      </c>
      <c r="V46" s="233">
        <f>(U46*100000)/B46</f>
        <v>8.3035788424811088</v>
      </c>
      <c r="W46" s="234">
        <v>0</v>
      </c>
      <c r="X46" s="230">
        <f>(W46*100000)/B46</f>
        <v>0</v>
      </c>
      <c r="Y46" s="235">
        <f>((U46+W46)*100000)/B46</f>
        <v>8.3035788424811088</v>
      </c>
      <c r="Z46" s="97">
        <v>7</v>
      </c>
      <c r="AA46" s="236">
        <f t="shared" si="13"/>
        <v>10.67838237761811</v>
      </c>
      <c r="AB46" s="97">
        <v>10</v>
      </c>
      <c r="AC46" s="230">
        <f t="shared" si="12"/>
        <v>83.035788424811088</v>
      </c>
      <c r="AD46" s="232"/>
      <c r="AE46" s="234"/>
      <c r="AF46" s="234"/>
      <c r="AG46" s="234"/>
      <c r="AH46" s="234"/>
      <c r="AI46" s="234"/>
      <c r="AJ46" s="234"/>
      <c r="AK46" s="234"/>
      <c r="AL46" s="234"/>
      <c r="AM46" s="273"/>
      <c r="AN46" s="86"/>
    </row>
    <row r="47" spans="1:40" s="213" customFormat="1" x14ac:dyDescent="0.2">
      <c r="A47" s="276">
        <v>2014</v>
      </c>
      <c r="B47" s="275"/>
      <c r="C47" s="274"/>
      <c r="D47" s="107"/>
      <c r="E47" s="108"/>
      <c r="F47" s="109"/>
      <c r="G47" s="110"/>
      <c r="H47" s="111"/>
      <c r="I47" s="112"/>
      <c r="J47" s="91"/>
      <c r="K47" s="90"/>
      <c r="L47" s="342"/>
      <c r="M47" s="340"/>
      <c r="N47" s="88"/>
      <c r="O47" s="93"/>
      <c r="P47" s="88"/>
      <c r="Q47" s="104"/>
      <c r="R47" s="89"/>
      <c r="S47" s="238"/>
      <c r="T47" s="216"/>
      <c r="U47" s="88"/>
      <c r="V47" s="104"/>
      <c r="W47" s="89"/>
      <c r="X47" s="238"/>
      <c r="Y47" s="216"/>
      <c r="Z47" s="88"/>
      <c r="AA47" s="105"/>
      <c r="AB47" s="88">
        <v>2</v>
      </c>
      <c r="AC47" s="203"/>
      <c r="AD47" s="88"/>
      <c r="AE47" s="89"/>
      <c r="AF47" s="89"/>
      <c r="AG47" s="89"/>
      <c r="AH47" s="89"/>
      <c r="AI47" s="89"/>
      <c r="AJ47" s="89"/>
      <c r="AK47" s="89"/>
      <c r="AL47" s="89"/>
      <c r="AM47" s="229"/>
      <c r="AN47" s="86"/>
    </row>
    <row r="48" spans="1:40" s="213" customFormat="1" x14ac:dyDescent="0.2">
      <c r="A48" s="276">
        <v>2015</v>
      </c>
      <c r="B48" s="275"/>
      <c r="C48" s="274"/>
      <c r="D48" s="107"/>
      <c r="E48" s="108"/>
      <c r="F48" s="109"/>
      <c r="G48" s="110"/>
      <c r="H48" s="111"/>
      <c r="I48" s="112"/>
      <c r="J48" s="91"/>
      <c r="K48" s="90"/>
      <c r="L48" s="342"/>
      <c r="M48" s="340"/>
      <c r="N48" s="88"/>
      <c r="O48" s="93"/>
      <c r="P48" s="88"/>
      <c r="Q48" s="104"/>
      <c r="R48" s="89"/>
      <c r="S48" s="238"/>
      <c r="T48" s="216"/>
      <c r="U48" s="88"/>
      <c r="V48" s="104"/>
      <c r="W48" s="89"/>
      <c r="X48" s="238"/>
      <c r="Y48" s="216"/>
      <c r="Z48" s="88"/>
      <c r="AA48" s="105"/>
      <c r="AB48" s="88"/>
      <c r="AC48" s="203"/>
      <c r="AD48" s="88"/>
      <c r="AE48" s="89"/>
      <c r="AF48" s="89"/>
      <c r="AG48" s="89"/>
      <c r="AH48" s="89"/>
      <c r="AI48" s="89"/>
      <c r="AJ48" s="89"/>
      <c r="AK48" s="89"/>
      <c r="AL48" s="89"/>
      <c r="AM48" s="229"/>
      <c r="AN48" s="86"/>
    </row>
    <row r="49" spans="1:42" s="213" customFormat="1" ht="12" thickBot="1" x14ac:dyDescent="0.25">
      <c r="A49" s="277">
        <v>2016</v>
      </c>
      <c r="B49" s="280"/>
      <c r="C49" s="281"/>
      <c r="D49" s="117"/>
      <c r="E49" s="118"/>
      <c r="F49" s="119"/>
      <c r="G49" s="120"/>
      <c r="H49" s="121"/>
      <c r="I49" s="122"/>
      <c r="J49" s="282"/>
      <c r="K49" s="124"/>
      <c r="L49" s="343"/>
      <c r="M49" s="341"/>
      <c r="N49" s="97"/>
      <c r="O49" s="175"/>
      <c r="P49" s="97"/>
      <c r="Q49" s="233"/>
      <c r="R49" s="234"/>
      <c r="S49" s="264"/>
      <c r="T49" s="235"/>
      <c r="U49" s="97"/>
      <c r="V49" s="233"/>
      <c r="W49" s="234"/>
      <c r="X49" s="264"/>
      <c r="Y49" s="235"/>
      <c r="Z49" s="97"/>
      <c r="AA49" s="236"/>
      <c r="AB49" s="97"/>
      <c r="AC49" s="237"/>
      <c r="AD49" s="97"/>
      <c r="AE49" s="234"/>
      <c r="AF49" s="234"/>
      <c r="AG49" s="234"/>
      <c r="AH49" s="234"/>
      <c r="AI49" s="234"/>
      <c r="AJ49" s="234"/>
      <c r="AK49" s="234"/>
      <c r="AL49" s="234"/>
      <c r="AM49" s="273"/>
      <c r="AN49" s="86"/>
    </row>
    <row r="50" spans="1:42" s="84" customFormat="1" ht="12.75" thickTop="1" thickBot="1" x14ac:dyDescent="0.25">
      <c r="A50" s="172" t="s">
        <v>1501</v>
      </c>
      <c r="B50" s="176">
        <f>SUM(B30:B46)</f>
        <v>202766.9</v>
      </c>
      <c r="C50" s="125">
        <f>SUM(C5:C46)</f>
        <v>2707860.9</v>
      </c>
      <c r="D50" s="283"/>
      <c r="E50" s="126">
        <f>SUM(E30:E46)</f>
        <v>9</v>
      </c>
      <c r="F50" s="127">
        <f t="shared" si="3"/>
        <v>0.65988892309720482</v>
      </c>
      <c r="G50" s="128">
        <f>SUM(G30:G46)</f>
        <v>10</v>
      </c>
      <c r="H50" s="129">
        <f>(G50*100000)/M50</f>
        <v>0.73320991455244977</v>
      </c>
      <c r="I50" s="128">
        <f>SUM(I30:I46)</f>
        <v>77</v>
      </c>
      <c r="J50" s="130">
        <f>(I50*100000)/M50</f>
        <v>5.6457163420538636</v>
      </c>
      <c r="K50" s="131">
        <f>SUM(K30:K46)</f>
        <v>96</v>
      </c>
      <c r="L50" s="178">
        <f>(K50*100000)/M50</f>
        <v>7.0388151797035183</v>
      </c>
      <c r="M50" s="181">
        <f>SUM(M30:M46)</f>
        <v>1363865.9</v>
      </c>
      <c r="N50" s="132">
        <f t="shared" si="11"/>
        <v>19</v>
      </c>
      <c r="O50" s="133">
        <f t="shared" si="7"/>
        <v>1.3930988376496547</v>
      </c>
      <c r="P50" s="279"/>
      <c r="Q50" s="278"/>
      <c r="R50" s="279"/>
      <c r="S50" s="286"/>
      <c r="T50" s="287"/>
      <c r="U50" s="279"/>
      <c r="V50" s="279"/>
      <c r="W50" s="279"/>
      <c r="X50" s="286"/>
      <c r="Y50" s="287"/>
      <c r="Z50" s="278"/>
      <c r="AA50" s="288"/>
      <c r="AB50" s="279"/>
      <c r="AC50" s="212"/>
      <c r="AD50" s="132"/>
      <c r="AE50" s="284"/>
      <c r="AF50" s="284"/>
      <c r="AG50" s="284"/>
      <c r="AH50" s="284"/>
      <c r="AI50" s="284"/>
      <c r="AJ50" s="284"/>
      <c r="AK50" s="284"/>
      <c r="AL50" s="284"/>
      <c r="AM50" s="285"/>
      <c r="AN50" s="86"/>
    </row>
    <row r="51" spans="1:42" s="84" customFormat="1" ht="12" thickTop="1" x14ac:dyDescent="0.2">
      <c r="B51" s="87"/>
      <c r="D51" s="87"/>
      <c r="E51" s="87"/>
      <c r="G51" s="87"/>
      <c r="I51" s="87"/>
      <c r="J51" s="87"/>
      <c r="L51" s="87"/>
      <c r="N51" s="87"/>
      <c r="AF51" s="103"/>
      <c r="AO51" s="103"/>
      <c r="AP51" s="103"/>
    </row>
    <row r="52" spans="1:42" s="213" customFormat="1" x14ac:dyDescent="0.2">
      <c r="B52" s="87"/>
      <c r="D52" s="87"/>
      <c r="E52" s="87"/>
      <c r="G52" s="87"/>
      <c r="I52" s="87"/>
      <c r="J52" s="87"/>
      <c r="L52" s="87"/>
      <c r="N52" s="87"/>
      <c r="AF52" s="103"/>
      <c r="AO52" s="103"/>
      <c r="AP52" s="103"/>
    </row>
    <row r="53" spans="1:42" s="213" customFormat="1" x14ac:dyDescent="0.2">
      <c r="B53" s="87"/>
      <c r="D53" s="87"/>
      <c r="E53" s="87"/>
      <c r="G53" s="87"/>
      <c r="I53" s="87"/>
      <c r="J53" s="87"/>
      <c r="L53" s="87"/>
      <c r="N53" s="87"/>
      <c r="AF53" s="103"/>
      <c r="AO53" s="103"/>
      <c r="AP53" s="103"/>
    </row>
    <row r="54" spans="1:42" s="84" customFormat="1" x14ac:dyDescent="0.2">
      <c r="B54" s="87"/>
      <c r="D54" s="87"/>
      <c r="E54" s="87"/>
      <c r="G54" s="87"/>
      <c r="I54" s="87"/>
      <c r="J54" s="87"/>
      <c r="L54" s="87"/>
      <c r="N54" s="87"/>
      <c r="AF54" s="103"/>
      <c r="AO54" s="103"/>
      <c r="AP54" s="103"/>
    </row>
    <row r="55" spans="1:42" s="84" customFormat="1" x14ac:dyDescent="0.2">
      <c r="B55" s="87"/>
      <c r="D55" s="87"/>
      <c r="E55" s="87"/>
      <c r="G55" s="87"/>
      <c r="I55" s="87"/>
      <c r="J55" s="87"/>
      <c r="L55" s="87"/>
      <c r="N55" s="87"/>
      <c r="AF55" s="103"/>
      <c r="AO55" s="103"/>
      <c r="AP55" s="103"/>
    </row>
    <row r="56" spans="1:42" s="84" customFormat="1" x14ac:dyDescent="0.2"/>
    <row r="57" spans="1:42" s="101" customFormat="1" ht="12.75" customHeight="1" x14ac:dyDescent="0.25"/>
    <row r="58" spans="1:42" s="134" customFormat="1" x14ac:dyDescent="0.2"/>
    <row r="59" spans="1:42" s="102" customFormat="1" ht="12" x14ac:dyDescent="0.2"/>
    <row r="60" spans="1:42" s="84" customFormat="1" x14ac:dyDescent="0.2"/>
    <row r="61" spans="1:42" s="84" customFormat="1" x14ac:dyDescent="0.2"/>
    <row r="62" spans="1:42" s="84" customFormat="1" x14ac:dyDescent="0.2"/>
    <row r="63" spans="1:42" s="84" customFormat="1" x14ac:dyDescent="0.2"/>
    <row r="64" spans="1:42" s="84" customFormat="1" x14ac:dyDescent="0.2"/>
    <row r="65" spans="2:42" s="84" customFormat="1" x14ac:dyDescent="0.2"/>
    <row r="66" spans="2:42" s="84" customFormat="1" x14ac:dyDescent="0.2"/>
    <row r="67" spans="2:42" s="84" customFormat="1" x14ac:dyDescent="0.2"/>
    <row r="68" spans="2:42" s="84" customFormat="1" x14ac:dyDescent="0.2"/>
    <row r="69" spans="2:42" s="84" customFormat="1" x14ac:dyDescent="0.2"/>
    <row r="70" spans="2:42" s="84" customFormat="1" x14ac:dyDescent="0.2"/>
    <row r="71" spans="2:42" s="84" customFormat="1" x14ac:dyDescent="0.2"/>
    <row r="72" spans="2:42" s="84" customFormat="1" x14ac:dyDescent="0.2"/>
    <row r="73" spans="2:42" s="84" customFormat="1" x14ac:dyDescent="0.2"/>
    <row r="74" spans="2:42" s="213" customFormat="1" x14ac:dyDescent="0.2"/>
    <row r="75" spans="2:42" s="213" customFormat="1" x14ac:dyDescent="0.2"/>
    <row r="76" spans="2:42" s="84" customFormat="1" x14ac:dyDescent="0.2"/>
    <row r="77" spans="2:42" s="84" customFormat="1" x14ac:dyDescent="0.2">
      <c r="B77" s="87"/>
      <c r="D77" s="87"/>
      <c r="E77" s="87"/>
      <c r="G77" s="87"/>
      <c r="I77" s="87"/>
      <c r="J77" s="87"/>
      <c r="L77" s="87"/>
      <c r="N77" s="87"/>
      <c r="AF77" s="103"/>
      <c r="AO77" s="103"/>
      <c r="AP77" s="103"/>
    </row>
    <row r="78" spans="2:42" s="84" customFormat="1" x14ac:dyDescent="0.2">
      <c r="B78" s="87"/>
      <c r="D78" s="87"/>
      <c r="E78" s="87"/>
      <c r="G78" s="87"/>
      <c r="I78" s="87"/>
      <c r="J78" s="87"/>
      <c r="L78" s="87"/>
      <c r="N78" s="87"/>
      <c r="AF78" s="103"/>
      <c r="AO78" s="103"/>
      <c r="AP78" s="103"/>
    </row>
    <row r="79" spans="2:42" s="84" customFormat="1" x14ac:dyDescent="0.2">
      <c r="B79" s="87"/>
      <c r="D79" s="87"/>
      <c r="E79" s="87"/>
      <c r="G79" s="87"/>
      <c r="I79" s="87"/>
      <c r="J79" s="87"/>
      <c r="L79" s="87"/>
      <c r="N79" s="87"/>
      <c r="AF79" s="103"/>
      <c r="AO79" s="103"/>
      <c r="AP79" s="103"/>
    </row>
    <row r="80" spans="2:42" s="84" customFormat="1" x14ac:dyDescent="0.2">
      <c r="B80" s="87"/>
      <c r="D80" s="87"/>
      <c r="E80" s="87"/>
      <c r="G80" s="87"/>
      <c r="I80" s="87"/>
      <c r="J80" s="87"/>
      <c r="L80" s="87"/>
      <c r="N80" s="87"/>
      <c r="AF80" s="103"/>
      <c r="AO80" s="103"/>
      <c r="AP80" s="103"/>
    </row>
    <row r="81" spans="2:69" s="84" customFormat="1" x14ac:dyDescent="0.2">
      <c r="B81" s="87"/>
      <c r="D81" s="87"/>
      <c r="E81" s="87"/>
      <c r="G81" s="87"/>
      <c r="I81" s="87"/>
      <c r="J81" s="87"/>
      <c r="L81" s="87"/>
      <c r="N81" s="87"/>
      <c r="AF81" s="103"/>
      <c r="AO81" s="103"/>
      <c r="AP81" s="103"/>
    </row>
    <row r="82" spans="2:69" s="84" customFormat="1" x14ac:dyDescent="0.2">
      <c r="B82" s="87"/>
      <c r="D82" s="87"/>
      <c r="E82" s="87"/>
      <c r="G82" s="87"/>
      <c r="I82" s="87"/>
      <c r="J82" s="87"/>
      <c r="L82" s="87"/>
      <c r="N82" s="87"/>
      <c r="AF82" s="103"/>
      <c r="AO82" s="103"/>
      <c r="AP82" s="103"/>
    </row>
    <row r="83" spans="2:69" s="84" customFormat="1" x14ac:dyDescent="0.2">
      <c r="B83" s="87"/>
      <c r="D83" s="87"/>
      <c r="E83" s="87"/>
      <c r="G83" s="87"/>
      <c r="I83" s="87"/>
      <c r="J83" s="87"/>
      <c r="L83" s="87"/>
      <c r="N83" s="87"/>
      <c r="AF83" s="103"/>
      <c r="AO83" s="103"/>
      <c r="AP83" s="103"/>
    </row>
    <row r="84" spans="2:69" s="84" customFormat="1" x14ac:dyDescent="0.2">
      <c r="B84" s="87"/>
      <c r="D84" s="87"/>
      <c r="E84" s="87"/>
      <c r="G84" s="87"/>
      <c r="I84" s="87"/>
      <c r="J84" s="87"/>
      <c r="L84" s="87"/>
      <c r="N84" s="87"/>
      <c r="AF84" s="103"/>
      <c r="AO84" s="103"/>
      <c r="AP84" s="103"/>
    </row>
    <row r="85" spans="2:69" s="84" customFormat="1" x14ac:dyDescent="0.2">
      <c r="B85" s="87"/>
      <c r="D85" s="87"/>
      <c r="E85" s="87"/>
      <c r="G85" s="87"/>
      <c r="I85" s="87"/>
      <c r="J85" s="87"/>
      <c r="L85" s="87"/>
      <c r="N85" s="87"/>
      <c r="AF85" s="103"/>
      <c r="AO85" s="103"/>
      <c r="AP85" s="103"/>
    </row>
    <row r="86" spans="2:69" s="84" customFormat="1" x14ac:dyDescent="0.2">
      <c r="B86" s="87"/>
      <c r="D86" s="87"/>
      <c r="E86" s="87"/>
      <c r="G86" s="87"/>
      <c r="I86" s="87"/>
      <c r="J86" s="87"/>
      <c r="L86" s="87"/>
      <c r="N86" s="87"/>
      <c r="AF86" s="103"/>
      <c r="AO86" s="103"/>
      <c r="AP86" s="103"/>
    </row>
    <row r="87" spans="2:69" s="84" customFormat="1" x14ac:dyDescent="0.2">
      <c r="B87" s="87"/>
      <c r="D87" s="87"/>
      <c r="E87" s="87"/>
      <c r="G87" s="87"/>
      <c r="I87" s="87"/>
      <c r="J87" s="87"/>
      <c r="L87" s="87"/>
      <c r="N87" s="87"/>
      <c r="AF87" s="103"/>
      <c r="AO87" s="103"/>
      <c r="AP87" s="103"/>
    </row>
    <row r="88" spans="2:69" s="84" customFormat="1" x14ac:dyDescent="0.2">
      <c r="B88" s="87"/>
      <c r="D88" s="87"/>
      <c r="E88" s="87"/>
      <c r="G88" s="87"/>
      <c r="I88" s="87"/>
      <c r="J88" s="87"/>
      <c r="L88" s="87"/>
      <c r="N88" s="87"/>
      <c r="AF88" s="103"/>
      <c r="AO88" s="103"/>
      <c r="AP88" s="103"/>
    </row>
    <row r="89" spans="2:69" s="84" customFormat="1" x14ac:dyDescent="0.2">
      <c r="B89" s="87"/>
      <c r="D89" s="87"/>
      <c r="E89" s="87"/>
      <c r="G89" s="87"/>
      <c r="I89" s="87"/>
      <c r="J89" s="87"/>
      <c r="L89" s="87"/>
      <c r="N89" s="87"/>
      <c r="AF89" s="103"/>
      <c r="AO89" s="103"/>
      <c r="AP89" s="103"/>
    </row>
    <row r="90" spans="2:69" s="84" customFormat="1" x14ac:dyDescent="0.2">
      <c r="B90" s="87"/>
      <c r="D90" s="87"/>
      <c r="E90" s="87"/>
      <c r="G90" s="87"/>
      <c r="I90" s="87"/>
      <c r="J90" s="87"/>
      <c r="L90" s="87"/>
      <c r="N90" s="87"/>
      <c r="AF90" s="103"/>
      <c r="AO90" s="103"/>
      <c r="AP90" s="103"/>
    </row>
    <row r="91" spans="2:69" s="84" customFormat="1" x14ac:dyDescent="0.2">
      <c r="B91" s="87"/>
      <c r="D91" s="87"/>
      <c r="E91" s="87"/>
      <c r="G91" s="87"/>
      <c r="I91" s="87"/>
      <c r="J91" s="87"/>
      <c r="L91" s="87"/>
      <c r="N91" s="87"/>
      <c r="AF91" s="103"/>
      <c r="AO91" s="103"/>
      <c r="AP91" s="103"/>
    </row>
    <row r="92" spans="2:69" s="84" customFormat="1" x14ac:dyDescent="0.2">
      <c r="B92" s="87"/>
      <c r="D92" s="87"/>
      <c r="E92" s="87"/>
      <c r="G92" s="87"/>
      <c r="I92" s="87"/>
      <c r="J92" s="87"/>
      <c r="L92" s="87"/>
      <c r="N92" s="87"/>
      <c r="AF92" s="103"/>
      <c r="AO92" s="103"/>
      <c r="AP92" s="103"/>
    </row>
    <row r="93" spans="2:69" s="84" customFormat="1" x14ac:dyDescent="0.2">
      <c r="B93" s="87"/>
      <c r="D93" s="87"/>
      <c r="E93" s="87"/>
      <c r="G93" s="87"/>
      <c r="I93" s="87"/>
      <c r="J93" s="87"/>
      <c r="L93" s="87"/>
      <c r="N93" s="87"/>
      <c r="AF93" s="103"/>
      <c r="AO93" s="103"/>
      <c r="AP93" s="103"/>
    </row>
    <row r="94" spans="2:69" s="84" customFormat="1" x14ac:dyDescent="0.2">
      <c r="B94" s="87"/>
      <c r="D94" s="87"/>
      <c r="E94" s="87"/>
      <c r="G94" s="87"/>
      <c r="I94" s="87"/>
      <c r="J94" s="87"/>
      <c r="L94" s="87"/>
      <c r="N94" s="87"/>
      <c r="AF94" s="103"/>
      <c r="AO94" s="103"/>
      <c r="AP94" s="103"/>
    </row>
    <row r="95" spans="2:69" s="84" customFormat="1" x14ac:dyDescent="0.2">
      <c r="B95" s="87"/>
      <c r="D95" s="87"/>
      <c r="E95" s="87"/>
      <c r="G95" s="87"/>
      <c r="I95" s="87"/>
      <c r="J95" s="87"/>
      <c r="L95" s="87"/>
      <c r="N95" s="87"/>
      <c r="AF95" s="103"/>
      <c r="AO95" s="103"/>
      <c r="AP95" s="103"/>
      <c r="BG95" s="1242"/>
      <c r="BH95" s="1242"/>
      <c r="BI95" s="1242"/>
      <c r="BJ95" s="1242"/>
      <c r="BK95" s="1242"/>
      <c r="BL95" s="1242"/>
      <c r="BM95" s="1242"/>
      <c r="BN95" s="1242"/>
      <c r="BO95" s="1242"/>
      <c r="BP95" s="1242"/>
      <c r="BQ95" s="1242"/>
    </row>
    <row r="96" spans="2:69" s="84" customFormat="1" x14ac:dyDescent="0.2">
      <c r="B96" s="87"/>
      <c r="D96" s="87"/>
      <c r="E96" s="87"/>
      <c r="G96" s="87"/>
      <c r="I96" s="87"/>
      <c r="J96" s="87"/>
      <c r="L96" s="87"/>
      <c r="N96" s="87"/>
      <c r="AF96" s="103"/>
      <c r="AO96" s="103"/>
      <c r="AP96" s="103"/>
      <c r="BE96" s="152"/>
      <c r="BF96" s="153"/>
      <c r="BG96" s="153"/>
      <c r="BH96" s="1242"/>
      <c r="BI96" s="1242"/>
      <c r="BJ96" s="1235"/>
      <c r="BK96" s="1235"/>
      <c r="BL96" s="1242"/>
      <c r="BM96" s="1242"/>
      <c r="BN96" s="1242"/>
      <c r="BO96" s="1242"/>
      <c r="BP96" s="152"/>
      <c r="BQ96" s="152"/>
    </row>
    <row r="97" spans="2:69" s="84" customFormat="1" x14ac:dyDescent="0.2">
      <c r="B97" s="87"/>
      <c r="D97" s="87"/>
      <c r="E97" s="87"/>
      <c r="G97" s="87"/>
      <c r="I97" s="87"/>
      <c r="J97" s="87"/>
      <c r="L97" s="87"/>
      <c r="N97" s="87"/>
      <c r="AF97" s="103"/>
      <c r="AO97" s="103"/>
      <c r="AP97" s="103"/>
      <c r="BE97" s="152"/>
      <c r="BF97" s="152"/>
      <c r="BG97" s="152"/>
      <c r="BH97" s="152"/>
      <c r="BI97" s="152"/>
      <c r="BL97" s="152"/>
      <c r="BM97" s="152"/>
      <c r="BN97" s="152"/>
      <c r="BO97" s="152"/>
      <c r="BP97" s="152"/>
      <c r="BQ97" s="152"/>
    </row>
    <row r="98" spans="2:69" s="84" customFormat="1" x14ac:dyDescent="0.2">
      <c r="B98" s="87"/>
      <c r="D98" s="87"/>
      <c r="E98" s="87"/>
      <c r="G98" s="87"/>
      <c r="I98" s="87"/>
      <c r="J98" s="87"/>
      <c r="L98" s="87"/>
      <c r="N98" s="87"/>
      <c r="AF98" s="103"/>
      <c r="AO98" s="103"/>
      <c r="AP98" s="103"/>
      <c r="BE98" s="152"/>
      <c r="BF98" s="153"/>
      <c r="BG98" s="153"/>
      <c r="BH98" s="153"/>
      <c r="BI98" s="153"/>
      <c r="BK98" s="87"/>
      <c r="BL98" s="153"/>
      <c r="BM98" s="153"/>
      <c r="BN98" s="153"/>
      <c r="BO98" s="153"/>
      <c r="BP98" s="154"/>
      <c r="BQ98" s="154"/>
    </row>
    <row r="99" spans="2:69" s="84" customFormat="1" x14ac:dyDescent="0.2">
      <c r="B99" s="87"/>
      <c r="D99" s="87"/>
      <c r="E99" s="87"/>
      <c r="G99" s="87"/>
      <c r="I99" s="87"/>
      <c r="J99" s="87"/>
      <c r="L99" s="87"/>
      <c r="N99" s="87"/>
      <c r="AF99" s="103"/>
      <c r="AO99" s="103"/>
      <c r="AP99" s="103"/>
      <c r="BE99" s="152"/>
      <c r="BF99" s="153"/>
      <c r="BG99" s="153"/>
      <c r="BH99" s="153"/>
      <c r="BI99" s="153"/>
      <c r="BK99" s="87"/>
      <c r="BL99" s="153"/>
      <c r="BM99" s="153"/>
      <c r="BN99" s="153"/>
      <c r="BO99" s="153"/>
      <c r="BP99" s="154"/>
      <c r="BQ99" s="154"/>
    </row>
    <row r="100" spans="2:69" s="84" customFormat="1" x14ac:dyDescent="0.2">
      <c r="B100" s="87"/>
      <c r="D100" s="87"/>
      <c r="E100" s="87"/>
      <c r="G100" s="87"/>
      <c r="I100" s="87"/>
      <c r="J100" s="87"/>
      <c r="L100" s="87"/>
      <c r="N100" s="87"/>
      <c r="AF100" s="103"/>
      <c r="AO100" s="103"/>
      <c r="AP100" s="103"/>
      <c r="BE100" s="152"/>
      <c r="BF100" s="153"/>
      <c r="BG100" s="153"/>
      <c r="BH100" s="153"/>
      <c r="BI100" s="153"/>
      <c r="BK100" s="87"/>
      <c r="BL100" s="153"/>
      <c r="BM100" s="153"/>
      <c r="BN100" s="153"/>
      <c r="BO100" s="153"/>
      <c r="BP100" s="154"/>
      <c r="BQ100" s="154"/>
    </row>
    <row r="101" spans="2:69" s="84" customFormat="1" x14ac:dyDescent="0.2">
      <c r="B101" s="87"/>
      <c r="D101" s="87"/>
      <c r="E101" s="87"/>
      <c r="G101" s="87"/>
      <c r="I101" s="87"/>
      <c r="J101" s="87"/>
      <c r="L101" s="87"/>
      <c r="N101" s="87"/>
      <c r="AF101" s="103"/>
      <c r="AO101" s="103"/>
      <c r="AP101" s="103"/>
      <c r="BE101" s="152"/>
      <c r="BF101" s="153"/>
      <c r="BG101" s="153"/>
      <c r="BH101" s="153"/>
      <c r="BI101" s="153"/>
      <c r="BK101" s="87"/>
      <c r="BL101" s="153"/>
      <c r="BM101" s="153"/>
      <c r="BN101" s="153"/>
      <c r="BO101" s="153"/>
      <c r="BP101" s="154"/>
      <c r="BQ101" s="154"/>
    </row>
    <row r="102" spans="2:69" s="84" customFormat="1" x14ac:dyDescent="0.2">
      <c r="B102" s="87"/>
      <c r="D102" s="87"/>
      <c r="E102" s="87"/>
      <c r="G102" s="87"/>
      <c r="I102" s="87"/>
      <c r="J102" s="87"/>
      <c r="L102" s="87"/>
      <c r="N102" s="87"/>
      <c r="AF102" s="103"/>
      <c r="AO102" s="103"/>
      <c r="AP102" s="103"/>
      <c r="BE102" s="152"/>
      <c r="BF102" s="153"/>
      <c r="BG102" s="153"/>
      <c r="BH102" s="153"/>
      <c r="BI102" s="153"/>
      <c r="BK102" s="87"/>
      <c r="BL102" s="153"/>
      <c r="BM102" s="153"/>
      <c r="BN102" s="153"/>
      <c r="BO102" s="153"/>
      <c r="BP102" s="154"/>
      <c r="BQ102" s="154"/>
    </row>
    <row r="103" spans="2:69" s="84" customFormat="1" x14ac:dyDescent="0.2">
      <c r="B103" s="87"/>
      <c r="D103" s="87"/>
      <c r="E103" s="87"/>
      <c r="G103" s="87"/>
      <c r="I103" s="87"/>
      <c r="J103" s="87"/>
      <c r="L103" s="87"/>
      <c r="N103" s="87"/>
      <c r="AF103" s="103"/>
      <c r="AO103" s="103"/>
      <c r="AP103" s="103"/>
      <c r="BE103" s="152"/>
      <c r="BF103" s="153"/>
      <c r="BG103" s="153"/>
      <c r="BH103" s="153"/>
      <c r="BI103" s="153"/>
      <c r="BK103" s="87"/>
      <c r="BL103" s="153"/>
      <c r="BM103" s="153"/>
      <c r="BN103" s="153"/>
      <c r="BO103" s="153"/>
      <c r="BP103" s="154"/>
      <c r="BQ103" s="154"/>
    </row>
    <row r="104" spans="2:69" s="84" customFormat="1" x14ac:dyDescent="0.2">
      <c r="B104" s="87"/>
      <c r="D104" s="87"/>
      <c r="E104" s="87"/>
      <c r="G104" s="87"/>
      <c r="I104" s="87"/>
      <c r="J104" s="87"/>
      <c r="L104" s="87"/>
      <c r="N104" s="87"/>
      <c r="AF104" s="103"/>
      <c r="AO104" s="103"/>
      <c r="AP104" s="103"/>
      <c r="BE104" s="152"/>
      <c r="BF104" s="153"/>
      <c r="BG104" s="153"/>
      <c r="BH104" s="153"/>
      <c r="BI104" s="153"/>
      <c r="BK104" s="87"/>
      <c r="BL104" s="153"/>
      <c r="BM104" s="153"/>
      <c r="BN104" s="153"/>
      <c r="BO104" s="153"/>
      <c r="BP104" s="154"/>
      <c r="BQ104" s="154"/>
    </row>
    <row r="105" spans="2:69" s="84" customFormat="1" x14ac:dyDescent="0.2">
      <c r="B105" s="87"/>
      <c r="D105" s="87"/>
      <c r="E105" s="87"/>
      <c r="G105" s="87"/>
      <c r="I105" s="87"/>
      <c r="J105" s="87"/>
      <c r="L105" s="87"/>
      <c r="N105" s="87"/>
      <c r="AF105" s="103"/>
      <c r="AO105" s="103"/>
      <c r="AP105" s="103"/>
      <c r="BE105" s="152"/>
      <c r="BF105" s="153"/>
      <c r="BG105" s="153"/>
      <c r="BH105" s="153"/>
      <c r="BI105" s="153"/>
      <c r="BK105" s="87"/>
      <c r="BL105" s="153"/>
      <c r="BM105" s="153"/>
      <c r="BN105" s="153"/>
      <c r="BO105" s="153"/>
      <c r="BP105" s="154"/>
      <c r="BQ105" s="154"/>
    </row>
    <row r="106" spans="2:69" s="84" customFormat="1" x14ac:dyDescent="0.2">
      <c r="B106" s="87"/>
      <c r="D106" s="87"/>
      <c r="E106" s="87"/>
      <c r="G106" s="87"/>
      <c r="I106" s="87"/>
      <c r="J106" s="87"/>
      <c r="L106" s="87"/>
      <c r="N106" s="87"/>
      <c r="AF106" s="103"/>
      <c r="AO106" s="103"/>
      <c r="AP106" s="103"/>
      <c r="BE106" s="152"/>
      <c r="BF106" s="153"/>
      <c r="BG106" s="153"/>
      <c r="BH106" s="153"/>
      <c r="BI106" s="153"/>
      <c r="BK106" s="87"/>
      <c r="BL106" s="153"/>
      <c r="BM106" s="153"/>
      <c r="BN106" s="153"/>
      <c r="BO106" s="153"/>
      <c r="BP106" s="154"/>
      <c r="BQ106" s="154"/>
    </row>
    <row r="107" spans="2:69" s="84" customFormat="1" x14ac:dyDescent="0.2">
      <c r="B107" s="87"/>
      <c r="D107" s="87"/>
      <c r="E107" s="87"/>
      <c r="G107" s="87"/>
      <c r="I107" s="87"/>
      <c r="J107" s="87"/>
      <c r="L107" s="87"/>
      <c r="N107" s="87"/>
      <c r="AF107" s="103"/>
      <c r="AO107" s="103"/>
      <c r="AP107" s="103"/>
      <c r="BE107" s="152"/>
      <c r="BF107" s="153"/>
      <c r="BG107" s="153"/>
      <c r="BH107" s="153"/>
      <c r="BI107" s="153"/>
      <c r="BK107" s="87"/>
      <c r="BL107" s="153"/>
      <c r="BM107" s="153"/>
      <c r="BN107" s="153"/>
      <c r="BO107" s="153"/>
      <c r="BP107" s="154"/>
      <c r="BQ107" s="154"/>
    </row>
    <row r="108" spans="2:69" s="84" customFormat="1" x14ac:dyDescent="0.2">
      <c r="B108" s="87"/>
      <c r="D108" s="87"/>
      <c r="E108" s="87"/>
      <c r="G108" s="87"/>
      <c r="I108" s="87"/>
      <c r="J108" s="87"/>
      <c r="L108" s="87"/>
      <c r="N108" s="87"/>
      <c r="AF108" s="103"/>
      <c r="AO108" s="103"/>
      <c r="AP108" s="103"/>
      <c r="BE108" s="155"/>
      <c r="BF108" s="156"/>
      <c r="BG108" s="156"/>
      <c r="BH108" s="156"/>
      <c r="BI108" s="156"/>
      <c r="BK108" s="87"/>
      <c r="BL108" s="156"/>
      <c r="BM108" s="156"/>
      <c r="BN108" s="156"/>
      <c r="BO108" s="156"/>
      <c r="BP108" s="157"/>
      <c r="BQ108" s="157"/>
    </row>
    <row r="109" spans="2:69" s="84" customFormat="1" x14ac:dyDescent="0.2">
      <c r="B109" s="87"/>
      <c r="D109" s="87"/>
      <c r="E109" s="87"/>
      <c r="G109" s="87"/>
      <c r="I109" s="87"/>
      <c r="J109" s="87"/>
      <c r="L109" s="87"/>
      <c r="N109" s="87"/>
      <c r="AF109" s="103"/>
      <c r="AO109" s="103"/>
      <c r="AP109" s="103"/>
      <c r="BE109" s="155"/>
      <c r="BF109" s="156"/>
      <c r="BG109" s="156"/>
      <c r="BH109" s="156"/>
      <c r="BI109" s="156"/>
      <c r="BK109" s="87"/>
      <c r="BL109" s="156"/>
      <c r="BM109" s="156"/>
      <c r="BN109" s="156"/>
      <c r="BO109" s="156"/>
      <c r="BP109" s="157"/>
      <c r="BQ109" s="157"/>
    </row>
    <row r="110" spans="2:69" s="84" customFormat="1" x14ac:dyDescent="0.2">
      <c r="B110" s="87"/>
      <c r="D110" s="87"/>
      <c r="E110" s="87"/>
      <c r="G110" s="87"/>
      <c r="I110" s="87"/>
      <c r="J110" s="87"/>
      <c r="L110" s="87"/>
      <c r="N110" s="87"/>
      <c r="AF110" s="103"/>
      <c r="AO110" s="103"/>
      <c r="AP110" s="103"/>
      <c r="BE110" s="158"/>
      <c r="BF110" s="159"/>
      <c r="BG110" s="159"/>
      <c r="BH110" s="159"/>
      <c r="BI110" s="159"/>
      <c r="BK110" s="87"/>
      <c r="BL110" s="159"/>
      <c r="BM110" s="159"/>
      <c r="BN110" s="159"/>
      <c r="BO110" s="159"/>
      <c r="BP110" s="160"/>
      <c r="BQ110" s="160"/>
    </row>
    <row r="111" spans="2:69" s="84" customFormat="1" x14ac:dyDescent="0.2">
      <c r="B111" s="87"/>
      <c r="D111" s="87"/>
      <c r="E111" s="87"/>
      <c r="G111" s="87"/>
      <c r="I111" s="87"/>
      <c r="J111" s="87"/>
      <c r="L111" s="87"/>
      <c r="N111" s="87"/>
      <c r="AF111" s="103"/>
      <c r="AO111" s="103"/>
      <c r="AP111" s="103"/>
    </row>
    <row r="121" spans="29:55" x14ac:dyDescent="0.2">
      <c r="AC121" s="116"/>
      <c r="AD121" s="116"/>
      <c r="AE121" s="116"/>
      <c r="AU121" s="1235"/>
      <c r="AV121" s="1235"/>
      <c r="AW121" s="1235"/>
      <c r="AX121" s="1235"/>
      <c r="AY121" s="1235"/>
      <c r="AZ121" s="1235"/>
    </row>
    <row r="122" spans="29:55" x14ac:dyDescent="0.2">
      <c r="AC122" s="163"/>
      <c r="AD122" s="116"/>
      <c r="AE122" s="116"/>
      <c r="AS122" s="84"/>
      <c r="AU122" s="1235"/>
      <c r="AV122" s="1235"/>
      <c r="AW122" s="1235"/>
      <c r="AX122" s="1235"/>
      <c r="AY122" s="1235"/>
      <c r="AZ122" s="1235"/>
      <c r="BB122" s="1235"/>
      <c r="BC122" s="1235"/>
    </row>
    <row r="123" spans="29:55" x14ac:dyDescent="0.2">
      <c r="AC123" s="163"/>
      <c r="AD123" s="116"/>
      <c r="AE123" s="116"/>
      <c r="AF123" s="115"/>
      <c r="AS123" s="84"/>
      <c r="AU123" s="84"/>
      <c r="AV123" s="84"/>
      <c r="AW123" s="84"/>
      <c r="AX123" s="84"/>
      <c r="AY123" s="84"/>
      <c r="AZ123" s="84"/>
      <c r="BA123" s="84"/>
      <c r="BB123" s="84"/>
      <c r="BC123" s="84"/>
    </row>
    <row r="124" spans="29:55" x14ac:dyDescent="0.2">
      <c r="AC124" s="164"/>
      <c r="AD124" s="165"/>
      <c r="AV124" s="166"/>
      <c r="AX124" s="166"/>
      <c r="AZ124" s="166"/>
      <c r="BC124" s="166"/>
    </row>
    <row r="125" spans="29:55" x14ac:dyDescent="0.2">
      <c r="AC125" s="164"/>
      <c r="AD125" s="165"/>
      <c r="AV125" s="166"/>
      <c r="AX125" s="166"/>
      <c r="AZ125" s="166"/>
      <c r="BC125" s="166"/>
    </row>
    <row r="126" spans="29:55" x14ac:dyDescent="0.2">
      <c r="AC126" s="164"/>
      <c r="AD126" s="165"/>
      <c r="AV126" s="166"/>
      <c r="AX126" s="166"/>
      <c r="AZ126" s="166"/>
      <c r="BC126" s="166"/>
    </row>
    <row r="127" spans="29:55" x14ac:dyDescent="0.2">
      <c r="AC127" s="164"/>
      <c r="AD127" s="165"/>
      <c r="AV127" s="166"/>
      <c r="AX127" s="166"/>
      <c r="AZ127" s="166"/>
      <c r="BC127" s="166"/>
    </row>
    <row r="128" spans="29:55" x14ac:dyDescent="0.2">
      <c r="AC128" s="164"/>
      <c r="AD128" s="165"/>
      <c r="AV128" s="166"/>
      <c r="AX128" s="166"/>
      <c r="AZ128" s="166"/>
      <c r="BC128" s="166"/>
    </row>
    <row r="129" spans="29:55" x14ac:dyDescent="0.2">
      <c r="AC129" s="164"/>
      <c r="AD129" s="165"/>
      <c r="AV129" s="166"/>
      <c r="AX129" s="166"/>
      <c r="AZ129" s="166"/>
      <c r="BC129" s="166"/>
    </row>
    <row r="130" spans="29:55" x14ac:dyDescent="0.2">
      <c r="AC130" s="164"/>
      <c r="AD130" s="165"/>
      <c r="AV130" s="166"/>
      <c r="AX130" s="166"/>
      <c r="AZ130" s="166"/>
      <c r="BC130" s="166"/>
    </row>
    <row r="131" spans="29:55" x14ac:dyDescent="0.2">
      <c r="AC131" s="164"/>
      <c r="AD131" s="165"/>
      <c r="AV131" s="166"/>
      <c r="AX131" s="166"/>
      <c r="AZ131" s="166"/>
      <c r="BC131" s="166"/>
    </row>
    <row r="132" spans="29:55" x14ac:dyDescent="0.2">
      <c r="AC132" s="164"/>
      <c r="AD132" s="165"/>
      <c r="AV132" s="166"/>
      <c r="AX132" s="166"/>
      <c r="AZ132" s="166"/>
      <c r="BC132" s="166"/>
    </row>
    <row r="133" spans="29:55" x14ac:dyDescent="0.2">
      <c r="AC133" s="164"/>
      <c r="AD133" s="165"/>
      <c r="AV133" s="166"/>
      <c r="AX133" s="166"/>
      <c r="AZ133" s="166"/>
      <c r="BC133" s="166"/>
    </row>
    <row r="134" spans="29:55" x14ac:dyDescent="0.2">
      <c r="AC134" s="164"/>
      <c r="AD134" s="167"/>
      <c r="AV134" s="166"/>
      <c r="AX134" s="166"/>
      <c r="AZ134" s="166"/>
      <c r="BC134" s="166"/>
    </row>
    <row r="135" spans="29:55" x14ac:dyDescent="0.2">
      <c r="AC135" s="167"/>
      <c r="AV135" s="166"/>
      <c r="AX135" s="166"/>
      <c r="AZ135" s="166"/>
      <c r="BC135" s="166"/>
    </row>
    <row r="136" spans="29:55" x14ac:dyDescent="0.2">
      <c r="AV136" s="166"/>
      <c r="AX136" s="166"/>
      <c r="AZ136" s="166"/>
      <c r="BC136" s="166"/>
    </row>
    <row r="138" spans="29:55" x14ac:dyDescent="0.2">
      <c r="AU138" s="1235" t="s">
        <v>455</v>
      </c>
      <c r="AV138" s="1235"/>
      <c r="AW138" s="1235"/>
      <c r="AX138" s="1235"/>
      <c r="AY138" s="1235"/>
      <c r="AZ138" s="1235"/>
      <c r="BA138" s="114" t="s">
        <v>456</v>
      </c>
    </row>
    <row r="139" spans="29:55" x14ac:dyDescent="0.2">
      <c r="AU139" s="1235" t="s">
        <v>458</v>
      </c>
      <c r="AV139" s="1235"/>
      <c r="AW139" s="1235"/>
      <c r="AX139" s="1235"/>
      <c r="AY139" s="1235"/>
      <c r="AZ139" s="1235"/>
    </row>
    <row r="140" spans="29:55" x14ac:dyDescent="0.2">
      <c r="AC140" s="1236"/>
      <c r="AD140" s="1236"/>
      <c r="AU140" s="84" t="s">
        <v>16</v>
      </c>
      <c r="AV140" s="84" t="s">
        <v>441</v>
      </c>
      <c r="AW140" s="84"/>
      <c r="AX140" s="84"/>
      <c r="AY140" s="84"/>
      <c r="AZ140" s="84"/>
      <c r="BA140" s="84" t="s">
        <v>453</v>
      </c>
    </row>
    <row r="141" spans="29:55" x14ac:dyDescent="0.2">
      <c r="AC141" s="116"/>
      <c r="AD141" s="116"/>
      <c r="AT141" s="114">
        <v>2001</v>
      </c>
      <c r="AV141" s="114">
        <v>2.3958037648691466</v>
      </c>
    </row>
    <row r="142" spans="29:55" x14ac:dyDescent="0.2">
      <c r="AC142" s="116" t="s">
        <v>450</v>
      </c>
      <c r="AD142" s="116" t="s">
        <v>451</v>
      </c>
      <c r="AT142" s="114">
        <v>2002</v>
      </c>
      <c r="AV142" s="114">
        <v>2.1039019845447986</v>
      </c>
    </row>
    <row r="143" spans="29:55" x14ac:dyDescent="0.2">
      <c r="AC143" s="168">
        <v>3689</v>
      </c>
      <c r="AD143" s="168">
        <v>396877</v>
      </c>
      <c r="AT143" s="114">
        <v>2003</v>
      </c>
      <c r="AV143" s="114">
        <v>2.3103894207576476</v>
      </c>
    </row>
    <row r="144" spans="29:55" x14ac:dyDescent="0.2">
      <c r="AC144" s="168">
        <v>3927</v>
      </c>
      <c r="AD144" s="168">
        <v>400804</v>
      </c>
      <c r="AT144" s="114">
        <v>2004</v>
      </c>
      <c r="AV144" s="114">
        <v>1.9772793652820251</v>
      </c>
    </row>
    <row r="145" spans="29:66" x14ac:dyDescent="0.2">
      <c r="AC145" s="168">
        <v>3634</v>
      </c>
      <c r="AD145" s="168">
        <v>404438</v>
      </c>
      <c r="AT145" s="114">
        <v>2005</v>
      </c>
      <c r="AV145" s="114">
        <v>1.7254892430327298</v>
      </c>
    </row>
    <row r="146" spans="29:66" x14ac:dyDescent="0.2">
      <c r="AC146" s="168">
        <v>3536</v>
      </c>
      <c r="AD146" s="168">
        <v>407974</v>
      </c>
      <c r="AT146" s="114">
        <v>2006</v>
      </c>
      <c r="AV146" s="114">
        <v>1.3602094227889487</v>
      </c>
    </row>
    <row r="147" spans="29:66" x14ac:dyDescent="0.2">
      <c r="AC147" s="168">
        <v>4758</v>
      </c>
      <c r="AD147" s="168">
        <v>412732</v>
      </c>
      <c r="AT147" s="114">
        <v>2007</v>
      </c>
      <c r="AV147" s="114">
        <v>1.5029940798219346</v>
      </c>
      <c r="BN147" s="169"/>
    </row>
    <row r="148" spans="29:66" x14ac:dyDescent="0.2">
      <c r="AC148" s="168">
        <v>4586</v>
      </c>
      <c r="AD148" s="168">
        <v>417318</v>
      </c>
      <c r="AT148" s="114">
        <v>2008</v>
      </c>
      <c r="AV148" s="114">
        <v>1.8579396478318271</v>
      </c>
      <c r="BA148" s="114">
        <v>2800000</v>
      </c>
      <c r="BN148" s="169"/>
    </row>
    <row r="149" spans="29:66" x14ac:dyDescent="0.2">
      <c r="AC149" s="168">
        <v>5096</v>
      </c>
      <c r="AD149" s="168">
        <v>422414</v>
      </c>
      <c r="AT149" s="114">
        <v>2009</v>
      </c>
      <c r="AV149" s="114">
        <v>1.5276828605206842</v>
      </c>
      <c r="BN149" s="169"/>
    </row>
    <row r="150" spans="29:66" x14ac:dyDescent="0.2">
      <c r="AC150" s="168">
        <v>3961</v>
      </c>
      <c r="AD150" s="168">
        <v>426375</v>
      </c>
      <c r="AT150" s="114">
        <v>2010</v>
      </c>
      <c r="AV150" s="114">
        <v>1.1294261294261294</v>
      </c>
      <c r="BN150" s="169"/>
    </row>
    <row r="151" spans="29:66" x14ac:dyDescent="0.2">
      <c r="AC151" s="168">
        <v>3568</v>
      </c>
      <c r="AD151" s="168">
        <v>429943</v>
      </c>
      <c r="BN151" s="169"/>
    </row>
    <row r="152" spans="29:66" x14ac:dyDescent="0.2">
      <c r="AC152" s="168">
        <v>7808</v>
      </c>
      <c r="AD152" s="168">
        <v>437751</v>
      </c>
      <c r="BN152" s="169"/>
    </row>
    <row r="153" spans="29:66" x14ac:dyDescent="0.2">
      <c r="BN153" s="169"/>
    </row>
    <row r="154" spans="29:66" x14ac:dyDescent="0.2">
      <c r="BN154" s="169"/>
    </row>
    <row r="155" spans="29:66" x14ac:dyDescent="0.2">
      <c r="BN155" s="169"/>
    </row>
    <row r="156" spans="29:66" x14ac:dyDescent="0.2">
      <c r="BN156" s="169"/>
    </row>
    <row r="157" spans="29:66" x14ac:dyDescent="0.2">
      <c r="BN157" s="170"/>
    </row>
    <row r="158" spans="29:66" x14ac:dyDescent="0.2">
      <c r="BN158" s="170"/>
    </row>
    <row r="170" spans="66:66" x14ac:dyDescent="0.2">
      <c r="BN170" s="169"/>
    </row>
    <row r="171" spans="66:66" x14ac:dyDescent="0.2">
      <c r="BN171" s="169"/>
    </row>
    <row r="172" spans="66:66" x14ac:dyDescent="0.2">
      <c r="BN172" s="169"/>
    </row>
    <row r="173" spans="66:66" x14ac:dyDescent="0.2">
      <c r="BN173" s="169"/>
    </row>
    <row r="174" spans="66:66" x14ac:dyDescent="0.2">
      <c r="BN174" s="169"/>
    </row>
    <row r="175" spans="66:66" x14ac:dyDescent="0.2">
      <c r="BN175" s="169"/>
    </row>
    <row r="176" spans="66:66" x14ac:dyDescent="0.2">
      <c r="BN176" s="169"/>
    </row>
    <row r="177" spans="66:66" x14ac:dyDescent="0.2">
      <c r="BN177" s="169"/>
    </row>
    <row r="178" spans="66:66" x14ac:dyDescent="0.2">
      <c r="BN178" s="169"/>
    </row>
    <row r="179" spans="66:66" x14ac:dyDescent="0.2">
      <c r="BN179" s="169"/>
    </row>
    <row r="180" spans="66:66" x14ac:dyDescent="0.2">
      <c r="BN180" s="170"/>
    </row>
    <row r="181" spans="66:66" x14ac:dyDescent="0.2">
      <c r="BN181" s="170"/>
    </row>
  </sheetData>
  <mergeCells count="29">
    <mergeCell ref="P2:Y2"/>
    <mergeCell ref="Z2:AC2"/>
    <mergeCell ref="P3:T3"/>
    <mergeCell ref="U3:Y3"/>
    <mergeCell ref="B3:D3"/>
    <mergeCell ref="N3:O3"/>
    <mergeCell ref="M3:M4"/>
    <mergeCell ref="E3:L3"/>
    <mergeCell ref="BB122:BC122"/>
    <mergeCell ref="AU138:AZ138"/>
    <mergeCell ref="BG95:BQ95"/>
    <mergeCell ref="BH96:BI96"/>
    <mergeCell ref="BJ96:BK96"/>
    <mergeCell ref="BL96:BM96"/>
    <mergeCell ref="BN96:BO96"/>
    <mergeCell ref="AY139:AZ139"/>
    <mergeCell ref="AC140:AD140"/>
    <mergeCell ref="Z3:AA3"/>
    <mergeCell ref="AB3:AC3"/>
    <mergeCell ref="AY122:AZ122"/>
    <mergeCell ref="AU121:AZ121"/>
    <mergeCell ref="AU139:AV139"/>
    <mergeCell ref="AW139:AX139"/>
    <mergeCell ref="AU122:AV122"/>
    <mergeCell ref="AW122:AX122"/>
    <mergeCell ref="AD3:AE3"/>
    <mergeCell ref="AF3:AG3"/>
    <mergeCell ref="AH3:AI3"/>
    <mergeCell ref="AJ3:AK3"/>
  </mergeCells>
  <hyperlinks>
    <hyperlink ref="E25:F25" r:id="rId1" display="https://reports2.safety.army.mil/ReportServer?%2fDW%2fAnalyzeIT%2fRMIS.REPORTS%2fAviation+Statistics%2fR0219+Case_List&amp;varCaseNumbers=19920111011%2c&amp;varCaseType=A&amp;varCriteria=Aviation+Flight+Accident+Statistics+-+Aircraft+Type%0d%0aC+12%0d%0a1992+Class+A+Accidents&amp;rs%3aParameterLanguage=&amp;rc%3aParameters=Collapsed"/>
    <hyperlink ref="E26:F26" r:id="rId2" display="https://reports2.safety.army.mil/ReportServer?%2fDW%2fAnalyzeIT%2fRMIS.REPORTS%2fAviation+Statistics%2fR0219+Case_List&amp;varCaseNumbers=19921112001%2c&amp;varCaseType=A&amp;varCriteria=Aviation+Flight+Accident+Statistics+-+Aircraft+Type%0d%0aC+12%0d%0a1993+Class+A+Accidents&amp;rs%3aParameterLanguage=&amp;rc%3aParameters=Collapsed"/>
    <hyperlink ref="E30:F30" r:id="rId3" display="https://reports2.safety.army.mil/ReportServer?%2fDW%2fAnalyzeIT%2fRMIS.REPORTS%2fAviation+Statistics%2fR0219+Case_List&amp;varCaseNumbers=19970416001%2c&amp;varCaseType=A&amp;varCriteria=Aviation+Flight+Accident+Statistics+-+Aircraft+Type%0d%0aC+12%0d%0a1997+Class+A+Accidents&amp;rs%3aParameterLanguage=&amp;rc%3aParameters=Collapsed"/>
    <hyperlink ref="E32:F32" r:id="rId4" display="https://reports2.safety.army.mil/ReportServer?%2fDW%2fAnalyzeIT%2fRMIS.REPORTS%2fAviation+Statistics%2fR0219+Case_List&amp;varCaseNumbers=19981106001%2c&amp;varCaseType=A&amp;varCriteria=Aviation+Flight+Accident+Statistics+-+Aircraft+Type%0d%0aC+12%0d%0a1999+Class+A+Accidents&amp;rs%3aParameterLanguage=&amp;rc%3aParameters=Collapsed"/>
    <hyperlink ref="E34:F34" r:id="rId5" display="https://reports2.safety.army.mil/ReportServer?%2fDW%2fAnalyzeIT%2fRMIS.REPORTS%2fAviation+Statistics%2fR0219+Case_List&amp;varCaseNumbers=20010326001%2c&amp;varCaseType=A&amp;varCriteria=Aviation+Flight+Accident+Statistics+-+Aircraft+Type%0d%0aC+12%0d%0a2001+Class+A+Accidents&amp;rs%3aParameterLanguage=&amp;rc%3aParameters=Collapsed"/>
    <hyperlink ref="E36:F36" r:id="rId6" display="https://reports2.safety.army.mil/ReportServer?%2fDW%2fAnalyzeIT%2fRMIS.REPORTS%2fAviation+Statistics%2fR0219+Case_List&amp;varCaseNumbers=20030812001%2c&amp;varCaseType=A&amp;varCriteria=Aviation+Flight+Accident+Statistics+-+Aircraft+Type%0d%0aC+12%0d%0a2003+Class+A+Accidents&amp;rs%3aParameterLanguage=&amp;rc%3aParameters=Collapsed"/>
    <hyperlink ref="E41:F41" r:id="rId7" display="https://reports2.safety.army.mil/ReportServer?%2fDW%2fAnalyzeIT%2fRMIS.REPORTS%2fAviation+Statistics%2fR0219+Case_List&amp;varCaseNumbers=20071127002%2c20071022010%2c&amp;varCaseType=A&amp;varCriteria=Aviation+Flight+Accident+Statistics+-+Aircraft+Type%0d%0aC+12%0d%0a2008+Class+A+Accidents&amp;rs%3aParameterLanguage=&amp;rc%3aParameters=Collapsed"/>
    <hyperlink ref="E43:F43" r:id="rId8" display="https://reports2.safety.army.mil/ReportServer?%2fDW%2fAnalyzeIT%2fRMIS.REPORTS%2fAviation+Statistics%2fR0219+Case_List&amp;varCaseNumbers=20100306001%2c20100630002%2c20091013002%2c&amp;varCaseType=A&amp;varCriteria=Aviation+Flight+Accident+Statistics+-+Aircraft+Type%0d%0aC+12%0d%0a2010+Class+A+Accidents&amp;rs%3aParameterLanguage=&amp;rc%3aParameters=Collapsed"/>
    <hyperlink ref="G12" r:id="rId9" display="https://reports2.safety.army.mil/ReportServer?%2fDW%2fAnalyzeIT%2fRMIS.REPORTS%2fAviation+Statistics%2fR0219+Case_List&amp;varCaseNumbers=19781114001%2c19790619020%2c&amp;varCaseType=A&amp;varCriteria=Aviation+Flight+Accident+Statistics+-+Aircraft+Type%0d%0aC+12%0d%0a1979+Class+B+Accidents&amp;rs%3aParameterLanguage=&amp;rc%3aParameters=Collapsed"/>
    <hyperlink ref="G14" r:id="rId10" display="https://reports2.safety.army.mil/ReportServer?%2fDW%2fAnalyzeIT%2fRMIS.REPORTS%2fAviation+Statistics%2fR0219+Case_List&amp;varCaseNumbers=19810811001%2c&amp;varCaseType=A&amp;varCriteria=Aviation+Flight+Accident+Statistics+-+Aircraft+Type%0d%0aC+12%0d%0a1981+Class+B+Accidents&amp;rs%3aParameterLanguage=&amp;rc%3aParameters=Collapsed"/>
    <hyperlink ref="G16" r:id="rId11" display="https://reports2.safety.army.mil/ReportServer?%2fDW%2fAnalyzeIT%2fRMIS.REPORTS%2fAviation+Statistics%2fR0219+Case_List&amp;varCaseNumbers=19821001001%2c&amp;varCaseType=A&amp;varCriteria=Aviation+Flight+Accident+Statistics+-+Aircraft+Type%0d%0aC+12%0d%0a1983+Class+B+Accidents&amp;rs%3aParameterLanguage=&amp;rc%3aParameters=Collapsed"/>
    <hyperlink ref="G19" r:id="rId12" display="https://reports2.safety.army.mil/ReportServer?%2fDW%2fAnalyzeIT%2fRMIS.REPORTS%2fAviation+Statistics%2fR0219+Case_List&amp;varCaseNumbers=19851130001%2c&amp;varCaseType=A&amp;varCriteria=Aviation+Flight+Accident+Statistics+-+Aircraft+Type%0d%0aC+12%0d%0a1986+Class+B+Accidents&amp;rs%3aParameterLanguage=&amp;rc%3aParameters=Collapsed"/>
    <hyperlink ref="G22" r:id="rId13" display="https://reports2.safety.army.mil/ReportServer?%2fDW%2fAnalyzeIT%2fRMIS.REPORTS%2fAviation+Statistics%2fR0219+Case_List&amp;varCaseNumbers=19890729001%2c&amp;varCaseType=A&amp;varCriteria=Aviation+Flight+Accident+Statistics+-+Aircraft+Type%0d%0aC+12%0d%0a1989+Class+B+Accidents&amp;rs%3aParameterLanguage=&amp;rc%3aParameters=Collapsed"/>
    <hyperlink ref="G25" r:id="rId14" display="https://reports2.safety.army.mil/ReportServer?%2fDW%2fAnalyzeIT%2fRMIS.REPORTS%2fAviation+Statistics%2fR0219+Case_List&amp;varCaseNumbers=19920114001%2c19911011001%2c&amp;varCaseType=A&amp;varCriteria=Aviation+Flight+Accident+Statistics+-+Aircraft+Type%0d%0aC+12%0d%0a1992+Class+B+Accidents&amp;rs%3aParameterLanguage=&amp;rc%3aParameters=Collapsed"/>
    <hyperlink ref="G26" r:id="rId15" display="https://reports2.safety.army.mil/ReportServer?%2fDW%2fAnalyzeIT%2fRMIS.REPORTS%2fAviation+Statistics%2fR0219+Case_List&amp;varCaseNumbers=19930223001%2c&amp;varCaseType=A&amp;varCriteria=Aviation+Flight+Accident+Statistics+-+Aircraft+Type%0d%0aC+12%0d%0a1993+Class+B+Accidents&amp;rs%3aParameterLanguage=&amp;rc%3aParameters=Collapsed"/>
    <hyperlink ref="G35" r:id="rId16" display="https://reports2.safety.army.mil/ReportServer?%2fDW%2fAnalyzeIT%2fRMIS.REPORTS%2fAviation+Statistics%2fR0219+Case_List&amp;varCaseNumbers=20020129003%2c&amp;varCaseType=A&amp;varCriteria=Aviation+Flight+Accident+Statistics+-+Aircraft+Type%0d%0aC+12%0d%0a2002+Class+B+Accidents&amp;rs%3aParameterLanguage=&amp;rc%3aParameters=Collapsed"/>
    <hyperlink ref="G36" r:id="rId17" display="https://reports2.safety.army.mil/ReportServer?%2fDW%2fAnalyzeIT%2fRMIS.REPORTS%2fAviation+Statistics%2fR0219+Case_List&amp;varCaseNumbers=20030211001%2c&amp;varCaseType=A&amp;varCriteria=Aviation+Flight+Accident+Statistics+-+Aircraft+Type%0d%0aC+12%0d%0a2003+Class+B+Accidents&amp;rs%3aParameterLanguage=&amp;rc%3aParameters=Collapsed"/>
    <hyperlink ref="G37" r:id="rId18" display="https://reports2.safety.army.mil/ReportServer?%2fDW%2fAnalyzeIT%2fRMIS.REPORTS%2fAviation+Statistics%2fR0219+Case_List&amp;varCaseNumbers=20040105001%2c&amp;varCaseType=A&amp;varCriteria=Aviation+Flight+Accident+Statistics+-+Aircraft+Type%0d%0aC+12%0d%0a2004+Class+B+Accidents&amp;rs%3aParameterLanguage=&amp;rc%3aParameters=Collapsed"/>
    <hyperlink ref="G38" r:id="rId19" display="https://reports2.safety.army.mil/ReportServer?%2fDW%2fAnalyzeIT%2fRMIS.REPORTS%2fAviation+Statistics%2fR0219+Case_List&amp;varCaseNumbers=20050127001%2c20050410002%2c&amp;varCaseType=A&amp;varCriteria=Aviation+Flight+Accident+Statistics+-+Aircraft+Type%0d%0aC+12%0d%0a2005+Class+B+Accidents&amp;rs%3aParameterLanguage=&amp;rc%3aParameters=Collapsed"/>
    <hyperlink ref="G39" r:id="rId20" display="https://reports2.safety.army.mil/ReportServer?%2fDW%2fAnalyzeIT%2fRMIS.REPORTS%2fAviation+Statistics%2fR0219+Case_List&amp;varCaseNumbers=20060220005%2c20060825002%2c&amp;varCaseType=A&amp;varCriteria=Aviation+Flight+Accident+Statistics+-+Aircraft+Type%0d%0aC+12%0d%0a2006+Class+B+Accidents&amp;rs%3aParameterLanguage=&amp;rc%3aParameters=Collapsed"/>
    <hyperlink ref="G40" r:id="rId21" display="https://reports2.safety.army.mil/ReportServer?%2fDW%2fAnalyzeIT%2fRMIS.REPORTS%2fAviation+Statistics%2fR0219+Case_List&amp;varCaseNumbers=20070126001%2c&amp;varCaseType=A&amp;varCriteria=Aviation+Flight+Accident+Statistics+-+Aircraft+Type%0d%0aC+12%0d%0a2007+Class+B+Accidents&amp;rs%3aParameterLanguage=&amp;rc%3aParameters=Collapsed"/>
    <hyperlink ref="G41" r:id="rId22" display="https://reports2.safety.army.mil/ReportServer?%2fDW%2fAnalyzeIT%2fRMIS.REPORTS%2fAviation+Statistics%2fR0219+Case_List&amp;varCaseNumbers=20080925001%2c&amp;varCaseType=A&amp;varCriteria=Aviation+Flight+Accident+Statistics+-+Aircraft+Type%0d%0aC+12%0d%0a2008+Class+B+Accidents&amp;rs%3aParameterLanguage=&amp;rc%3aParameters=Collapsed"/>
    <hyperlink ref="G43" r:id="rId23" display="https://reports2.safety.army.mil/ReportServer?%2fDW%2fAnalyzeIT%2fRMIS.REPORTS%2fAviation+Statistics%2fR0219+Case_List&amp;varCaseNumbers=20100406002%2c&amp;varCaseType=A&amp;varCriteria=Aviation+Flight+Accident+Statistics+-+Aircraft+Type%0d%0aC+12%0d%0a2010+Class+B+Accidents&amp;rs%3aParameterLanguage=&amp;rc%3aParameters=Collapsed"/>
    <hyperlink ref="I10:J10" r:id="rId24" display="https://reports2.safety.army.mil/ReportServer?%2fDW%2fAnalyzeIT%2fRMIS.REPORTS%2fAviation+Statistics%2fR0219+Case_List&amp;varCaseNumbers=19761108009%2c&amp;varCaseType=A&amp;varCriteria=Aviation+Flight+Accident+Statistics+-+Aircraft+Type%0d%0aC+12%0d%0a1977+Class+C+Accidents&amp;rs%3aParameterLanguage=&amp;rc%3aParameters=Collapsed"/>
    <hyperlink ref="I11:J11" r:id="rId25" display="https://reports2.safety.army.mil/ReportServer?%2fDW%2fAnalyzeIT%2fRMIS.REPORTS%2fAviation+Statistics%2fR0219+Case_List&amp;varCaseNumbers=19771020001%2c&amp;varCaseType=A&amp;varCriteria=Aviation+Flight+Accident+Statistics+-+Aircraft+Type%0d%0aC+12%0d%0a1978+Class+C+Accidents&amp;rs%3aParameterLanguage=&amp;rc%3aParameters=Collapsed"/>
    <hyperlink ref="I12:J12" r:id="rId26" display="https://reports2.safety.army.mil/ReportServer?%2fDW%2fAnalyzeIT%2fRMIS.REPORTS%2fAviation+Statistics%2fR0219+Case_List&amp;varCaseNumbers=19790118010%2c19790130016%2c19790913009%2c19790926010%2c&amp;varCaseType=A&amp;varCriteria=Aviation+Flight+Accident+Statistics+-+Aircraft+Type%0d%0aC+12%0d%0a1979+Class+C+Accidents&amp;rs%3aParameterLanguage=&amp;rc%3aParameters=Collapsed"/>
    <hyperlink ref="I13:J13" r:id="rId27" display="https://reports2.safety.army.mil/ReportServer?%2fDW%2fAnalyzeIT%2fRMIS.REPORTS%2fAviation+Statistics%2fR0219+Case_List&amp;varCaseNumbers=19800311002%2c19800721019%2c19800519015%2c19800522014%2c19800529004%2c19800613001%2c19800724006%2c&amp;varCaseType=A&amp;varCriteria=Aviation+Flight+Accident+Statistics+-+Aircraft+Type%0d%0aC+12%0d%0a1980+Class+C+Accidents&amp;rs%3aParameterLanguage=&amp;rc%3aParameters=Collapsed"/>
    <hyperlink ref="I14:J14" r:id="rId28" display="https://reports2.safety.army.mil/ReportServer?%2fDW%2fAnalyzeIT%2fRMIS.REPORTS%2fAviation+Statistics%2fR0219+Case_List&amp;varCaseNumbers=19810312006%2c19810123018%2c19810827003%2c&amp;varCaseType=A&amp;varCriteria=Aviation+Flight+Accident+Statistics+-+Aircraft+Type%0d%0aC+12%0d%0a1981+Class+C+Accidents&amp;rs%3aParameterLanguage=&amp;rc%3aParameters=Collapsed"/>
    <hyperlink ref="I15:J15" r:id="rId29" display="https://reports2.safety.army.mil/ReportServer?%2fDW%2fAnalyzeIT%2fRMIS.REPORTS%2fAviation+Statistics%2fR0219+Case_List&amp;varCaseNumbers=19820719003%2c19820722020%2c19820730011%2c19820803010%2c19820329010%2c19811022006%2c19820212009%2c19820902001%2c19820116001%2c19811001007%2c19820611011%2c&amp;varCaseType=A&amp;varCriteria=Aviation+Flight+Accident+Statistics+-+Aircraft+Type%0d%0aC+12%0d%0a1982+Class+C+Accidents&amp;rs%3aParameterLanguage=&amp;rc%3aParameters=Collapsed"/>
    <hyperlink ref="I16:J16" r:id="rId30" display="https://reports2.safety.army.mil/ReportServer?%2fDW%2fAnalyzeIT%2fRMIS.REPORTS%2fAviation+Statistics%2fR0219+Case_List&amp;varCaseNumbers=19830117005%2c19821104008%2c19830831002%2c19830328001%2c19830325014%2c&amp;varCaseType=A&amp;varCriteria=Aviation+Flight+Accident+Statistics+-+Aircraft+Type%0d%0aC+12%0d%0a1983+Class+C+Accidents&amp;rs%3aParameterLanguage=&amp;rc%3aParameters=Collapsed"/>
    <hyperlink ref="I17:J17" r:id="rId31" display="https://reports2.safety.army.mil/ReportServer?%2fDW%2fAnalyzeIT%2fRMIS.REPORTS%2fAviation+Statistics%2fR0219+Case_List&amp;varCaseNumbers=19840305006%2c19840717013%2c19831012022%2c19831020001%2c&amp;varCaseType=A&amp;varCriteria=Aviation+Flight+Accident+Statistics+-+Aircraft+Type%0d%0aC+12%0d%0a1984+Class+C+Accidents&amp;rs%3aParameterLanguage=&amp;rc%3aParameters=Collapsed"/>
    <hyperlink ref="I18:J18" r:id="rId32" display="https://reports2.safety.army.mil/ReportServer?%2fDW%2fAnalyzeIT%2fRMIS.REPORTS%2fAviation+Statistics%2fR0219+Case_List&amp;varCaseNumbers=19841129008%2c19850729015%2c&amp;varCaseType=A&amp;varCriteria=Aviation+Flight+Accident+Statistics+-+Aircraft+Type%0d%0aC+12%0d%0a1985+Class+C+Accidents&amp;rs%3aParameterLanguage=&amp;rc%3aParameters=Collapsed"/>
    <hyperlink ref="I19:J19" r:id="rId33" display="https://reports2.safety.army.mil/ReportServer?%2fDW%2fAnalyzeIT%2fRMIS.REPORTS%2fAviation+Statistics%2fR0219+Case_List&amp;varCaseNumbers=19860912005%2c19860823004%2c19860201001%2c19860831001%2c&amp;varCaseType=A&amp;varCriteria=Aviation+Flight+Accident+Statistics+-+Aircraft+Type%0d%0aC+12%0d%0a1986+Class+C+Accidents&amp;rs%3aParameterLanguage=&amp;rc%3aParameters=Collapsed"/>
    <hyperlink ref="I20:J20" r:id="rId34" display="https://reports2.safety.army.mil/ReportServer?%2fDW%2fAnalyzeIT%2fRMIS.REPORTS%2fAviation+Statistics%2fR0219+Case_List&amp;varCaseNumbers=19870612007%2c19861023002%2c19861205009%2c&amp;varCaseType=A&amp;varCriteria=Aviation+Flight+Accident+Statistics+-+Aircraft+Type%0d%0aC+12%0d%0a1987+Class+C+Accidents&amp;rs%3aParameterLanguage=&amp;rc%3aParameters=Collapsed"/>
    <hyperlink ref="I21:J21" r:id="rId35" display="https://reports2.safety.army.mil/ReportServer?%2fDW%2fAnalyzeIT%2fRMIS.REPORTS%2fAviation+Statistics%2fR0219+Case_List&amp;varCaseNumbers=19871211001%2c&amp;varCaseType=A&amp;varCriteria=Aviation+Flight+Accident+Statistics+-+Aircraft+Type%0d%0aC+12%0d%0a1988+Class+C+Accidents&amp;rs%3aParameterLanguage=&amp;rc%3aParameters=Collapsed"/>
    <hyperlink ref="I22:J22" r:id="rId36" display="https://reports2.safety.army.mil/ReportServer?%2fDW%2fAnalyzeIT%2fRMIS.REPORTS%2fAviation+Statistics%2fR0219+Case_List&amp;varCaseNumbers=19890822002%2c&amp;varCaseType=A&amp;varCriteria=Aviation+Flight+Accident+Statistics+-+Aircraft+Type%0d%0aC+12%0d%0a1989+Class+C+Accidents&amp;rs%3aParameterLanguage=&amp;rc%3aParameters=Collapsed"/>
    <hyperlink ref="I23:J23" r:id="rId37" display="https://reports2.safety.army.mil/ReportServer?%2fDW%2fAnalyzeIT%2fRMIS.REPORTS%2fAviation+Statistics%2fR0219+Case_List&amp;varCaseNumbers=19900901001%2c19900816017%2c19900725003%2c19900503019%2c&amp;varCaseType=A&amp;varCriteria=Aviation+Flight+Accident+Statistics+-+Aircraft+Type%0d%0aC+12%0d%0a1990+Class+C+Accidents&amp;rs%3aParameterLanguage=&amp;rc%3aParameters=Collapsed"/>
    <hyperlink ref="I24:J24" r:id="rId38" display="https://reports2.safety.army.mil/ReportServer?%2fDW%2fAnalyzeIT%2fRMIS.REPORTS%2fAviation+Statistics%2fR0219+Case_List&amp;varCaseNumbers=19910517004%2c19901026012%2c19910825003%2c19910904006%2c19910307011%2c19910212010%2c19910714001%2c&amp;varCaseType=A&amp;varCriteria=Aviation+Flight+Accident+Statistics+-+Aircraft+Type%0d%0aC+12%0d%0a1991+Class+C+Accidents&amp;rs%3aParameterLanguage=&amp;rc%3aParameters=Collapsed"/>
    <hyperlink ref="I25:J25" r:id="rId39" display="https://reports2.safety.army.mil/ReportServer?%2fDW%2fAnalyzeIT%2fRMIS.REPORTS%2fAviation+Statistics%2fR0219+Case_List&amp;varCaseNumbers=19920724004%2c19920724006%2c19920807003%2c&amp;varCaseType=A&amp;varCriteria=Aviation+Flight+Accident+Statistics+-+Aircraft+Type%0d%0aC+12%0d%0a1992+Class+C+Accidents&amp;rs%3aParameterLanguage=&amp;rc%3aParameters=Collapsed"/>
    <hyperlink ref="I26:J26" r:id="rId40" display="https://reports2.safety.army.mil/ReportServer?%2fDW%2fAnalyzeIT%2fRMIS.REPORTS%2fAviation+Statistics%2fR0219+Case_List&amp;varCaseNumbers=19930718002%2c19930715001%2c19930113013%2c19930719001%2c19930728008%2c&amp;varCaseType=A&amp;varCriteria=Aviation+Flight+Accident+Statistics+-+Aircraft+Type%0d%0aC+12%0d%0a1993+Class+C+Accidents&amp;rs%3aParameterLanguage=&amp;rc%3aParameters=Collapsed"/>
    <hyperlink ref="I27:J27" r:id="rId41" display="https://reports2.safety.army.mil/ReportServer?%2fDW%2fAnalyzeIT%2fRMIS.REPORTS%2fAviation+Statistics%2fR0219+Case_List&amp;varCaseNumbers=19940712001%2c19940423001%2c19940321001%2c19940524015%2c&amp;varCaseType=A&amp;varCriteria=Aviation+Flight+Accident+Statistics+-+Aircraft+Type%0d%0aC+12%0d%0a1994+Class+C+Accidents&amp;rs%3aParameterLanguage=&amp;rc%3aParameters=Collapsed"/>
    <hyperlink ref="I28:J28" r:id="rId42" display="https://reports2.safety.army.mil/ReportServer?%2fDW%2fAnalyzeIT%2fRMIS.REPORTS%2fAviation+Statistics%2fR0219+Case_List&amp;varCaseNumbers=19950522001%2c19950302001%2c19950403001%2c19950514002%2c19941001001%2c19950723002%2c&amp;varCaseType=A&amp;varCriteria=Aviation+Flight+Accident+Statistics+-+Aircraft+Type%0d%0aC+12%0d%0a1995+Class+C+Accidents&amp;rs%3aParameterLanguage=&amp;rc%3aParameters=Collapsed"/>
    <hyperlink ref="I29:J29" r:id="rId43" display="https://reports2.safety.army.mil/ReportServer?%2fDW%2fAnalyzeIT%2fRMIS.REPORTS%2fAviation+Statistics%2fR0219+Case_List&amp;varCaseNumbers=19951228006%2c19960626004%2c19960811001%2c19960720001%2c19960208001%2c&amp;varCaseType=A&amp;varCriteria=Aviation+Flight+Accident+Statistics+-+Aircraft+Type%0d%0aC+12%0d%0a1996+Class+C+Accidents&amp;rs%3aParameterLanguage=&amp;rc%3aParameters=Collapsed"/>
    <hyperlink ref="I30:J30" r:id="rId44" display="https://reports2.safety.army.mil/ReportServer?%2fDW%2fAnalyzeIT%2fRMIS.REPORTS%2fAviation+Statistics%2fR0219+Case_List&amp;varCaseNumbers=19970810001%2c19961206001%2c19970228005%2c19970422001%2c19970507002%2c19970410001%2c19970723001%2c&amp;varCaseType=A&amp;varCriteria=Aviation+Flight+Accident+Statistics+-+Aircraft+Type%0d%0aC+12%0d%0a1997+Class+C+Accidents&amp;rs%3aParameterLanguage=&amp;rc%3aParameters=Collapsed"/>
    <hyperlink ref="I31:J31" r:id="rId45" display="https://reports2.safety.army.mil/ReportServer?%2fDW%2fAnalyzeIT%2fRMIS.REPORTS%2fAviation+Statistics%2fR0219+Case_List&amp;varCaseNumbers=19980902001%2c19971006001%2c19980805001%2c19980630002%2c19980723002%2c19971224001%2c19980323007%2c19980327001%2c&amp;varCaseType=A&amp;varCriteria=Aviation+Flight+Accident+Statistics+-+Aircraft+Type%0d%0aC+12%0d%0a1998+Class+C+Accidents&amp;rs%3aParameterLanguage=&amp;rc%3aParameters=Collapsed"/>
    <hyperlink ref="I32:J32" r:id="rId46" display="https://reports2.safety.army.mil/ReportServer?%2fDW%2fAnalyzeIT%2fRMIS.REPORTS%2fAviation+Statistics%2fR0219+Case_List&amp;varCaseNumbers=19990622002%2c19990802001%2c19990823004%2c19990328001%2c19981223001%2c19981006001%2c19981006012%2c&amp;varCaseType=A&amp;varCriteria=Aviation+Flight+Accident+Statistics+-+Aircraft+Type%0d%0aC+12%0d%0a1999+Class+C+Accidents&amp;rs%3aParameterLanguage=&amp;rc%3aParameters=Collapsed"/>
    <hyperlink ref="I33:J33" r:id="rId47" display="https://reports2.safety.army.mil/ReportServer?%2fDW%2fAnalyzeIT%2fRMIS.REPORTS%2fAviation+Statistics%2fR0219+Case_List&amp;varCaseNumbers=20000213002%2c19991012002%2c20000722001%2c20000717002%2c20000813001%2c20000728008%2c19991230001%2c&amp;varCaseType=A&amp;varCriteria=Aviation+Flight+Accident+Statistics+-+Aircraft+Type%0d%0aC+12%0d%0a2000+Class+C+Accidents&amp;rs%3aParameterLanguage=&amp;rc%3aParameters=Collapsed"/>
    <hyperlink ref="I34:J34" r:id="rId48" display="https://reports2.safety.army.mil/ReportServer?%2fDW%2fAnalyzeIT%2fRMIS.REPORTS%2fAviation+Statistics%2fR0219+Case_List&amp;varCaseNumbers=20010501001%2c20010822001%2c20010531001%2c20010701001%2c20010509002%2c20001102006%2c&amp;varCaseType=A&amp;varCriteria=Aviation+Flight+Accident+Statistics+-+Aircraft+Type%0d%0aC+12%0d%0a2001+Class+C+Accidents&amp;rs%3aParameterLanguage=&amp;rc%3aParameters=Collapsed"/>
    <hyperlink ref="I35:J35" r:id="rId49" display="https://reports2.safety.army.mil/ReportServer?%2fDW%2fAnalyzeIT%2fRMIS.REPORTS%2fAviation+Statistics%2fR0219+Case_List&amp;varCaseNumbers=20020721001%2c20011001001%2c&amp;varCaseType=A&amp;varCriteria=Aviation+Flight+Accident+Statistics+-+Aircraft+Type%0d%0aC+12%0d%0a2002+Class+C+Accidents&amp;rs%3aParameterLanguage=&amp;rc%3aParameters=Collapsed"/>
    <hyperlink ref="I36:J36" r:id="rId50" display="https://reports2.safety.army.mil/ReportServer?%2fDW%2fAnalyzeIT%2fRMIS.REPORTS%2fAviation+Statistics%2fR0219+Case_List&amp;varCaseNumbers=20030530001%2c20030630001%2c20030822005%2c&amp;varCaseType=A&amp;varCriteria=Aviation+Flight+Accident+Statistics+-+Aircraft+Type%0d%0aC+12%0d%0a2003+Class+C+Accidents&amp;rs%3aParameterLanguage=&amp;rc%3aParameters=Collapsed"/>
    <hyperlink ref="I37:J37" r:id="rId51" display="https://reports2.safety.army.mil/ReportServer?%2fDW%2fAnalyzeIT%2fRMIS.REPORTS%2fAviation+Statistics%2fR0219+Case_List&amp;varCaseNumbers=20040511002%2c20040830003%2c20040502001%2c20040617001%2c&amp;varCaseType=A&amp;varCriteria=Aviation+Flight+Accident+Statistics+-+Aircraft+Type%0d%0aC+12%0d%0a2004+Class+C+Accidents&amp;rs%3aParameterLanguage=&amp;rc%3aParameters=Collapsed"/>
    <hyperlink ref="I38:J38" r:id="rId52" display="https://reports2.safety.army.mil/ReportServer?%2fDW%2fAnalyzeIT%2fRMIS.REPORTS%2fAviation+Statistics%2fR0219+Case_List&amp;varCaseNumbers=20050103002%2c20050308002%2c20041025001%2c20050826002%2c20050807001%2c&amp;varCaseType=A&amp;varCriteria=Aviation+Flight+Accident+Statistics+-+Aircraft+Type%0d%0aC+12%0d%0a2005+Class+C+Accidents&amp;rs%3aParameterLanguage=&amp;rc%3aParameters=Collapsed"/>
    <hyperlink ref="I39:J39" r:id="rId53" display="https://reports2.safety.army.mil/ReportServer?%2fDW%2fAnalyzeIT%2fRMIS.REPORTS%2fAviation+Statistics%2fR0219+Case_List&amp;varCaseNumbers=20060810004%2c20051202001%2c&amp;varCaseType=A&amp;varCriteria=Aviation+Flight+Accident+Statistics+-+Aircraft+Type%0d%0aC+12%0d%0a2006+Class+C+Accidents&amp;rs%3aParameterLanguage=&amp;rc%3aParameters=Collapsed"/>
    <hyperlink ref="I40:J40" r:id="rId54" display="https://reports2.safety.army.mil/ReportServer?%2fDW%2fAnalyzeIT%2fRMIS.REPORTS%2fAviation+Statistics%2fR0219+Case_List&amp;varCaseNumbers=20070920004%2c20061114001%2c20061116001%2c&amp;varCaseType=A&amp;varCriteria=Aviation+Flight+Accident+Statistics+-+Aircraft+Type%0d%0aC+12%0d%0a2007+Class+C+Accidents&amp;rs%3aParameterLanguage=&amp;rc%3aParameters=Collapsed"/>
    <hyperlink ref="I41:J41" r:id="rId55" display="https://reports2.safety.army.mil/ReportServer?%2fDW%2fAnalyzeIT%2fRMIS.REPORTS%2fAviation+Statistics%2fR0219+Case_List&amp;varCaseNumbers=20080805004%2c20080926002%2c&amp;varCaseType=A&amp;varCriteria=Aviation+Flight+Accident+Statistics+-+Aircraft+Type%0d%0aC+12%0d%0a2008+Class+C+Accidents&amp;rs%3aParameterLanguage=&amp;rc%3aParameters=Collapsed"/>
    <hyperlink ref="I42:J42" r:id="rId56" display="https://reports2.safety.army.mil/ReportServer?%2fDW%2fAnalyzeIT%2fRMIS.REPORTS%2fAviation+Statistics%2fR0219+Case_List&amp;varCaseNumbers=20090414003%2c20090331002%2c20090402001%2c20090717002%2c20090804001%2c20090210001%2c20081212005%2c&amp;varCaseType=A&amp;varCriteria=Aviation+Flight+Accident+Statistics+-+Aircraft+Type%0d%0aC+12%0d%0a2009+Class+C+Accidents&amp;rs%3aParameterLanguage=&amp;rc%3aParameters=Collapsed"/>
    <hyperlink ref="I43:J43" r:id="rId57" display="https://reports2.safety.army.mil/ReportServer?%2fDW%2fAnalyzeIT%2fRMIS.REPORTS%2fAviation+Statistics%2fR0219+Case_List&amp;varCaseNumbers=20100215001%2c20100204001%2c20091203001%2c20100806004%2c&amp;varCaseType=A&amp;varCriteria=Aviation+Flight+Accident+Statistics+-+Aircraft+Type%0d%0aC+12%0d%0a2010+Class+C+Accidents&amp;rs%3aParameterLanguage=&amp;rc%3aParameters=Collapsed"/>
    <hyperlink ref="I44:J44" r:id="rId58" display="https://reports2.safety.army.mil/ReportServer?%2fDW%2fAnalyzeIT%2fRMIS.REPORTS%2fAviation+Statistics%2fR0219+Case_List&amp;varCaseNumbers=20110516002%2c20101027002%2c20101116001%2c&amp;varCaseType=A&amp;varCriteria=Aviation+Flight+Accident+Statistics+-+Aircraft+Type%0d%0aC+12%0d%0a2011+Class+C+Accidents&amp;rs%3aParameterLanguage=&amp;rc%3aParameters=Collapsed"/>
    <hyperlink ref="I45:J45" r:id="rId59" display="https://reports2.safety.army.mil/ReportServer?%2fDW%2fAnalyzeIT%2fRMIS.REPORTS%2fAviation+Statistics%2fR0219+Case_List&amp;varCaseNumbers=20111121009%2c20111229002%2c20120513002%2c20120518008%2c20120921001%2c&amp;varCaseType=A&amp;varCriteria=Aviation+Flight+Accident+Statistics+-+Aircraft+Type%0d%0aC+12%0d%0a2012+Class+C+Accidents&amp;rs%3aParameterLanguage=&amp;rc%3aParameters=Collapsed"/>
    <hyperlink ref="I46:J46" r:id="rId60" display="https://reports2.safety.army.mil/ReportServer?%2fDW%2fAnalyzeIT%2fRMIS.REPORTS%2fAviation+Statistics%2fR0219+Case_List&amp;varCaseNumbers=20121107001%2c20121026005%2c20130507004%2c&amp;varCaseType=A&amp;varCriteria=Aviation+Flight+Accident+Statistics+-+Aircraft+Type%0d%0aC+12%0d%0a2013+Class+C+Accidents&amp;rs%3aParameterLanguage=&amp;rc%3aParameters=Collapsed"/>
  </hyperlinks>
  <pageMargins left="0.7" right="0.7" top="0.75" bottom="0.75" header="0.3" footer="0.3"/>
  <pageSetup orientation="portrait" r:id="rId6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50"/>
  <sheetViews>
    <sheetView zoomScaleNormal="100" workbookViewId="0">
      <selection activeCell="J1" sqref="J1"/>
    </sheetView>
  </sheetViews>
  <sheetFormatPr defaultRowHeight="12.75" x14ac:dyDescent="0.2"/>
  <cols>
    <col min="1" max="1" width="10.140625" style="874" bestFit="1" customWidth="1"/>
    <col min="2" max="2" width="9.7109375" customWidth="1"/>
    <col min="3" max="3" width="10.28515625" style="60" customWidth="1"/>
    <col min="4" max="4" width="16.28515625" style="60" customWidth="1"/>
    <col min="5" max="5" width="37.140625" bestFit="1" customWidth="1"/>
    <col min="6" max="6" width="14" style="703" customWidth="1"/>
    <col min="7" max="7" width="49.5703125" style="11" customWidth="1"/>
    <col min="8" max="8" width="10.28515625" bestFit="1" customWidth="1"/>
    <col min="9" max="9" width="20.7109375" customWidth="1"/>
    <col min="10" max="10" width="15" customWidth="1"/>
    <col min="12" max="12" width="9.140625" style="60"/>
  </cols>
  <sheetData>
    <row r="1" spans="1:10" s="60" customFormat="1" x14ac:dyDescent="0.2">
      <c r="A1" s="1026" t="s">
        <v>7</v>
      </c>
      <c r="B1" s="64" t="s">
        <v>8</v>
      </c>
      <c r="C1" s="64" t="s">
        <v>10</v>
      </c>
      <c r="D1" s="64" t="s">
        <v>35</v>
      </c>
      <c r="E1" s="64" t="s">
        <v>12</v>
      </c>
      <c r="F1" s="688" t="s">
        <v>0</v>
      </c>
      <c r="G1" s="65" t="s">
        <v>13</v>
      </c>
      <c r="H1" s="64" t="s">
        <v>9</v>
      </c>
      <c r="I1" s="64" t="s">
        <v>1160</v>
      </c>
      <c r="J1" s="64" t="s">
        <v>2771</v>
      </c>
    </row>
    <row r="2" spans="1:10" x14ac:dyDescent="0.2">
      <c r="A2" s="873">
        <v>42693</v>
      </c>
      <c r="B2" s="65" t="s">
        <v>2201</v>
      </c>
      <c r="C2" s="65" t="s">
        <v>1252</v>
      </c>
      <c r="D2" s="65" t="s">
        <v>17</v>
      </c>
      <c r="E2" s="62" t="s">
        <v>74</v>
      </c>
      <c r="F2" s="689">
        <v>0</v>
      </c>
      <c r="G2" s="991" t="s">
        <v>2880</v>
      </c>
      <c r="H2" s="62" t="s">
        <v>1648</v>
      </c>
      <c r="I2" s="12" t="s">
        <v>1649</v>
      </c>
      <c r="J2" s="12" t="b">
        <v>0</v>
      </c>
    </row>
    <row r="3" spans="1:10" x14ac:dyDescent="0.2">
      <c r="A3" s="873">
        <v>42688</v>
      </c>
      <c r="B3" s="65" t="s">
        <v>2201</v>
      </c>
      <c r="C3" s="65" t="s">
        <v>37</v>
      </c>
      <c r="D3" s="65" t="s">
        <v>18</v>
      </c>
      <c r="E3" s="62" t="s">
        <v>85</v>
      </c>
      <c r="F3" s="689">
        <v>0</v>
      </c>
      <c r="G3" s="991" t="s">
        <v>2881</v>
      </c>
      <c r="H3" s="62" t="s">
        <v>1224</v>
      </c>
      <c r="I3" s="12" t="s">
        <v>1182</v>
      </c>
      <c r="J3" s="12" t="b">
        <v>0</v>
      </c>
    </row>
    <row r="4" spans="1:10" x14ac:dyDescent="0.2">
      <c r="A4" s="873">
        <v>42683</v>
      </c>
      <c r="B4" s="65" t="s">
        <v>2193</v>
      </c>
      <c r="C4" s="65" t="s">
        <v>1252</v>
      </c>
      <c r="D4" s="65" t="s">
        <v>19</v>
      </c>
      <c r="E4" s="62" t="s">
        <v>203</v>
      </c>
      <c r="F4" s="689">
        <v>61200</v>
      </c>
      <c r="G4" s="1188" t="s">
        <v>2882</v>
      </c>
      <c r="H4" s="62" t="s">
        <v>846</v>
      </c>
      <c r="I4" s="12" t="s">
        <v>1223</v>
      </c>
      <c r="J4" s="12" t="b">
        <v>0</v>
      </c>
    </row>
    <row r="5" spans="1:10" x14ac:dyDescent="0.2">
      <c r="A5" s="873">
        <v>42682</v>
      </c>
      <c r="B5" s="65" t="s">
        <v>2193</v>
      </c>
      <c r="C5" s="65" t="s">
        <v>1252</v>
      </c>
      <c r="D5" s="65" t="s">
        <v>19</v>
      </c>
      <c r="E5" s="62" t="s">
        <v>2875</v>
      </c>
      <c r="F5" s="689">
        <v>18280.169999999998</v>
      </c>
      <c r="G5" s="991" t="s">
        <v>2876</v>
      </c>
      <c r="H5" s="62" t="s">
        <v>846</v>
      </c>
      <c r="I5" s="12" t="s">
        <v>1223</v>
      </c>
      <c r="J5" s="12" t="b">
        <v>0</v>
      </c>
    </row>
    <row r="6" spans="1:10" x14ac:dyDescent="0.2">
      <c r="A6" s="873">
        <v>42682</v>
      </c>
      <c r="B6" s="65" t="s">
        <v>2193</v>
      </c>
      <c r="C6" s="65" t="s">
        <v>1252</v>
      </c>
      <c r="D6" s="65" t="s">
        <v>17</v>
      </c>
      <c r="E6" s="62" t="s">
        <v>2875</v>
      </c>
      <c r="F6" s="689">
        <v>96367.58</v>
      </c>
      <c r="G6" s="991" t="s">
        <v>2877</v>
      </c>
      <c r="H6" s="62" t="s">
        <v>1406</v>
      </c>
      <c r="I6" s="12" t="s">
        <v>1223</v>
      </c>
      <c r="J6" s="12" t="b">
        <v>0</v>
      </c>
    </row>
    <row r="7" spans="1:10" x14ac:dyDescent="0.2">
      <c r="A7" s="873">
        <v>42681</v>
      </c>
      <c r="B7" s="65" t="s">
        <v>2201</v>
      </c>
      <c r="C7" s="65" t="s">
        <v>1252</v>
      </c>
      <c r="D7" s="65" t="s">
        <v>17</v>
      </c>
      <c r="E7" s="62" t="s">
        <v>2878</v>
      </c>
      <c r="F7" s="689">
        <v>0</v>
      </c>
      <c r="G7" s="991" t="s">
        <v>2879</v>
      </c>
      <c r="H7" s="62" t="s">
        <v>1101</v>
      </c>
      <c r="I7" s="12" t="s">
        <v>1182</v>
      </c>
      <c r="J7" s="12" t="b">
        <v>0</v>
      </c>
    </row>
    <row r="8" spans="1:10" x14ac:dyDescent="0.2">
      <c r="A8" s="873">
        <v>42676</v>
      </c>
      <c r="B8" s="65" t="s">
        <v>2201</v>
      </c>
      <c r="C8" s="65" t="s">
        <v>37</v>
      </c>
      <c r="D8" s="65" t="s">
        <v>18</v>
      </c>
      <c r="E8" s="62" t="s">
        <v>1917</v>
      </c>
      <c r="F8" s="689">
        <v>0</v>
      </c>
      <c r="G8" s="991" t="s">
        <v>2858</v>
      </c>
      <c r="H8" s="62" t="s">
        <v>837</v>
      </c>
      <c r="I8" s="12" t="s">
        <v>1917</v>
      </c>
      <c r="J8" s="12" t="b">
        <v>0</v>
      </c>
    </row>
    <row r="9" spans="1:10" x14ac:dyDescent="0.2">
      <c r="A9" s="873">
        <v>42671</v>
      </c>
      <c r="B9" s="65" t="s">
        <v>2234</v>
      </c>
      <c r="C9" s="65" t="s">
        <v>37</v>
      </c>
      <c r="D9" s="65" t="s">
        <v>18</v>
      </c>
      <c r="E9" s="62" t="s">
        <v>150</v>
      </c>
      <c r="F9" s="689"/>
      <c r="G9" s="991" t="s">
        <v>2850</v>
      </c>
      <c r="H9" s="62" t="s">
        <v>970</v>
      </c>
      <c r="I9" s="12" t="s">
        <v>1645</v>
      </c>
      <c r="J9" s="12" t="b">
        <v>0</v>
      </c>
    </row>
    <row r="10" spans="1:10" x14ac:dyDescent="0.2">
      <c r="A10" s="873">
        <v>42671</v>
      </c>
      <c r="B10" s="65" t="s">
        <v>2194</v>
      </c>
      <c r="C10" s="65" t="s">
        <v>1252</v>
      </c>
      <c r="D10" s="65" t="s">
        <v>17</v>
      </c>
      <c r="E10" s="62" t="s">
        <v>2851</v>
      </c>
      <c r="F10" s="689">
        <v>0</v>
      </c>
      <c r="G10" s="991" t="s">
        <v>2852</v>
      </c>
      <c r="H10" s="62" t="s">
        <v>843</v>
      </c>
      <c r="I10" s="12" t="s">
        <v>1537</v>
      </c>
      <c r="J10" s="12" t="b">
        <v>0</v>
      </c>
    </row>
    <row r="11" spans="1:10" x14ac:dyDescent="0.2">
      <c r="A11" s="873">
        <v>42670</v>
      </c>
      <c r="B11" s="65" t="s">
        <v>2193</v>
      </c>
      <c r="C11" s="65" t="s">
        <v>1252</v>
      </c>
      <c r="D11" s="65" t="s">
        <v>17</v>
      </c>
      <c r="E11" s="62" t="s">
        <v>2853</v>
      </c>
      <c r="F11" s="689">
        <v>0</v>
      </c>
      <c r="G11" s="991" t="s">
        <v>2854</v>
      </c>
      <c r="H11" s="62" t="s">
        <v>928</v>
      </c>
      <c r="I11" s="12" t="s">
        <v>1665</v>
      </c>
      <c r="J11" s="12" t="b">
        <v>0</v>
      </c>
    </row>
    <row r="12" spans="1:10" x14ac:dyDescent="0.2">
      <c r="A12" s="873">
        <v>42665</v>
      </c>
      <c r="B12" s="65" t="s">
        <v>2315</v>
      </c>
      <c r="C12" s="65" t="s">
        <v>761</v>
      </c>
      <c r="D12" s="65" t="s">
        <v>19</v>
      </c>
      <c r="E12" s="62" t="s">
        <v>677</v>
      </c>
      <c r="F12" s="689">
        <v>13254</v>
      </c>
      <c r="G12" s="991" t="s">
        <v>2838</v>
      </c>
      <c r="H12" s="62" t="s">
        <v>1121</v>
      </c>
      <c r="I12" s="12" t="s">
        <v>1948</v>
      </c>
      <c r="J12" s="12" t="b">
        <v>0</v>
      </c>
    </row>
    <row r="13" spans="1:10" x14ac:dyDescent="0.2">
      <c r="A13" s="873">
        <v>42664</v>
      </c>
      <c r="B13" s="65" t="s">
        <v>1793</v>
      </c>
      <c r="C13" s="65" t="s">
        <v>2</v>
      </c>
      <c r="D13" s="65" t="s">
        <v>17</v>
      </c>
      <c r="E13" s="62" t="s">
        <v>288</v>
      </c>
      <c r="F13" s="689">
        <v>104000</v>
      </c>
      <c r="G13" s="991" t="s">
        <v>2855</v>
      </c>
      <c r="H13" s="62" t="s">
        <v>1978</v>
      </c>
      <c r="I13" s="12" t="s">
        <v>1979</v>
      </c>
      <c r="J13" s="12" t="b">
        <v>0</v>
      </c>
    </row>
    <row r="14" spans="1:10" x14ac:dyDescent="0.2">
      <c r="A14" s="873">
        <v>42663</v>
      </c>
      <c r="B14" s="65" t="s">
        <v>2193</v>
      </c>
      <c r="C14" s="65" t="s">
        <v>53</v>
      </c>
      <c r="D14" s="65" t="s">
        <v>19</v>
      </c>
      <c r="E14" s="62" t="s">
        <v>2519</v>
      </c>
      <c r="F14" s="689">
        <v>26602.400000000001</v>
      </c>
      <c r="G14" s="991" t="s">
        <v>2839</v>
      </c>
      <c r="H14" s="62" t="s">
        <v>771</v>
      </c>
      <c r="I14" s="12" t="s">
        <v>1811</v>
      </c>
      <c r="J14" s="12" t="b">
        <v>0</v>
      </c>
    </row>
    <row r="15" spans="1:10" x14ac:dyDescent="0.2">
      <c r="A15" s="873">
        <v>42663</v>
      </c>
      <c r="B15" s="65" t="s">
        <v>2193</v>
      </c>
      <c r="C15" s="65" t="s">
        <v>1252</v>
      </c>
      <c r="D15" s="65" t="s">
        <v>17</v>
      </c>
      <c r="E15" s="62" t="s">
        <v>2857</v>
      </c>
      <c r="F15" s="689">
        <v>0</v>
      </c>
      <c r="G15" s="991" t="s">
        <v>2856</v>
      </c>
      <c r="H15" s="62" t="s">
        <v>1226</v>
      </c>
      <c r="I15" s="12" t="s">
        <v>1170</v>
      </c>
      <c r="J15" s="12" t="b">
        <v>0</v>
      </c>
    </row>
    <row r="16" spans="1:10" x14ac:dyDescent="0.2">
      <c r="A16" s="873">
        <v>42663</v>
      </c>
      <c r="B16" s="65" t="s">
        <v>2315</v>
      </c>
      <c r="C16" s="65" t="s">
        <v>1252</v>
      </c>
      <c r="D16" s="65" t="s">
        <v>17</v>
      </c>
      <c r="E16" s="62" t="s">
        <v>677</v>
      </c>
      <c r="F16" s="689">
        <v>85000</v>
      </c>
      <c r="G16" s="991" t="s">
        <v>2859</v>
      </c>
      <c r="H16" s="62" t="s">
        <v>2534</v>
      </c>
      <c r="I16" s="12" t="s">
        <v>1948</v>
      </c>
      <c r="J16" s="12" t="b">
        <v>0</v>
      </c>
    </row>
    <row r="17" spans="1:10" x14ac:dyDescent="0.2">
      <c r="A17" s="873">
        <v>42662</v>
      </c>
      <c r="B17" s="65" t="s">
        <v>2234</v>
      </c>
      <c r="C17" s="65" t="s">
        <v>1252</v>
      </c>
      <c r="D17" s="65" t="s">
        <v>1730</v>
      </c>
      <c r="E17" s="62" t="s">
        <v>150</v>
      </c>
      <c r="F17" s="689">
        <v>0</v>
      </c>
      <c r="G17" s="991" t="s">
        <v>2840</v>
      </c>
      <c r="H17" s="62" t="s">
        <v>1216</v>
      </c>
      <c r="I17" s="12" t="s">
        <v>1645</v>
      </c>
      <c r="J17" s="12" t="b">
        <v>0</v>
      </c>
    </row>
    <row r="18" spans="1:10" x14ac:dyDescent="0.2">
      <c r="A18" s="873">
        <v>42661</v>
      </c>
      <c r="B18" s="65" t="s">
        <v>2217</v>
      </c>
      <c r="C18" s="65" t="s">
        <v>1252</v>
      </c>
      <c r="D18" s="65" t="s">
        <v>17</v>
      </c>
      <c r="E18" s="62" t="s">
        <v>233</v>
      </c>
      <c r="F18" s="689">
        <v>28600</v>
      </c>
      <c r="G18" s="991" t="s">
        <v>2841</v>
      </c>
      <c r="H18" s="62" t="s">
        <v>1302</v>
      </c>
      <c r="I18" s="12" t="s">
        <v>1554</v>
      </c>
      <c r="J18" s="12" t="b">
        <v>0</v>
      </c>
    </row>
    <row r="19" spans="1:10" x14ac:dyDescent="0.2">
      <c r="A19" s="873">
        <v>42660</v>
      </c>
      <c r="B19" s="65" t="s">
        <v>2270</v>
      </c>
      <c r="C19" s="65" t="s">
        <v>1252</v>
      </c>
      <c r="D19" s="65" t="s">
        <v>17</v>
      </c>
      <c r="E19" s="62" t="s">
        <v>2006</v>
      </c>
      <c r="F19" s="689">
        <v>0</v>
      </c>
      <c r="G19" s="991" t="s">
        <v>2824</v>
      </c>
      <c r="H19" s="62" t="s">
        <v>2553</v>
      </c>
      <c r="I19" s="12" t="s">
        <v>2007</v>
      </c>
      <c r="J19" s="12" t="b">
        <v>0</v>
      </c>
    </row>
    <row r="20" spans="1:10" x14ac:dyDescent="0.2">
      <c r="A20" s="873">
        <v>42659</v>
      </c>
      <c r="B20" s="65" t="s">
        <v>2234</v>
      </c>
      <c r="C20" s="65" t="s">
        <v>1252</v>
      </c>
      <c r="D20" s="65" t="s">
        <v>17</v>
      </c>
      <c r="E20" s="62" t="s">
        <v>150</v>
      </c>
      <c r="F20" s="689">
        <v>0</v>
      </c>
      <c r="G20" s="991" t="s">
        <v>2842</v>
      </c>
      <c r="H20" s="62" t="s">
        <v>1198</v>
      </c>
      <c r="I20" s="12" t="s">
        <v>1645</v>
      </c>
      <c r="J20" s="12" t="b">
        <v>0</v>
      </c>
    </row>
    <row r="21" spans="1:10" x14ac:dyDescent="0.2">
      <c r="A21" s="873">
        <v>42657</v>
      </c>
      <c r="B21" s="65" t="s">
        <v>2201</v>
      </c>
      <c r="C21" s="65" t="s">
        <v>37</v>
      </c>
      <c r="D21" s="65" t="s">
        <v>18</v>
      </c>
      <c r="E21" s="62" t="s">
        <v>2115</v>
      </c>
      <c r="F21" s="689">
        <v>59000</v>
      </c>
      <c r="G21" s="991" t="s">
        <v>2843</v>
      </c>
      <c r="H21" s="62" t="s">
        <v>1127</v>
      </c>
      <c r="I21" s="12" t="s">
        <v>2116</v>
      </c>
      <c r="J21" s="12" t="b">
        <v>0</v>
      </c>
    </row>
    <row r="22" spans="1:10" x14ac:dyDescent="0.2">
      <c r="A22" s="873">
        <v>42657</v>
      </c>
      <c r="B22" s="65" t="s">
        <v>2194</v>
      </c>
      <c r="C22" s="65" t="s">
        <v>1252</v>
      </c>
      <c r="D22" s="65" t="s">
        <v>1730</v>
      </c>
      <c r="E22" s="62" t="s">
        <v>225</v>
      </c>
      <c r="F22" s="689">
        <v>0</v>
      </c>
      <c r="G22" s="991" t="s">
        <v>2844</v>
      </c>
      <c r="H22" s="62" t="s">
        <v>1887</v>
      </c>
      <c r="I22" s="12" t="s">
        <v>1738</v>
      </c>
      <c r="J22" s="12" t="b">
        <v>0</v>
      </c>
    </row>
    <row r="23" spans="1:10" x14ac:dyDescent="0.2">
      <c r="A23" s="873">
        <v>42655</v>
      </c>
      <c r="B23" s="65" t="s">
        <v>2201</v>
      </c>
      <c r="C23" s="65" t="s">
        <v>761</v>
      </c>
      <c r="D23" s="65" t="s">
        <v>1730</v>
      </c>
      <c r="E23" s="62" t="s">
        <v>72</v>
      </c>
      <c r="F23" s="689">
        <v>5847.5</v>
      </c>
      <c r="G23" s="991" t="s">
        <v>2845</v>
      </c>
      <c r="H23" s="62" t="s">
        <v>1203</v>
      </c>
      <c r="I23" s="12" t="s">
        <v>1182</v>
      </c>
      <c r="J23" s="12" t="b">
        <v>0</v>
      </c>
    </row>
    <row r="24" spans="1:10" x14ac:dyDescent="0.2">
      <c r="A24" s="873">
        <v>42654</v>
      </c>
      <c r="B24" s="65" t="s">
        <v>2194</v>
      </c>
      <c r="C24" s="65" t="s">
        <v>1252</v>
      </c>
      <c r="D24" s="65" t="s">
        <v>17</v>
      </c>
      <c r="E24" s="62" t="s">
        <v>2846</v>
      </c>
      <c r="F24" s="689"/>
      <c r="G24" s="991" t="s">
        <v>2847</v>
      </c>
      <c r="H24" s="62" t="s">
        <v>1130</v>
      </c>
      <c r="I24" s="12" t="s">
        <v>1537</v>
      </c>
      <c r="J24" s="12" t="b">
        <v>0</v>
      </c>
    </row>
    <row r="25" spans="1:10" x14ac:dyDescent="0.2">
      <c r="A25" s="873">
        <v>42647</v>
      </c>
      <c r="B25" s="65" t="s">
        <v>2234</v>
      </c>
      <c r="C25" s="65" t="s">
        <v>1252</v>
      </c>
      <c r="D25" s="65" t="s">
        <v>1730</v>
      </c>
      <c r="E25" s="62" t="s">
        <v>1257</v>
      </c>
      <c r="F25" s="689">
        <v>110000</v>
      </c>
      <c r="G25" s="991" t="s">
        <v>2825</v>
      </c>
      <c r="H25" s="62" t="s">
        <v>987</v>
      </c>
      <c r="I25" s="12" t="s">
        <v>1699</v>
      </c>
      <c r="J25" s="12" t="b">
        <v>0</v>
      </c>
    </row>
    <row r="26" spans="1:10" x14ac:dyDescent="0.2">
      <c r="A26" s="873">
        <v>42646</v>
      </c>
      <c r="B26" s="65" t="s">
        <v>2193</v>
      </c>
      <c r="C26" s="65" t="s">
        <v>1252</v>
      </c>
      <c r="D26" s="65"/>
      <c r="E26" s="62" t="s">
        <v>2222</v>
      </c>
      <c r="F26" s="689">
        <v>70000</v>
      </c>
      <c r="G26" s="991" t="s">
        <v>2823</v>
      </c>
      <c r="H26" s="62" t="s">
        <v>935</v>
      </c>
      <c r="I26" s="12" t="s">
        <v>1811</v>
      </c>
      <c r="J26" s="12" t="b">
        <v>0</v>
      </c>
    </row>
    <row r="27" spans="1:10" x14ac:dyDescent="0.2">
      <c r="A27" s="873">
        <v>42643</v>
      </c>
      <c r="B27" s="65" t="s">
        <v>1939</v>
      </c>
      <c r="C27" s="65" t="s">
        <v>1252</v>
      </c>
      <c r="D27" s="65" t="s">
        <v>18</v>
      </c>
      <c r="E27" s="62" t="s">
        <v>1257</v>
      </c>
      <c r="F27" s="689">
        <v>0</v>
      </c>
      <c r="G27" s="991" t="s">
        <v>2821</v>
      </c>
      <c r="H27" s="62" t="s">
        <v>2820</v>
      </c>
      <c r="I27" s="12" t="s">
        <v>1699</v>
      </c>
      <c r="J27" s="12" t="b">
        <v>0</v>
      </c>
    </row>
    <row r="28" spans="1:10" x14ac:dyDescent="0.2">
      <c r="A28" s="873">
        <v>42641</v>
      </c>
      <c r="B28" s="65" t="s">
        <v>2193</v>
      </c>
      <c r="C28" s="65" t="s">
        <v>1252</v>
      </c>
      <c r="D28" s="65" t="s">
        <v>1730</v>
      </c>
      <c r="E28" s="62" t="s">
        <v>72</v>
      </c>
      <c r="F28" s="689">
        <v>0</v>
      </c>
      <c r="G28" s="991" t="s">
        <v>2848</v>
      </c>
      <c r="H28" s="62" t="s">
        <v>1133</v>
      </c>
      <c r="I28" s="12" t="s">
        <v>1182</v>
      </c>
      <c r="J28" s="12" t="b">
        <v>0</v>
      </c>
    </row>
    <row r="29" spans="1:10" x14ac:dyDescent="0.2">
      <c r="A29" s="873">
        <v>42640</v>
      </c>
      <c r="B29" s="65" t="s">
        <v>6</v>
      </c>
      <c r="C29" s="65" t="s">
        <v>1252</v>
      </c>
      <c r="D29" s="65" t="s">
        <v>1730</v>
      </c>
      <c r="E29" s="62" t="s">
        <v>2556</v>
      </c>
      <c r="F29" s="689">
        <v>555</v>
      </c>
      <c r="G29" s="991" t="s">
        <v>2812</v>
      </c>
      <c r="H29" s="62" t="s">
        <v>1325</v>
      </c>
      <c r="I29" s="12" t="s">
        <v>2811</v>
      </c>
      <c r="J29" s="12" t="b">
        <v>0</v>
      </c>
    </row>
    <row r="30" spans="1:10" x14ac:dyDescent="0.2">
      <c r="A30" s="873">
        <v>42639</v>
      </c>
      <c r="B30" s="65" t="s">
        <v>2193</v>
      </c>
      <c r="C30" s="65" t="s">
        <v>1252</v>
      </c>
      <c r="D30" s="65" t="s">
        <v>1730</v>
      </c>
      <c r="E30" s="62" t="s">
        <v>85</v>
      </c>
      <c r="F30" s="689">
        <v>52560</v>
      </c>
      <c r="G30" s="991" t="s">
        <v>2872</v>
      </c>
      <c r="H30" s="62" t="s">
        <v>1200</v>
      </c>
      <c r="I30" s="12" t="s">
        <v>1182</v>
      </c>
      <c r="J30" s="12" t="b">
        <v>0</v>
      </c>
    </row>
    <row r="31" spans="1:10" x14ac:dyDescent="0.2">
      <c r="A31" s="873">
        <v>42635</v>
      </c>
      <c r="B31" s="65" t="s">
        <v>1793</v>
      </c>
      <c r="C31" s="65" t="s">
        <v>1252</v>
      </c>
      <c r="D31" s="65" t="s">
        <v>19</v>
      </c>
      <c r="E31" s="62" t="s">
        <v>288</v>
      </c>
      <c r="F31" s="689">
        <v>0</v>
      </c>
      <c r="G31" s="991" t="s">
        <v>2805</v>
      </c>
      <c r="H31" s="62" t="s">
        <v>1860</v>
      </c>
      <c r="I31" s="12" t="s">
        <v>1861</v>
      </c>
      <c r="J31" s="12" t="b">
        <v>0</v>
      </c>
    </row>
    <row r="32" spans="1:10" x14ac:dyDescent="0.2">
      <c r="A32" s="873">
        <v>42635</v>
      </c>
      <c r="B32" s="65" t="s">
        <v>2201</v>
      </c>
      <c r="C32" s="65" t="s">
        <v>1252</v>
      </c>
      <c r="D32" s="65" t="s">
        <v>17</v>
      </c>
      <c r="E32" s="62" t="s">
        <v>28</v>
      </c>
      <c r="F32" s="689">
        <v>6300</v>
      </c>
      <c r="G32" s="991" t="s">
        <v>2806</v>
      </c>
      <c r="H32" s="62" t="s">
        <v>1099</v>
      </c>
      <c r="I32" s="12" t="s">
        <v>1180</v>
      </c>
      <c r="J32" s="12" t="b">
        <v>0</v>
      </c>
    </row>
    <row r="33" spans="1:10" x14ac:dyDescent="0.2">
      <c r="A33" s="873">
        <v>42632</v>
      </c>
      <c r="B33" s="65" t="s">
        <v>2201</v>
      </c>
      <c r="C33" s="65" t="s">
        <v>1252</v>
      </c>
      <c r="D33" s="65" t="s">
        <v>19</v>
      </c>
      <c r="E33" s="62" t="s">
        <v>382</v>
      </c>
      <c r="F33" s="689">
        <v>19150</v>
      </c>
      <c r="G33" s="991" t="s">
        <v>2807</v>
      </c>
      <c r="H33" s="62" t="s">
        <v>1129</v>
      </c>
      <c r="I33" s="12" t="s">
        <v>1996</v>
      </c>
      <c r="J33" s="12" t="b">
        <v>0</v>
      </c>
    </row>
    <row r="34" spans="1:10" x14ac:dyDescent="0.2">
      <c r="A34" s="873">
        <v>42632</v>
      </c>
      <c r="B34" s="65" t="s">
        <v>1939</v>
      </c>
      <c r="C34" s="65" t="s">
        <v>1252</v>
      </c>
      <c r="D34" s="65" t="s">
        <v>1730</v>
      </c>
      <c r="E34" s="62" t="s">
        <v>208</v>
      </c>
      <c r="F34" s="689">
        <v>0</v>
      </c>
      <c r="G34" s="991" t="s">
        <v>2808</v>
      </c>
      <c r="H34" s="62" t="s">
        <v>2508</v>
      </c>
      <c r="I34" s="12" t="s">
        <v>1188</v>
      </c>
      <c r="J34" s="12" t="b">
        <v>0</v>
      </c>
    </row>
    <row r="35" spans="1:10" x14ac:dyDescent="0.2">
      <c r="A35" s="873">
        <v>42629</v>
      </c>
      <c r="B35" s="65" t="s">
        <v>2201</v>
      </c>
      <c r="C35" s="65" t="s">
        <v>1252</v>
      </c>
      <c r="D35" s="65" t="s">
        <v>17</v>
      </c>
      <c r="E35" s="62" t="s">
        <v>2809</v>
      </c>
      <c r="F35" s="689">
        <v>5700</v>
      </c>
      <c r="G35" s="991" t="s">
        <v>2810</v>
      </c>
      <c r="H35" s="62" t="s">
        <v>2014</v>
      </c>
      <c r="I35" s="12" t="s">
        <v>1803</v>
      </c>
      <c r="J35" s="12" t="b">
        <v>0</v>
      </c>
    </row>
    <row r="36" spans="1:10" x14ac:dyDescent="0.2">
      <c r="A36" s="873">
        <v>42628</v>
      </c>
      <c r="B36" s="65" t="s">
        <v>1939</v>
      </c>
      <c r="C36" s="65" t="s">
        <v>1252</v>
      </c>
      <c r="D36" s="65" t="s">
        <v>1730</v>
      </c>
      <c r="E36" s="62" t="s">
        <v>225</v>
      </c>
      <c r="F36" s="689">
        <v>0</v>
      </c>
      <c r="G36" s="991" t="s">
        <v>2827</v>
      </c>
      <c r="H36" s="62" t="s">
        <v>2826</v>
      </c>
      <c r="I36" s="12" t="s">
        <v>1738</v>
      </c>
      <c r="J36" s="12" t="b">
        <v>0</v>
      </c>
    </row>
    <row r="37" spans="1:10" x14ac:dyDescent="0.2">
      <c r="A37" s="873">
        <v>42627</v>
      </c>
      <c r="B37" s="65" t="s">
        <v>2201</v>
      </c>
      <c r="C37" s="65" t="s">
        <v>1252</v>
      </c>
      <c r="D37" s="65" t="s">
        <v>19</v>
      </c>
      <c r="E37" s="62" t="s">
        <v>664</v>
      </c>
      <c r="F37" s="689">
        <v>0</v>
      </c>
      <c r="G37" s="991" t="s">
        <v>2796</v>
      </c>
      <c r="H37" s="62" t="s">
        <v>1463</v>
      </c>
      <c r="I37" s="12" t="s">
        <v>1811</v>
      </c>
      <c r="J37" s="12" t="b">
        <v>0</v>
      </c>
    </row>
    <row r="38" spans="1:10" x14ac:dyDescent="0.2">
      <c r="A38" s="873">
        <v>42627</v>
      </c>
      <c r="B38" s="65" t="s">
        <v>2234</v>
      </c>
      <c r="C38" s="65" t="s">
        <v>1252</v>
      </c>
      <c r="D38" s="65" t="s">
        <v>1730</v>
      </c>
      <c r="E38" s="62" t="s">
        <v>150</v>
      </c>
      <c r="F38" s="689">
        <v>22000</v>
      </c>
      <c r="G38" s="991" t="s">
        <v>2797</v>
      </c>
      <c r="H38" s="62" t="s">
        <v>1198</v>
      </c>
      <c r="I38" s="12" t="s">
        <v>1645</v>
      </c>
      <c r="J38" s="12" t="b">
        <v>0</v>
      </c>
    </row>
    <row r="39" spans="1:10" x14ac:dyDescent="0.2">
      <c r="A39" s="873">
        <v>42627</v>
      </c>
      <c r="B39" s="65" t="s">
        <v>2234</v>
      </c>
      <c r="C39" s="65" t="s">
        <v>1252</v>
      </c>
      <c r="D39" s="65" t="s">
        <v>17</v>
      </c>
      <c r="E39" s="62" t="s">
        <v>28</v>
      </c>
      <c r="F39" s="689">
        <v>81000</v>
      </c>
      <c r="G39" s="991" t="s">
        <v>2798</v>
      </c>
      <c r="H39" s="62" t="s">
        <v>1116</v>
      </c>
      <c r="I39" s="12" t="s">
        <v>1180</v>
      </c>
      <c r="J39" s="12" t="b">
        <v>0</v>
      </c>
    </row>
    <row r="40" spans="1:10" x14ac:dyDescent="0.2">
      <c r="A40" s="873">
        <v>42626</v>
      </c>
      <c r="B40" s="65" t="s">
        <v>2201</v>
      </c>
      <c r="C40" s="65" t="s">
        <v>761</v>
      </c>
      <c r="D40" s="65" t="s">
        <v>19</v>
      </c>
      <c r="E40" s="62" t="s">
        <v>2800</v>
      </c>
      <c r="F40" s="689">
        <v>15254</v>
      </c>
      <c r="G40" s="991" t="s">
        <v>2802</v>
      </c>
      <c r="H40" s="62" t="s">
        <v>2799</v>
      </c>
      <c r="I40" s="12" t="s">
        <v>2801</v>
      </c>
      <c r="J40" s="12" t="b">
        <v>0</v>
      </c>
    </row>
    <row r="41" spans="1:10" x14ac:dyDescent="0.2">
      <c r="A41" s="873">
        <v>42625</v>
      </c>
      <c r="B41" s="65" t="s">
        <v>2194</v>
      </c>
      <c r="C41" s="65" t="s">
        <v>37</v>
      </c>
      <c r="D41" s="65" t="s">
        <v>1730</v>
      </c>
      <c r="E41" s="62" t="s">
        <v>2396</v>
      </c>
      <c r="F41" s="689">
        <v>0</v>
      </c>
      <c r="G41" s="991" t="s">
        <v>2803</v>
      </c>
      <c r="H41" s="62" t="s">
        <v>786</v>
      </c>
      <c r="I41" s="12" t="s">
        <v>1579</v>
      </c>
      <c r="J41" s="12" t="b">
        <v>0</v>
      </c>
    </row>
    <row r="42" spans="1:10" x14ac:dyDescent="0.2">
      <c r="A42" s="873">
        <v>42620</v>
      </c>
      <c r="B42" s="65" t="s">
        <v>2194</v>
      </c>
      <c r="C42" s="65" t="s">
        <v>1252</v>
      </c>
      <c r="D42" s="65" t="s">
        <v>1730</v>
      </c>
      <c r="E42" s="62" t="s">
        <v>1632</v>
      </c>
      <c r="F42" s="689">
        <v>0</v>
      </c>
      <c r="G42" s="991" t="s">
        <v>2772</v>
      </c>
      <c r="H42" s="62" t="s">
        <v>843</v>
      </c>
      <c r="I42" s="12" t="s">
        <v>1537</v>
      </c>
      <c r="J42" s="12" t="b">
        <v>0</v>
      </c>
    </row>
    <row r="43" spans="1:10" x14ac:dyDescent="0.2">
      <c r="A43" s="873">
        <v>42616</v>
      </c>
      <c r="B43" s="65" t="s">
        <v>2234</v>
      </c>
      <c r="C43" s="65" t="s">
        <v>1252</v>
      </c>
      <c r="D43" s="65" t="s">
        <v>17</v>
      </c>
      <c r="E43" s="62" t="s">
        <v>150</v>
      </c>
      <c r="F43" s="689">
        <v>90800</v>
      </c>
      <c r="G43" s="991" t="s">
        <v>2819</v>
      </c>
      <c r="H43" s="62" t="s">
        <v>1051</v>
      </c>
      <c r="I43" s="12" t="s">
        <v>1645</v>
      </c>
      <c r="J43" s="12" t="b">
        <v>0</v>
      </c>
    </row>
    <row r="44" spans="1:10" x14ac:dyDescent="0.2">
      <c r="A44" s="873">
        <v>42614</v>
      </c>
      <c r="B44" s="65" t="s">
        <v>2201</v>
      </c>
      <c r="C44" s="65" t="s">
        <v>1252</v>
      </c>
      <c r="D44" s="65" t="s">
        <v>17</v>
      </c>
      <c r="E44" s="62" t="s">
        <v>864</v>
      </c>
      <c r="F44" s="689">
        <v>122285</v>
      </c>
      <c r="G44" s="991" t="s">
        <v>2773</v>
      </c>
      <c r="H44" s="62" t="s">
        <v>1366</v>
      </c>
      <c r="I44" s="12" t="s">
        <v>1493</v>
      </c>
      <c r="J44" s="12" t="b">
        <v>0</v>
      </c>
    </row>
    <row r="45" spans="1:10" x14ac:dyDescent="0.2">
      <c r="A45" s="873">
        <v>42614</v>
      </c>
      <c r="B45" s="65" t="s">
        <v>2194</v>
      </c>
      <c r="C45" s="65" t="s">
        <v>1252</v>
      </c>
      <c r="D45" s="65" t="s">
        <v>17</v>
      </c>
      <c r="E45" s="62" t="s">
        <v>774</v>
      </c>
      <c r="F45" s="689">
        <v>0</v>
      </c>
      <c r="G45" s="991" t="s">
        <v>2774</v>
      </c>
      <c r="H45" s="62" t="s">
        <v>773</v>
      </c>
      <c r="I45" s="12" t="s">
        <v>1537</v>
      </c>
      <c r="J45" s="12" t="b">
        <v>0</v>
      </c>
    </row>
    <row r="46" spans="1:10" x14ac:dyDescent="0.2">
      <c r="A46" s="873">
        <v>42612</v>
      </c>
      <c r="B46" s="65" t="s">
        <v>757</v>
      </c>
      <c r="C46" s="65" t="s">
        <v>37</v>
      </c>
      <c r="D46" s="65" t="s">
        <v>1730</v>
      </c>
      <c r="E46" s="62" t="s">
        <v>2815</v>
      </c>
      <c r="F46" s="689">
        <v>1250</v>
      </c>
      <c r="G46" s="991" t="s">
        <v>2817</v>
      </c>
      <c r="H46" s="62" t="s">
        <v>2814</v>
      </c>
      <c r="I46" s="12" t="s">
        <v>2816</v>
      </c>
      <c r="J46" s="12" t="b">
        <v>0</v>
      </c>
    </row>
    <row r="47" spans="1:10" x14ac:dyDescent="0.2">
      <c r="A47" s="873">
        <v>42611</v>
      </c>
      <c r="B47" s="65" t="s">
        <v>2234</v>
      </c>
      <c r="C47" s="65" t="s">
        <v>1252</v>
      </c>
      <c r="D47" s="65" t="s">
        <v>1730</v>
      </c>
      <c r="E47" s="62" t="s">
        <v>150</v>
      </c>
      <c r="F47" s="689">
        <v>121200</v>
      </c>
      <c r="G47" s="991" t="s">
        <v>2775</v>
      </c>
      <c r="H47" s="62" t="s">
        <v>1198</v>
      </c>
      <c r="I47" s="12" t="s">
        <v>1645</v>
      </c>
      <c r="J47" s="12" t="b">
        <v>1</v>
      </c>
    </row>
    <row r="48" spans="1:10" x14ac:dyDescent="0.2">
      <c r="A48" s="873">
        <v>42611</v>
      </c>
      <c r="B48" s="65" t="s">
        <v>2234</v>
      </c>
      <c r="C48" s="65" t="s">
        <v>1252</v>
      </c>
      <c r="D48" s="65" t="s">
        <v>1730</v>
      </c>
      <c r="E48" s="62" t="s">
        <v>150</v>
      </c>
      <c r="F48" s="689">
        <v>121200</v>
      </c>
      <c r="G48" s="991" t="s">
        <v>2776</v>
      </c>
      <c r="H48" s="62" t="s">
        <v>1198</v>
      </c>
      <c r="I48" s="12" t="s">
        <v>1645</v>
      </c>
      <c r="J48" s="12" t="b">
        <v>1</v>
      </c>
    </row>
    <row r="49" spans="1:10" x14ac:dyDescent="0.2">
      <c r="A49" s="873">
        <v>42611</v>
      </c>
      <c r="B49" s="65" t="s">
        <v>2194</v>
      </c>
      <c r="C49" s="65" t="s">
        <v>37</v>
      </c>
      <c r="D49" s="65" t="s">
        <v>1730</v>
      </c>
      <c r="E49" s="62" t="s">
        <v>2777</v>
      </c>
      <c r="F49" s="689">
        <v>8716.9</v>
      </c>
      <c r="G49" s="991" t="s">
        <v>2778</v>
      </c>
      <c r="H49" s="62" t="s">
        <v>1155</v>
      </c>
      <c r="I49" s="12" t="s">
        <v>1541</v>
      </c>
      <c r="J49" s="12" t="b">
        <v>0</v>
      </c>
    </row>
    <row r="50" spans="1:10" x14ac:dyDescent="0.2">
      <c r="A50" s="873">
        <v>42608</v>
      </c>
      <c r="B50" s="65" t="s">
        <v>2193</v>
      </c>
      <c r="C50" s="65" t="s">
        <v>1252</v>
      </c>
      <c r="D50" s="65" t="s">
        <v>1730</v>
      </c>
      <c r="E50" s="62" t="s">
        <v>85</v>
      </c>
      <c r="F50" s="689">
        <v>0</v>
      </c>
      <c r="G50" s="991" t="s">
        <v>2779</v>
      </c>
      <c r="H50" s="62" t="s">
        <v>1105</v>
      </c>
      <c r="I50" s="12" t="s">
        <v>1182</v>
      </c>
      <c r="J50" s="12" t="b">
        <v>0</v>
      </c>
    </row>
    <row r="51" spans="1:10" x14ac:dyDescent="0.2">
      <c r="A51" s="873">
        <v>42606</v>
      </c>
      <c r="B51" s="65" t="s">
        <v>6</v>
      </c>
      <c r="C51" s="65" t="s">
        <v>53</v>
      </c>
      <c r="D51" s="65" t="s">
        <v>17</v>
      </c>
      <c r="E51" s="62" t="s">
        <v>2780</v>
      </c>
      <c r="F51" s="689">
        <v>4501.12</v>
      </c>
      <c r="G51" s="991" t="s">
        <v>2781</v>
      </c>
      <c r="H51" s="62" t="s">
        <v>797</v>
      </c>
      <c r="I51" s="12"/>
      <c r="J51" s="12" t="b">
        <v>0</v>
      </c>
    </row>
    <row r="52" spans="1:10" x14ac:dyDescent="0.2">
      <c r="A52" s="873">
        <v>42605</v>
      </c>
      <c r="B52" s="65" t="s">
        <v>2201</v>
      </c>
      <c r="C52" s="65" t="s">
        <v>1252</v>
      </c>
      <c r="D52" s="65" t="s">
        <v>17</v>
      </c>
      <c r="E52" s="62" t="s">
        <v>2782</v>
      </c>
      <c r="F52" s="689">
        <v>0</v>
      </c>
      <c r="G52" s="991" t="s">
        <v>2783</v>
      </c>
      <c r="H52" s="62" t="s">
        <v>1168</v>
      </c>
      <c r="I52" s="12" t="s">
        <v>2502</v>
      </c>
      <c r="J52" s="12" t="b">
        <v>0</v>
      </c>
    </row>
    <row r="53" spans="1:10" x14ac:dyDescent="0.2">
      <c r="A53" s="873">
        <v>42605</v>
      </c>
      <c r="B53" s="65" t="s">
        <v>2201</v>
      </c>
      <c r="C53" s="65" t="s">
        <v>1252</v>
      </c>
      <c r="D53" s="65" t="s">
        <v>17</v>
      </c>
      <c r="E53" s="62" t="s">
        <v>85</v>
      </c>
      <c r="F53" s="689">
        <v>0</v>
      </c>
      <c r="G53" s="991" t="s">
        <v>2784</v>
      </c>
      <c r="H53" s="62" t="s">
        <v>1101</v>
      </c>
      <c r="I53" s="12" t="s">
        <v>1182</v>
      </c>
      <c r="J53" s="12" t="b">
        <v>0</v>
      </c>
    </row>
    <row r="54" spans="1:10" x14ac:dyDescent="0.2">
      <c r="A54" s="873">
        <v>42604</v>
      </c>
      <c r="B54" s="65" t="s">
        <v>88</v>
      </c>
      <c r="C54" s="65" t="s">
        <v>1252</v>
      </c>
      <c r="D54" s="65" t="s">
        <v>17</v>
      </c>
      <c r="E54" s="62" t="s">
        <v>2767</v>
      </c>
      <c r="F54" s="689">
        <v>0</v>
      </c>
      <c r="G54" s="991" t="s">
        <v>2768</v>
      </c>
      <c r="H54" s="62" t="s">
        <v>866</v>
      </c>
      <c r="I54" s="12"/>
      <c r="J54" s="12" t="b">
        <v>0</v>
      </c>
    </row>
    <row r="55" spans="1:10" x14ac:dyDescent="0.2">
      <c r="A55" s="873">
        <v>42603</v>
      </c>
      <c r="B55" s="65" t="s">
        <v>2201</v>
      </c>
      <c r="C55" s="65" t="s">
        <v>1252</v>
      </c>
      <c r="D55" s="65" t="s">
        <v>17</v>
      </c>
      <c r="E55" s="62" t="s">
        <v>2763</v>
      </c>
      <c r="F55" s="690">
        <v>0</v>
      </c>
      <c r="G55" s="991" t="s">
        <v>2784</v>
      </c>
      <c r="H55" s="62" t="s">
        <v>1224</v>
      </c>
      <c r="I55" s="12" t="s">
        <v>1182</v>
      </c>
      <c r="J55" s="12" t="b">
        <v>0</v>
      </c>
    </row>
    <row r="56" spans="1:10" x14ac:dyDescent="0.2">
      <c r="A56" s="873">
        <v>42601</v>
      </c>
      <c r="B56" s="65" t="s">
        <v>2234</v>
      </c>
      <c r="C56" s="65" t="s">
        <v>1252</v>
      </c>
      <c r="D56" s="65" t="s">
        <v>1730</v>
      </c>
      <c r="E56" s="62" t="s">
        <v>150</v>
      </c>
      <c r="F56" s="689">
        <v>27000</v>
      </c>
      <c r="G56" s="991" t="s">
        <v>2785</v>
      </c>
      <c r="H56" s="62" t="s">
        <v>916</v>
      </c>
      <c r="I56" s="12" t="s">
        <v>1645</v>
      </c>
      <c r="J56" s="12" t="b">
        <v>0</v>
      </c>
    </row>
    <row r="57" spans="1:10" x14ac:dyDescent="0.2">
      <c r="A57" s="873">
        <v>42600</v>
      </c>
      <c r="B57" s="65" t="s">
        <v>2217</v>
      </c>
      <c r="C57" s="65" t="s">
        <v>1252</v>
      </c>
      <c r="D57" s="65" t="s">
        <v>17</v>
      </c>
      <c r="E57" s="62" t="s">
        <v>2769</v>
      </c>
      <c r="F57" s="689">
        <v>25750</v>
      </c>
      <c r="G57" s="991" t="s">
        <v>2770</v>
      </c>
      <c r="H57" s="62" t="s">
        <v>1110</v>
      </c>
      <c r="I57" s="12" t="s">
        <v>1554</v>
      </c>
      <c r="J57" s="12" t="b">
        <v>0</v>
      </c>
    </row>
    <row r="58" spans="1:10" x14ac:dyDescent="0.2">
      <c r="A58" s="873">
        <v>42599</v>
      </c>
      <c r="B58" s="65" t="s">
        <v>1939</v>
      </c>
      <c r="C58" s="65" t="s">
        <v>1252</v>
      </c>
      <c r="D58" s="65"/>
      <c r="E58" s="62" t="s">
        <v>225</v>
      </c>
      <c r="F58" s="689">
        <v>0</v>
      </c>
      <c r="G58" s="991" t="s">
        <v>2828</v>
      </c>
      <c r="H58" s="62" t="s">
        <v>2826</v>
      </c>
      <c r="I58" s="12" t="s">
        <v>1738</v>
      </c>
      <c r="J58" s="12" t="b">
        <v>0</v>
      </c>
    </row>
    <row r="59" spans="1:10" x14ac:dyDescent="0.2">
      <c r="A59" s="873">
        <v>42598</v>
      </c>
      <c r="B59" s="65" t="s">
        <v>2194</v>
      </c>
      <c r="C59" s="65" t="s">
        <v>1252</v>
      </c>
      <c r="D59" s="65" t="s">
        <v>1730</v>
      </c>
      <c r="E59" s="62" t="s">
        <v>774</v>
      </c>
      <c r="F59" s="689">
        <v>0</v>
      </c>
      <c r="G59" s="991" t="s">
        <v>2758</v>
      </c>
      <c r="H59" s="62" t="s">
        <v>1130</v>
      </c>
      <c r="I59" s="12" t="s">
        <v>1537</v>
      </c>
      <c r="J59" s="12" t="b">
        <v>0</v>
      </c>
    </row>
    <row r="60" spans="1:10" x14ac:dyDescent="0.2">
      <c r="A60" s="873">
        <v>42598</v>
      </c>
      <c r="B60" s="65" t="s">
        <v>1793</v>
      </c>
      <c r="C60" s="65" t="s">
        <v>37</v>
      </c>
      <c r="D60" s="65" t="s">
        <v>1730</v>
      </c>
      <c r="E60" s="62" t="s">
        <v>28</v>
      </c>
      <c r="F60" s="689">
        <v>0</v>
      </c>
      <c r="G60" s="991" t="s">
        <v>2786</v>
      </c>
      <c r="H60" s="62" t="s">
        <v>1794</v>
      </c>
      <c r="I60" s="12" t="s">
        <v>1180</v>
      </c>
      <c r="J60" s="12" t="b">
        <v>0</v>
      </c>
    </row>
    <row r="61" spans="1:10" x14ac:dyDescent="0.2">
      <c r="A61" s="873">
        <v>42597</v>
      </c>
      <c r="B61" s="65" t="s">
        <v>2201</v>
      </c>
      <c r="C61" s="65" t="s">
        <v>1252</v>
      </c>
      <c r="D61" s="65" t="s">
        <v>18</v>
      </c>
      <c r="E61" s="62" t="s">
        <v>2649</v>
      </c>
      <c r="F61" s="689">
        <v>0</v>
      </c>
      <c r="G61" s="991" t="s">
        <v>2759</v>
      </c>
      <c r="H61" s="62" t="s">
        <v>1028</v>
      </c>
      <c r="I61" s="12" t="s">
        <v>1811</v>
      </c>
      <c r="J61" s="12" t="b">
        <v>0</v>
      </c>
    </row>
    <row r="62" spans="1:10" x14ac:dyDescent="0.2">
      <c r="A62" s="873">
        <v>42591</v>
      </c>
      <c r="B62" s="65" t="s">
        <v>2193</v>
      </c>
      <c r="C62" s="65" t="s">
        <v>1252</v>
      </c>
      <c r="D62" s="65" t="s">
        <v>1730</v>
      </c>
      <c r="E62" s="62" t="s">
        <v>774</v>
      </c>
      <c r="F62" s="689">
        <v>0</v>
      </c>
      <c r="G62" s="991" t="s">
        <v>2760</v>
      </c>
      <c r="H62" s="62" t="s">
        <v>1720</v>
      </c>
      <c r="I62" s="12" t="s">
        <v>1537</v>
      </c>
      <c r="J62" s="12" t="b">
        <v>0</v>
      </c>
    </row>
    <row r="63" spans="1:10" x14ac:dyDescent="0.2">
      <c r="A63" s="873">
        <v>42589</v>
      </c>
      <c r="B63" s="65" t="s">
        <v>2194</v>
      </c>
      <c r="C63" s="65" t="s">
        <v>1252</v>
      </c>
      <c r="D63" s="65" t="s">
        <v>17</v>
      </c>
      <c r="E63" s="62" t="s">
        <v>85</v>
      </c>
      <c r="F63" s="689">
        <v>0</v>
      </c>
      <c r="G63" s="991" t="s">
        <v>2762</v>
      </c>
      <c r="H63" s="62" t="s">
        <v>2761</v>
      </c>
      <c r="I63" s="12" t="s">
        <v>1182</v>
      </c>
      <c r="J63" s="12" t="b">
        <v>0</v>
      </c>
    </row>
    <row r="64" spans="1:10" x14ac:dyDescent="0.2">
      <c r="A64" s="873">
        <v>42587</v>
      </c>
      <c r="B64" s="65" t="s">
        <v>2201</v>
      </c>
      <c r="C64" s="65" t="s">
        <v>53</v>
      </c>
      <c r="D64" s="65" t="s">
        <v>19</v>
      </c>
      <c r="E64" s="62" t="s">
        <v>2749</v>
      </c>
      <c r="F64" s="689">
        <v>35107</v>
      </c>
      <c r="G64" s="991" t="s">
        <v>2750</v>
      </c>
      <c r="H64" s="62" t="s">
        <v>967</v>
      </c>
      <c r="I64" s="12" t="s">
        <v>1660</v>
      </c>
      <c r="J64" s="12" t="b">
        <v>0</v>
      </c>
    </row>
    <row r="65" spans="1:10" x14ac:dyDescent="0.2">
      <c r="A65" s="873">
        <v>42586</v>
      </c>
      <c r="B65" s="65" t="s">
        <v>2234</v>
      </c>
      <c r="C65" s="65" t="s">
        <v>1252</v>
      </c>
      <c r="D65" s="65" t="s">
        <v>17</v>
      </c>
      <c r="E65" s="62" t="s">
        <v>28</v>
      </c>
      <c r="F65" s="689">
        <v>0</v>
      </c>
      <c r="G65" s="991" t="s">
        <v>2751</v>
      </c>
      <c r="H65" s="62" t="s">
        <v>1116</v>
      </c>
      <c r="I65" s="12" t="s">
        <v>1180</v>
      </c>
      <c r="J65" s="12" t="b">
        <v>0</v>
      </c>
    </row>
    <row r="66" spans="1:10" x14ac:dyDescent="0.2">
      <c r="A66" s="873">
        <v>42585</v>
      </c>
      <c r="B66" s="65" t="s">
        <v>2201</v>
      </c>
      <c r="C66" s="65" t="s">
        <v>1252</v>
      </c>
      <c r="D66" s="65" t="s">
        <v>17</v>
      </c>
      <c r="E66" s="62" t="s">
        <v>72</v>
      </c>
      <c r="F66" s="689">
        <v>4645.55</v>
      </c>
      <c r="G66" s="991" t="s">
        <v>1970</v>
      </c>
      <c r="H66" s="62" t="s">
        <v>1999</v>
      </c>
      <c r="I66" s="12" t="s">
        <v>1656</v>
      </c>
      <c r="J66" s="12" t="b">
        <v>0</v>
      </c>
    </row>
    <row r="67" spans="1:10" x14ac:dyDescent="0.2">
      <c r="A67" s="873">
        <v>42585</v>
      </c>
      <c r="B67" s="65" t="s">
        <v>1939</v>
      </c>
      <c r="C67" s="65" t="s">
        <v>2</v>
      </c>
      <c r="D67" s="65" t="s">
        <v>1730</v>
      </c>
      <c r="E67" s="62" t="s">
        <v>2755</v>
      </c>
      <c r="F67" s="689">
        <v>136620</v>
      </c>
      <c r="G67" s="991" t="s">
        <v>2756</v>
      </c>
      <c r="H67" s="62" t="s">
        <v>2188</v>
      </c>
      <c r="I67" s="12" t="s">
        <v>1188</v>
      </c>
      <c r="J67" s="12" t="b">
        <v>1</v>
      </c>
    </row>
    <row r="68" spans="1:10" x14ac:dyDescent="0.2">
      <c r="A68" s="873">
        <v>42585</v>
      </c>
      <c r="B68" s="65" t="s">
        <v>2201</v>
      </c>
      <c r="C68" s="65" t="s">
        <v>1252</v>
      </c>
      <c r="D68" s="65" t="s">
        <v>1730</v>
      </c>
      <c r="E68" s="62" t="s">
        <v>2763</v>
      </c>
      <c r="F68" s="689">
        <v>0</v>
      </c>
      <c r="G68" s="991" t="s">
        <v>2764</v>
      </c>
      <c r="H68" s="62" t="s">
        <v>1203</v>
      </c>
      <c r="I68" s="12" t="s">
        <v>1182</v>
      </c>
      <c r="J68" s="12" t="b">
        <v>0</v>
      </c>
    </row>
    <row r="69" spans="1:10" x14ac:dyDescent="0.2">
      <c r="A69" s="873">
        <v>42583</v>
      </c>
      <c r="B69" s="65" t="s">
        <v>2201</v>
      </c>
      <c r="C69" s="65" t="s">
        <v>1252</v>
      </c>
      <c r="D69" s="65" t="s">
        <v>17</v>
      </c>
      <c r="E69" s="62" t="s">
        <v>2752</v>
      </c>
      <c r="F69" s="689">
        <v>2600</v>
      </c>
      <c r="G69" s="991" t="s">
        <v>2753</v>
      </c>
      <c r="H69" s="62" t="s">
        <v>1129</v>
      </c>
      <c r="I69" s="12" t="s">
        <v>1996</v>
      </c>
      <c r="J69" s="12" t="b">
        <v>0</v>
      </c>
    </row>
    <row r="70" spans="1:10" x14ac:dyDescent="0.2">
      <c r="A70" s="873">
        <v>42583</v>
      </c>
      <c r="B70" s="65" t="s">
        <v>2234</v>
      </c>
      <c r="C70" s="65" t="s">
        <v>1252</v>
      </c>
      <c r="D70" s="65" t="s">
        <v>17</v>
      </c>
      <c r="E70" s="62" t="s">
        <v>2765</v>
      </c>
      <c r="F70" s="689">
        <v>0</v>
      </c>
      <c r="G70" s="991" t="s">
        <v>2766</v>
      </c>
      <c r="H70" s="62" t="s">
        <v>987</v>
      </c>
      <c r="I70" s="12" t="s">
        <v>1699</v>
      </c>
      <c r="J70" s="12" t="b">
        <v>0</v>
      </c>
    </row>
    <row r="71" spans="1:10" x14ac:dyDescent="0.2">
      <c r="A71" s="873">
        <v>42576</v>
      </c>
      <c r="B71" s="65" t="s">
        <v>2193</v>
      </c>
      <c r="C71" s="65" t="s">
        <v>761</v>
      </c>
      <c r="D71" s="65" t="s">
        <v>19</v>
      </c>
      <c r="E71" s="62" t="s">
        <v>373</v>
      </c>
      <c r="F71" s="689">
        <v>13827.97</v>
      </c>
      <c r="G71" s="991" t="s">
        <v>22</v>
      </c>
      <c r="H71" s="62" t="s">
        <v>1226</v>
      </c>
      <c r="I71" s="12" t="s">
        <v>1170</v>
      </c>
      <c r="J71" s="12" t="b">
        <v>0</v>
      </c>
    </row>
    <row r="72" spans="1:10" x14ac:dyDescent="0.2">
      <c r="A72" s="873">
        <v>42576</v>
      </c>
      <c r="B72" s="65" t="s">
        <v>2193</v>
      </c>
      <c r="C72" s="65" t="s">
        <v>1252</v>
      </c>
      <c r="D72" s="65" t="s">
        <v>1730</v>
      </c>
      <c r="E72" s="62" t="s">
        <v>1223</v>
      </c>
      <c r="F72" s="689">
        <v>65400</v>
      </c>
      <c r="G72" s="991" t="s">
        <v>2737</v>
      </c>
      <c r="H72" s="62" t="s">
        <v>846</v>
      </c>
      <c r="I72" s="12" t="s">
        <v>1223</v>
      </c>
      <c r="J72" s="12" t="b">
        <v>0</v>
      </c>
    </row>
    <row r="73" spans="1:10" x14ac:dyDescent="0.2">
      <c r="A73" s="873">
        <v>42576</v>
      </c>
      <c r="B73" s="65" t="s">
        <v>2193</v>
      </c>
      <c r="C73" s="65" t="s">
        <v>1252</v>
      </c>
      <c r="D73" s="65" t="s">
        <v>1730</v>
      </c>
      <c r="E73" s="62" t="s">
        <v>1223</v>
      </c>
      <c r="F73" s="689">
        <v>0</v>
      </c>
      <c r="G73" s="991" t="s">
        <v>2744</v>
      </c>
      <c r="H73" s="62" t="s">
        <v>846</v>
      </c>
      <c r="I73" s="12" t="s">
        <v>1223</v>
      </c>
      <c r="J73" s="12" t="b">
        <v>0</v>
      </c>
    </row>
    <row r="74" spans="1:10" x14ac:dyDescent="0.2">
      <c r="A74" s="873">
        <v>42575</v>
      </c>
      <c r="B74" s="65" t="s">
        <v>1793</v>
      </c>
      <c r="C74" s="65" t="s">
        <v>1252</v>
      </c>
      <c r="D74" s="65" t="s">
        <v>1730</v>
      </c>
      <c r="E74" s="62" t="s">
        <v>66</v>
      </c>
      <c r="F74" s="689">
        <v>0</v>
      </c>
      <c r="G74" s="991" t="s">
        <v>2745</v>
      </c>
      <c r="H74" s="62" t="s">
        <v>1978</v>
      </c>
      <c r="I74" s="12" t="s">
        <v>1861</v>
      </c>
      <c r="J74" s="12" t="b">
        <v>0</v>
      </c>
    </row>
    <row r="75" spans="1:10" x14ac:dyDescent="0.2">
      <c r="A75" s="873">
        <v>42573</v>
      </c>
      <c r="B75" s="65" t="s">
        <v>2234</v>
      </c>
      <c r="C75" s="65" t="s">
        <v>1252</v>
      </c>
      <c r="D75" s="65" t="s">
        <v>17</v>
      </c>
      <c r="E75" s="62" t="s">
        <v>66</v>
      </c>
      <c r="F75" s="689">
        <v>0</v>
      </c>
      <c r="G75" s="991" t="s">
        <v>2738</v>
      </c>
      <c r="H75" s="62" t="s">
        <v>952</v>
      </c>
      <c r="I75" s="12" t="s">
        <v>1491</v>
      </c>
      <c r="J75" s="12" t="b">
        <v>0</v>
      </c>
    </row>
    <row r="76" spans="1:10" x14ac:dyDescent="0.2">
      <c r="A76" s="873">
        <v>42572</v>
      </c>
      <c r="B76" s="65" t="s">
        <v>2194</v>
      </c>
      <c r="C76" s="65" t="s">
        <v>1252</v>
      </c>
      <c r="D76" s="65" t="s">
        <v>17</v>
      </c>
      <c r="E76" s="62" t="s">
        <v>2739</v>
      </c>
      <c r="F76" s="690">
        <v>0</v>
      </c>
      <c r="G76" s="991" t="s">
        <v>2754</v>
      </c>
      <c r="H76" s="62" t="s">
        <v>1142</v>
      </c>
      <c r="I76" s="12" t="s">
        <v>1537</v>
      </c>
      <c r="J76" s="12" t="b">
        <v>0</v>
      </c>
    </row>
    <row r="77" spans="1:10" x14ac:dyDescent="0.2">
      <c r="A77" s="873">
        <v>42571</v>
      </c>
      <c r="B77" s="65" t="s">
        <v>2234</v>
      </c>
      <c r="C77" s="65" t="s">
        <v>1252</v>
      </c>
      <c r="D77" s="65" t="s">
        <v>17</v>
      </c>
      <c r="E77" s="62" t="s">
        <v>66</v>
      </c>
      <c r="F77" s="689">
        <v>0</v>
      </c>
      <c r="G77" s="991" t="s">
        <v>2746</v>
      </c>
      <c r="H77" s="62" t="s">
        <v>982</v>
      </c>
      <c r="I77" s="12" t="s">
        <v>1491</v>
      </c>
      <c r="J77" s="12" t="b">
        <v>0</v>
      </c>
    </row>
    <row r="78" spans="1:10" x14ac:dyDescent="0.2">
      <c r="A78" s="873">
        <v>42569</v>
      </c>
      <c r="B78" s="65" t="s">
        <v>2201</v>
      </c>
      <c r="C78" s="65" t="s">
        <v>2</v>
      </c>
      <c r="D78" s="65" t="s">
        <v>1730</v>
      </c>
      <c r="E78" s="62" t="s">
        <v>805</v>
      </c>
      <c r="F78" s="689">
        <v>69400</v>
      </c>
      <c r="G78" s="991" t="s">
        <v>2722</v>
      </c>
      <c r="H78" s="62" t="s">
        <v>1122</v>
      </c>
      <c r="I78" s="12" t="s">
        <v>2211</v>
      </c>
      <c r="J78" s="12" t="b">
        <v>0</v>
      </c>
    </row>
    <row r="79" spans="1:10" x14ac:dyDescent="0.2">
      <c r="A79" s="873">
        <v>42568</v>
      </c>
      <c r="B79" s="65" t="s">
        <v>88</v>
      </c>
      <c r="C79" s="65" t="s">
        <v>1252</v>
      </c>
      <c r="D79" s="65" t="s">
        <v>17</v>
      </c>
      <c r="E79" s="62" t="s">
        <v>104</v>
      </c>
      <c r="F79" s="689"/>
      <c r="G79" s="991" t="s">
        <v>2723</v>
      </c>
      <c r="H79" s="62" t="s">
        <v>2213</v>
      </c>
      <c r="I79" s="12"/>
      <c r="J79" s="12" t="b">
        <v>0</v>
      </c>
    </row>
    <row r="80" spans="1:10" x14ac:dyDescent="0.2">
      <c r="A80" s="873">
        <v>42568</v>
      </c>
      <c r="B80" s="65" t="s">
        <v>2201</v>
      </c>
      <c r="C80" s="65" t="s">
        <v>2</v>
      </c>
      <c r="D80" s="65" t="s">
        <v>1730</v>
      </c>
      <c r="E80" s="62" t="s">
        <v>1882</v>
      </c>
      <c r="F80" s="689">
        <v>82700</v>
      </c>
      <c r="G80" s="991" t="s">
        <v>2747</v>
      </c>
      <c r="H80" s="62" t="s">
        <v>1279</v>
      </c>
      <c r="I80" s="12" t="s">
        <v>2043</v>
      </c>
      <c r="J80" s="12" t="b">
        <v>1</v>
      </c>
    </row>
    <row r="81" spans="1:10" x14ac:dyDescent="0.2">
      <c r="A81" s="873">
        <v>42568</v>
      </c>
      <c r="B81" s="65" t="s">
        <v>1793</v>
      </c>
      <c r="C81" s="65" t="s">
        <v>761</v>
      </c>
      <c r="D81" s="65" t="s">
        <v>1730</v>
      </c>
      <c r="E81" s="62" t="s">
        <v>288</v>
      </c>
      <c r="F81" s="689">
        <v>5500</v>
      </c>
      <c r="G81" s="991" t="s">
        <v>2748</v>
      </c>
      <c r="H81" s="62" t="s">
        <v>1962</v>
      </c>
      <c r="I81" s="12" t="s">
        <v>1979</v>
      </c>
      <c r="J81" s="12" t="b">
        <v>0</v>
      </c>
    </row>
    <row r="82" spans="1:10" x14ac:dyDescent="0.2">
      <c r="A82" s="873">
        <v>42565</v>
      </c>
      <c r="B82" s="65" t="s">
        <v>6</v>
      </c>
      <c r="C82" s="65" t="s">
        <v>1252</v>
      </c>
      <c r="D82" s="65" t="s">
        <v>1730</v>
      </c>
      <c r="E82" s="62" t="s">
        <v>66</v>
      </c>
      <c r="F82" s="689">
        <v>575</v>
      </c>
      <c r="G82" s="991" t="s">
        <v>2724</v>
      </c>
      <c r="H82" s="62" t="s">
        <v>1173</v>
      </c>
      <c r="I82" s="12"/>
      <c r="J82" s="12" t="b">
        <v>0</v>
      </c>
    </row>
    <row r="83" spans="1:10" x14ac:dyDescent="0.2">
      <c r="A83" s="873">
        <v>42564</v>
      </c>
      <c r="B83" s="65" t="s">
        <v>2194</v>
      </c>
      <c r="C83" s="65" t="s">
        <v>1252</v>
      </c>
      <c r="D83" s="65" t="s">
        <v>1730</v>
      </c>
      <c r="E83" s="62" t="s">
        <v>380</v>
      </c>
      <c r="F83" s="689">
        <v>0</v>
      </c>
      <c r="G83" s="991" t="s">
        <v>2740</v>
      </c>
      <c r="H83" s="62" t="s">
        <v>1107</v>
      </c>
      <c r="I83" s="12" t="s">
        <v>1542</v>
      </c>
      <c r="J83" s="12" t="b">
        <v>0</v>
      </c>
    </row>
    <row r="84" spans="1:10" x14ac:dyDescent="0.2">
      <c r="A84" s="873">
        <v>42563</v>
      </c>
      <c r="B84" s="65" t="s">
        <v>1939</v>
      </c>
      <c r="C84" s="65" t="s">
        <v>1252</v>
      </c>
      <c r="D84" s="65" t="s">
        <v>19</v>
      </c>
      <c r="E84" s="62" t="s">
        <v>2741</v>
      </c>
      <c r="F84" s="689">
        <v>0</v>
      </c>
      <c r="G84" s="991" t="s">
        <v>2742</v>
      </c>
      <c r="H84" s="62" t="s">
        <v>2188</v>
      </c>
      <c r="I84" s="12" t="s">
        <v>1188</v>
      </c>
      <c r="J84" s="12" t="b">
        <v>0</v>
      </c>
    </row>
    <row r="85" spans="1:10" x14ac:dyDescent="0.2">
      <c r="A85" s="873">
        <v>42563</v>
      </c>
      <c r="B85" s="65" t="s">
        <v>2193</v>
      </c>
      <c r="C85" s="65" t="s">
        <v>1252</v>
      </c>
      <c r="D85" s="65" t="s">
        <v>1730</v>
      </c>
      <c r="E85" s="62" t="s">
        <v>85</v>
      </c>
      <c r="F85" s="689">
        <v>0</v>
      </c>
      <c r="G85" s="991" t="s">
        <v>2787</v>
      </c>
      <c r="H85" s="62" t="s">
        <v>1133</v>
      </c>
      <c r="I85" s="12" t="s">
        <v>1182</v>
      </c>
      <c r="J85" s="12" t="b">
        <v>0</v>
      </c>
    </row>
    <row r="86" spans="1:10" x14ac:dyDescent="0.2">
      <c r="A86" s="873">
        <v>42562</v>
      </c>
      <c r="B86" s="65" t="s">
        <v>2194</v>
      </c>
      <c r="C86" s="65" t="s">
        <v>1252</v>
      </c>
      <c r="D86" s="65" t="s">
        <v>1730</v>
      </c>
      <c r="E86" s="62" t="s">
        <v>2396</v>
      </c>
      <c r="F86" s="689">
        <v>75400</v>
      </c>
      <c r="G86" s="991" t="s">
        <v>2725</v>
      </c>
      <c r="H86" s="62" t="s">
        <v>799</v>
      </c>
      <c r="I86" s="12" t="s">
        <v>1579</v>
      </c>
      <c r="J86" s="12" t="b">
        <v>0</v>
      </c>
    </row>
    <row r="87" spans="1:10" x14ac:dyDescent="0.2">
      <c r="A87" s="873">
        <v>42561</v>
      </c>
      <c r="B87" s="65" t="s">
        <v>2234</v>
      </c>
      <c r="C87" s="65" t="s">
        <v>1252</v>
      </c>
      <c r="D87" s="65" t="s">
        <v>19</v>
      </c>
      <c r="E87" s="62" t="s">
        <v>150</v>
      </c>
      <c r="F87" s="689">
        <v>498</v>
      </c>
      <c r="G87" s="991" t="s">
        <v>2726</v>
      </c>
      <c r="H87" s="62" t="s">
        <v>954</v>
      </c>
      <c r="I87" s="12" t="s">
        <v>1645</v>
      </c>
      <c r="J87" s="12" t="b">
        <v>0</v>
      </c>
    </row>
    <row r="88" spans="1:10" x14ac:dyDescent="0.2">
      <c r="A88" s="873">
        <v>42559</v>
      </c>
      <c r="B88" s="65" t="s">
        <v>2201</v>
      </c>
      <c r="C88" s="65" t="s">
        <v>1252</v>
      </c>
      <c r="D88" s="65" t="s">
        <v>17</v>
      </c>
      <c r="E88" s="62" t="s">
        <v>1917</v>
      </c>
      <c r="F88" s="689">
        <v>0</v>
      </c>
      <c r="G88" s="991" t="s">
        <v>2727</v>
      </c>
      <c r="H88" s="62" t="s">
        <v>1203</v>
      </c>
      <c r="I88" s="12" t="s">
        <v>1917</v>
      </c>
      <c r="J88" s="12" t="b">
        <v>0</v>
      </c>
    </row>
    <row r="89" spans="1:10" x14ac:dyDescent="0.2">
      <c r="A89" s="873">
        <v>42557</v>
      </c>
      <c r="B89" s="65" t="s">
        <v>2217</v>
      </c>
      <c r="C89" s="65" t="s">
        <v>1252</v>
      </c>
      <c r="D89" s="65" t="s">
        <v>17</v>
      </c>
      <c r="E89" s="62" t="s">
        <v>233</v>
      </c>
      <c r="F89" s="689">
        <v>25500</v>
      </c>
      <c r="G89" s="991" t="s">
        <v>2728</v>
      </c>
      <c r="H89" s="62" t="s">
        <v>1943</v>
      </c>
      <c r="I89" s="12" t="s">
        <v>1554</v>
      </c>
      <c r="J89" s="12" t="b">
        <v>0</v>
      </c>
    </row>
    <row r="90" spans="1:10" x14ac:dyDescent="0.2">
      <c r="A90" s="873">
        <v>42557</v>
      </c>
      <c r="B90" s="65" t="s">
        <v>1939</v>
      </c>
      <c r="C90" s="65" t="s">
        <v>1252</v>
      </c>
      <c r="D90" s="65" t="s">
        <v>1730</v>
      </c>
      <c r="E90" s="62" t="s">
        <v>66</v>
      </c>
      <c r="F90" s="689">
        <v>75400</v>
      </c>
      <c r="G90" s="991" t="s">
        <v>2729</v>
      </c>
      <c r="H90" s="62" t="s">
        <v>2191</v>
      </c>
      <c r="I90" s="12" t="s">
        <v>1861</v>
      </c>
      <c r="J90" s="12" t="b">
        <v>0</v>
      </c>
    </row>
    <row r="91" spans="1:10" x14ac:dyDescent="0.2">
      <c r="A91" s="873">
        <v>42556</v>
      </c>
      <c r="B91" s="65" t="s">
        <v>2201</v>
      </c>
      <c r="C91" s="65" t="s">
        <v>1252</v>
      </c>
      <c r="D91" s="65" t="s">
        <v>19</v>
      </c>
      <c r="E91" s="62" t="s">
        <v>2730</v>
      </c>
      <c r="F91" s="689">
        <v>68500</v>
      </c>
      <c r="G91" s="991" t="s">
        <v>2731</v>
      </c>
      <c r="H91" s="62" t="s">
        <v>1327</v>
      </c>
      <c r="I91" s="12" t="s">
        <v>1640</v>
      </c>
      <c r="J91" s="12" t="b">
        <v>0</v>
      </c>
    </row>
    <row r="92" spans="1:10" x14ac:dyDescent="0.2">
      <c r="A92" s="873">
        <v>42551</v>
      </c>
      <c r="B92" s="65" t="s">
        <v>88</v>
      </c>
      <c r="C92" s="65" t="s">
        <v>1252</v>
      </c>
      <c r="D92" s="65" t="s">
        <v>17</v>
      </c>
      <c r="E92" s="62" t="s">
        <v>2715</v>
      </c>
      <c r="F92" s="689">
        <v>1750</v>
      </c>
      <c r="G92" s="991" t="s">
        <v>2574</v>
      </c>
      <c r="H92" s="62" t="s">
        <v>2614</v>
      </c>
      <c r="I92" s="12" t="s">
        <v>2521</v>
      </c>
      <c r="J92" s="12" t="b">
        <v>0</v>
      </c>
    </row>
    <row r="93" spans="1:10" x14ac:dyDescent="0.2">
      <c r="A93" s="873">
        <v>42551</v>
      </c>
      <c r="B93" s="65" t="s">
        <v>2201</v>
      </c>
      <c r="C93" s="65" t="s">
        <v>1252</v>
      </c>
      <c r="D93" s="65" t="s">
        <v>19</v>
      </c>
      <c r="E93" s="62" t="s">
        <v>85</v>
      </c>
      <c r="F93" s="689">
        <v>0</v>
      </c>
      <c r="G93" s="991" t="s">
        <v>2716</v>
      </c>
      <c r="H93" s="62" t="s">
        <v>837</v>
      </c>
      <c r="I93" s="12" t="s">
        <v>1182</v>
      </c>
      <c r="J93" s="12" t="b">
        <v>0</v>
      </c>
    </row>
    <row r="94" spans="1:10" x14ac:dyDescent="0.2">
      <c r="A94" s="873">
        <v>42550</v>
      </c>
      <c r="B94" s="65" t="s">
        <v>2193</v>
      </c>
      <c r="C94" s="65" t="s">
        <v>1252</v>
      </c>
      <c r="D94" s="65" t="s">
        <v>17</v>
      </c>
      <c r="E94" s="62" t="s">
        <v>2717</v>
      </c>
      <c r="F94" s="689">
        <v>0</v>
      </c>
      <c r="G94" s="991" t="s">
        <v>2718</v>
      </c>
      <c r="H94" s="62" t="s">
        <v>1796</v>
      </c>
      <c r="I94" s="12" t="s">
        <v>1640</v>
      </c>
      <c r="J94" s="12" t="b">
        <v>0</v>
      </c>
    </row>
    <row r="95" spans="1:10" x14ac:dyDescent="0.2">
      <c r="A95" s="873">
        <v>42548</v>
      </c>
      <c r="B95" s="65" t="s">
        <v>2201</v>
      </c>
      <c r="C95" s="65" t="s">
        <v>1252</v>
      </c>
      <c r="D95" s="65" t="s">
        <v>17</v>
      </c>
      <c r="E95" s="62" t="s">
        <v>332</v>
      </c>
      <c r="F95" s="689">
        <v>85200</v>
      </c>
      <c r="G95" s="991" t="s">
        <v>2743</v>
      </c>
      <c r="H95" s="62" t="s">
        <v>1566</v>
      </c>
      <c r="I95" s="12" t="s">
        <v>1180</v>
      </c>
      <c r="J95" s="12" t="b">
        <v>0</v>
      </c>
    </row>
    <row r="96" spans="1:10" x14ac:dyDescent="0.2">
      <c r="A96" s="873">
        <v>42547</v>
      </c>
      <c r="B96" s="65" t="s">
        <v>2234</v>
      </c>
      <c r="C96" s="65" t="s">
        <v>1252</v>
      </c>
      <c r="D96" s="65" t="s">
        <v>18</v>
      </c>
      <c r="E96" s="62" t="s">
        <v>150</v>
      </c>
      <c r="F96" s="689">
        <v>0</v>
      </c>
      <c r="G96" s="991" t="s">
        <v>2719</v>
      </c>
      <c r="H96" s="62" t="s">
        <v>1051</v>
      </c>
      <c r="I96" s="12" t="s">
        <v>1645</v>
      </c>
      <c r="J96" s="12" t="b">
        <v>0</v>
      </c>
    </row>
    <row r="97" spans="1:10" x14ac:dyDescent="0.2">
      <c r="A97" s="873">
        <v>42543</v>
      </c>
      <c r="B97" s="65" t="s">
        <v>2193</v>
      </c>
      <c r="C97" s="65" t="s">
        <v>1252</v>
      </c>
      <c r="D97" s="65" t="s">
        <v>19</v>
      </c>
      <c r="E97" s="62" t="s">
        <v>208</v>
      </c>
      <c r="F97" s="689">
        <v>16175.04</v>
      </c>
      <c r="G97" s="991" t="s">
        <v>2732</v>
      </c>
      <c r="H97" s="62" t="s">
        <v>965</v>
      </c>
      <c r="I97" s="12" t="s">
        <v>1640</v>
      </c>
      <c r="J97" s="12" t="b">
        <v>0</v>
      </c>
    </row>
    <row r="98" spans="1:10" x14ac:dyDescent="0.2">
      <c r="A98" s="873">
        <v>42542</v>
      </c>
      <c r="B98" s="65" t="s">
        <v>2194</v>
      </c>
      <c r="C98" s="65" t="s">
        <v>1252</v>
      </c>
      <c r="D98" s="65" t="s">
        <v>17</v>
      </c>
      <c r="E98" s="62" t="s">
        <v>2701</v>
      </c>
      <c r="F98" s="689">
        <v>0</v>
      </c>
      <c r="G98" s="991" t="s">
        <v>2702</v>
      </c>
      <c r="H98" s="62" t="s">
        <v>1130</v>
      </c>
      <c r="I98" s="12" t="s">
        <v>1537</v>
      </c>
      <c r="J98" s="12" t="b">
        <v>0</v>
      </c>
    </row>
    <row r="99" spans="1:10" x14ac:dyDescent="0.2">
      <c r="A99" s="873">
        <v>42542</v>
      </c>
      <c r="B99" s="65" t="s">
        <v>2201</v>
      </c>
      <c r="C99" s="65" t="s">
        <v>761</v>
      </c>
      <c r="D99" s="65" t="s">
        <v>1730</v>
      </c>
      <c r="E99" s="62" t="s">
        <v>85</v>
      </c>
      <c r="F99" s="689">
        <v>6799.68</v>
      </c>
      <c r="G99" s="991" t="s">
        <v>2733</v>
      </c>
      <c r="H99" s="62" t="s">
        <v>1100</v>
      </c>
      <c r="I99" s="12" t="s">
        <v>1182</v>
      </c>
      <c r="J99" s="12" t="b">
        <v>0</v>
      </c>
    </row>
    <row r="100" spans="1:10" x14ac:dyDescent="0.2">
      <c r="A100" s="873">
        <v>42541</v>
      </c>
      <c r="B100" s="65" t="s">
        <v>2201</v>
      </c>
      <c r="C100" s="65" t="s">
        <v>1252</v>
      </c>
      <c r="D100" s="65" t="s">
        <v>1730</v>
      </c>
      <c r="E100" s="62" t="s">
        <v>2734</v>
      </c>
      <c r="F100" s="689">
        <v>1316.55</v>
      </c>
      <c r="G100" s="991" t="s">
        <v>2735</v>
      </c>
      <c r="H100" s="62" t="s">
        <v>1269</v>
      </c>
      <c r="I100" s="12" t="s">
        <v>2249</v>
      </c>
      <c r="J100" s="12" t="b">
        <v>0</v>
      </c>
    </row>
    <row r="101" spans="1:10" x14ac:dyDescent="0.2">
      <c r="A101" s="873">
        <v>42538</v>
      </c>
      <c r="B101" s="65" t="s">
        <v>88</v>
      </c>
      <c r="C101" s="65" t="s">
        <v>1252</v>
      </c>
      <c r="D101" s="65" t="s">
        <v>17</v>
      </c>
      <c r="E101" s="62" t="s">
        <v>104</v>
      </c>
      <c r="F101" s="689">
        <v>0</v>
      </c>
      <c r="G101" s="991" t="s">
        <v>2720</v>
      </c>
      <c r="H101" s="62" t="s">
        <v>2213</v>
      </c>
      <c r="I101" s="12" t="s">
        <v>104</v>
      </c>
      <c r="J101" s="12" t="b">
        <v>0</v>
      </c>
    </row>
    <row r="102" spans="1:10" x14ac:dyDescent="0.2">
      <c r="A102" s="873">
        <v>42538</v>
      </c>
      <c r="B102" s="65" t="s">
        <v>2201</v>
      </c>
      <c r="C102" s="65" t="s">
        <v>1252</v>
      </c>
      <c r="D102" s="65" t="s">
        <v>18</v>
      </c>
      <c r="E102" s="62" t="s">
        <v>332</v>
      </c>
      <c r="F102" s="689">
        <v>0</v>
      </c>
      <c r="G102" s="991" t="s">
        <v>2721</v>
      </c>
      <c r="H102" s="62" t="s">
        <v>1566</v>
      </c>
      <c r="I102" s="12" t="s">
        <v>1180</v>
      </c>
      <c r="J102" s="12" t="b">
        <v>0</v>
      </c>
    </row>
    <row r="103" spans="1:10" x14ac:dyDescent="0.2">
      <c r="A103" s="873">
        <v>42538</v>
      </c>
      <c r="B103" s="65" t="s">
        <v>2201</v>
      </c>
      <c r="C103" s="65" t="s">
        <v>1252</v>
      </c>
      <c r="D103" s="65" t="s">
        <v>17</v>
      </c>
      <c r="E103" s="62" t="s">
        <v>2035</v>
      </c>
      <c r="F103" s="690">
        <v>9513.6</v>
      </c>
      <c r="G103" s="991" t="s">
        <v>1970</v>
      </c>
      <c r="H103" s="62" t="s">
        <v>1134</v>
      </c>
      <c r="I103" s="12" t="s">
        <v>2036</v>
      </c>
      <c r="J103" s="12" t="b">
        <v>0</v>
      </c>
    </row>
    <row r="104" spans="1:10" x14ac:dyDescent="0.2">
      <c r="A104" s="873">
        <v>42536</v>
      </c>
      <c r="B104" s="65" t="s">
        <v>2194</v>
      </c>
      <c r="C104" s="65" t="s">
        <v>1252</v>
      </c>
      <c r="D104" s="65" t="s">
        <v>17</v>
      </c>
      <c r="E104" s="62" t="s">
        <v>1297</v>
      </c>
      <c r="F104" s="690">
        <v>70500</v>
      </c>
      <c r="G104" s="991" t="s">
        <v>2736</v>
      </c>
      <c r="H104" s="62" t="s">
        <v>786</v>
      </c>
      <c r="I104" s="12" t="s">
        <v>1541</v>
      </c>
      <c r="J104" s="12" t="b">
        <v>0</v>
      </c>
    </row>
    <row r="105" spans="1:10" x14ac:dyDescent="0.2">
      <c r="A105" s="873">
        <v>42535</v>
      </c>
      <c r="B105" s="65" t="s">
        <v>2234</v>
      </c>
      <c r="C105" s="65" t="s">
        <v>1252</v>
      </c>
      <c r="D105" s="65" t="s">
        <v>17</v>
      </c>
      <c r="E105" s="62" t="s">
        <v>1163</v>
      </c>
      <c r="F105" s="689">
        <v>0</v>
      </c>
      <c r="G105" s="991" t="s">
        <v>2703</v>
      </c>
      <c r="H105" s="62" t="s">
        <v>1330</v>
      </c>
      <c r="I105" s="12" t="s">
        <v>1165</v>
      </c>
      <c r="J105" s="12" t="b">
        <v>0</v>
      </c>
    </row>
    <row r="106" spans="1:10" x14ac:dyDescent="0.2">
      <c r="A106" s="873">
        <v>42534</v>
      </c>
      <c r="B106" s="65" t="s">
        <v>2201</v>
      </c>
      <c r="C106" s="65" t="s">
        <v>1252</v>
      </c>
      <c r="D106" s="65" t="s">
        <v>17</v>
      </c>
      <c r="E106" s="62" t="s">
        <v>332</v>
      </c>
      <c r="F106" s="689">
        <v>0</v>
      </c>
      <c r="G106" s="991" t="s">
        <v>2704</v>
      </c>
      <c r="H106" s="62" t="s">
        <v>1566</v>
      </c>
      <c r="I106" s="12" t="s">
        <v>1180</v>
      </c>
      <c r="J106" s="12" t="b">
        <v>0</v>
      </c>
    </row>
    <row r="107" spans="1:10" x14ac:dyDescent="0.2">
      <c r="A107" s="873">
        <v>42530</v>
      </c>
      <c r="B107" s="65" t="s">
        <v>2194</v>
      </c>
      <c r="C107" s="65" t="s">
        <v>1252</v>
      </c>
      <c r="D107" s="65" t="s">
        <v>19</v>
      </c>
      <c r="E107" s="62" t="s">
        <v>774</v>
      </c>
      <c r="F107" s="689">
        <v>0</v>
      </c>
      <c r="G107" s="991" t="s">
        <v>2705</v>
      </c>
      <c r="H107" s="62" t="s">
        <v>843</v>
      </c>
      <c r="I107" s="12" t="s">
        <v>1537</v>
      </c>
      <c r="J107" s="12" t="b">
        <v>0</v>
      </c>
    </row>
    <row r="108" spans="1:10" x14ac:dyDescent="0.2">
      <c r="A108" s="873">
        <v>42528</v>
      </c>
      <c r="B108" s="65" t="s">
        <v>2217</v>
      </c>
      <c r="C108" s="65" t="s">
        <v>1252</v>
      </c>
      <c r="D108" s="65" t="s">
        <v>17</v>
      </c>
      <c r="E108" s="62" t="s">
        <v>873</v>
      </c>
      <c r="F108" s="689">
        <v>0</v>
      </c>
      <c r="G108" s="991" t="s">
        <v>2706</v>
      </c>
      <c r="H108" s="62" t="s">
        <v>832</v>
      </c>
      <c r="I108" s="12" t="s">
        <v>1554</v>
      </c>
      <c r="J108" s="12" t="b">
        <v>0</v>
      </c>
    </row>
    <row r="109" spans="1:10" x14ac:dyDescent="0.2">
      <c r="A109" s="873">
        <v>42527</v>
      </c>
      <c r="B109" s="65" t="s">
        <v>2193</v>
      </c>
      <c r="C109" s="65" t="s">
        <v>1252</v>
      </c>
      <c r="D109" s="65" t="s">
        <v>17</v>
      </c>
      <c r="E109" s="62" t="s">
        <v>2707</v>
      </c>
      <c r="F109" s="689">
        <v>0</v>
      </c>
      <c r="G109" s="991" t="s">
        <v>2708</v>
      </c>
      <c r="H109" s="62" t="s">
        <v>1133</v>
      </c>
      <c r="I109" s="12" t="s">
        <v>1182</v>
      </c>
      <c r="J109" s="12" t="b">
        <v>0</v>
      </c>
    </row>
    <row r="110" spans="1:10" x14ac:dyDescent="0.2">
      <c r="A110" s="874">
        <v>42526</v>
      </c>
      <c r="B110" s="66" t="s">
        <v>2193</v>
      </c>
      <c r="C110" s="66" t="s">
        <v>1252</v>
      </c>
      <c r="D110" s="66" t="s">
        <v>1730</v>
      </c>
      <c r="E110" s="12" t="s">
        <v>1223</v>
      </c>
      <c r="F110" s="691">
        <v>0</v>
      </c>
      <c r="G110" s="992" t="s">
        <v>2709</v>
      </c>
      <c r="H110" s="12" t="s">
        <v>846</v>
      </c>
      <c r="I110" s="12" t="s">
        <v>1223</v>
      </c>
      <c r="J110" s="12" t="b">
        <v>0</v>
      </c>
    </row>
    <row r="111" spans="1:10" x14ac:dyDescent="0.2">
      <c r="A111" s="874">
        <v>42525</v>
      </c>
      <c r="B111" s="66" t="s">
        <v>88</v>
      </c>
      <c r="C111" s="66" t="s">
        <v>1252</v>
      </c>
      <c r="D111" s="66" t="s">
        <v>17</v>
      </c>
      <c r="E111" s="12" t="s">
        <v>2710</v>
      </c>
      <c r="F111" s="691">
        <v>418000</v>
      </c>
      <c r="G111" s="992" t="s">
        <v>2711</v>
      </c>
      <c r="H111" s="12" t="s">
        <v>2614</v>
      </c>
      <c r="I111" s="12" t="s">
        <v>2169</v>
      </c>
      <c r="J111" s="12" t="b">
        <v>0</v>
      </c>
    </row>
    <row r="112" spans="1:10" x14ac:dyDescent="0.2">
      <c r="A112" s="874">
        <v>42522</v>
      </c>
      <c r="B112" s="66" t="s">
        <v>2194</v>
      </c>
      <c r="C112" s="66" t="s">
        <v>1252</v>
      </c>
      <c r="D112" s="66" t="s">
        <v>19</v>
      </c>
      <c r="E112" s="12" t="s">
        <v>787</v>
      </c>
      <c r="F112" s="691">
        <v>3248.71</v>
      </c>
      <c r="G112" s="992" t="s">
        <v>2712</v>
      </c>
      <c r="H112" s="12" t="s">
        <v>950</v>
      </c>
      <c r="I112" s="12" t="s">
        <v>1579</v>
      </c>
      <c r="J112" s="12" t="b">
        <v>0</v>
      </c>
    </row>
    <row r="113" spans="1:10" x14ac:dyDescent="0.2">
      <c r="A113" s="874">
        <v>42521</v>
      </c>
      <c r="B113" s="66" t="s">
        <v>2194</v>
      </c>
      <c r="C113" s="66" t="s">
        <v>2</v>
      </c>
      <c r="D113" s="66" t="s">
        <v>19</v>
      </c>
      <c r="E113" s="12" t="s">
        <v>380</v>
      </c>
      <c r="F113" s="691">
        <v>121580.62</v>
      </c>
      <c r="G113" s="992" t="s">
        <v>2700</v>
      </c>
      <c r="H113" s="12" t="s">
        <v>2241</v>
      </c>
      <c r="I113" s="12" t="s">
        <v>1542</v>
      </c>
      <c r="J113" s="12" t="b">
        <v>0</v>
      </c>
    </row>
    <row r="114" spans="1:10" x14ac:dyDescent="0.2">
      <c r="A114" s="874">
        <v>42521</v>
      </c>
      <c r="B114" s="66" t="s">
        <v>2132</v>
      </c>
      <c r="C114" s="66" t="s">
        <v>2</v>
      </c>
      <c r="D114" s="66" t="s">
        <v>19</v>
      </c>
      <c r="E114" s="12" t="s">
        <v>2829</v>
      </c>
      <c r="F114" s="691">
        <v>50000</v>
      </c>
      <c r="G114" s="992" t="s">
        <v>2788</v>
      </c>
      <c r="H114" s="12" t="s">
        <v>2167</v>
      </c>
      <c r="I114" s="12"/>
      <c r="J114" s="12" t="b">
        <v>1</v>
      </c>
    </row>
    <row r="115" spans="1:10" x14ac:dyDescent="0.2">
      <c r="A115" s="874">
        <v>42521</v>
      </c>
      <c r="B115" s="66" t="s">
        <v>2201</v>
      </c>
      <c r="C115" s="66" t="s">
        <v>1252</v>
      </c>
      <c r="D115" s="66" t="s">
        <v>1730</v>
      </c>
      <c r="E115" s="12" t="s">
        <v>28</v>
      </c>
      <c r="F115" s="691">
        <v>43699.25</v>
      </c>
      <c r="G115" s="992" t="s">
        <v>2804</v>
      </c>
      <c r="H115" s="12" t="s">
        <v>1566</v>
      </c>
      <c r="I115" s="12" t="s">
        <v>1180</v>
      </c>
      <c r="J115" s="12" t="b">
        <v>0</v>
      </c>
    </row>
    <row r="116" spans="1:10" x14ac:dyDescent="0.2">
      <c r="A116" s="874">
        <v>42516</v>
      </c>
      <c r="B116" s="66" t="s">
        <v>6</v>
      </c>
      <c r="C116" s="66" t="s">
        <v>1252</v>
      </c>
      <c r="D116" s="66" t="s">
        <v>17</v>
      </c>
      <c r="E116" s="12" t="s">
        <v>31</v>
      </c>
      <c r="F116" s="691">
        <v>0</v>
      </c>
      <c r="G116" s="992" t="s">
        <v>2713</v>
      </c>
      <c r="H116" s="12" t="s">
        <v>882</v>
      </c>
      <c r="I116" s="12" t="s">
        <v>2576</v>
      </c>
      <c r="J116" s="12" t="b">
        <v>0</v>
      </c>
    </row>
    <row r="117" spans="1:10" x14ac:dyDescent="0.2">
      <c r="A117" s="874">
        <v>42516</v>
      </c>
      <c r="B117" s="66" t="s">
        <v>2194</v>
      </c>
      <c r="C117" s="66" t="s">
        <v>1252</v>
      </c>
      <c r="D117" s="66" t="s">
        <v>17</v>
      </c>
      <c r="E117" s="12" t="s">
        <v>774</v>
      </c>
      <c r="F117" s="690">
        <v>0</v>
      </c>
      <c r="G117" s="992" t="s">
        <v>2714</v>
      </c>
      <c r="H117" s="12" t="s">
        <v>1130</v>
      </c>
      <c r="I117" s="12" t="s">
        <v>1537</v>
      </c>
      <c r="J117" s="12" t="b">
        <v>0</v>
      </c>
    </row>
    <row r="118" spans="1:10" x14ac:dyDescent="0.2">
      <c r="A118" s="874">
        <v>42514</v>
      </c>
      <c r="B118" s="66" t="s">
        <v>1939</v>
      </c>
      <c r="C118" s="66" t="s">
        <v>1252</v>
      </c>
      <c r="D118" s="66" t="s">
        <v>17</v>
      </c>
      <c r="E118" s="12" t="s">
        <v>1599</v>
      </c>
      <c r="F118" s="691">
        <v>4700</v>
      </c>
      <c r="G118" s="992" t="s">
        <v>2692</v>
      </c>
      <c r="H118" s="12" t="s">
        <v>2691</v>
      </c>
      <c r="I118" s="12" t="s">
        <v>1861</v>
      </c>
      <c r="J118" s="12" t="b">
        <v>0</v>
      </c>
    </row>
    <row r="119" spans="1:10" x14ac:dyDescent="0.2">
      <c r="A119" s="874">
        <v>42513</v>
      </c>
      <c r="B119" s="66" t="s">
        <v>2234</v>
      </c>
      <c r="C119" s="66" t="s">
        <v>1252</v>
      </c>
      <c r="D119" s="66" t="s">
        <v>17</v>
      </c>
      <c r="E119" s="12" t="s">
        <v>66</v>
      </c>
      <c r="F119" s="691">
        <v>0</v>
      </c>
      <c r="G119" s="992" t="s">
        <v>2693</v>
      </c>
      <c r="H119" s="12" t="s">
        <v>982</v>
      </c>
      <c r="I119" s="12" t="s">
        <v>1491</v>
      </c>
      <c r="J119" s="12" t="b">
        <v>0</v>
      </c>
    </row>
    <row r="120" spans="1:10" x14ac:dyDescent="0.2">
      <c r="A120" s="874">
        <v>42510</v>
      </c>
      <c r="B120" s="66" t="s">
        <v>2201</v>
      </c>
      <c r="C120" s="66" t="s">
        <v>1252</v>
      </c>
      <c r="D120" s="66" t="s">
        <v>19</v>
      </c>
      <c r="E120" s="12" t="s">
        <v>85</v>
      </c>
      <c r="F120" s="691">
        <v>100000</v>
      </c>
      <c r="G120" s="992" t="s">
        <v>2694</v>
      </c>
      <c r="H120" s="12" t="s">
        <v>837</v>
      </c>
      <c r="I120" s="12" t="s">
        <v>1182</v>
      </c>
      <c r="J120" s="12" t="b">
        <v>0</v>
      </c>
    </row>
    <row r="121" spans="1:10" x14ac:dyDescent="0.2">
      <c r="A121" s="874">
        <v>42509</v>
      </c>
      <c r="B121" s="66" t="s">
        <v>2193</v>
      </c>
      <c r="C121" s="66" t="s">
        <v>761</v>
      </c>
      <c r="D121" s="66" t="s">
        <v>19</v>
      </c>
      <c r="E121" s="12" t="s">
        <v>774</v>
      </c>
      <c r="F121" s="691">
        <v>0</v>
      </c>
      <c r="G121" s="992" t="s">
        <v>2695</v>
      </c>
      <c r="H121" s="12" t="s">
        <v>1720</v>
      </c>
      <c r="I121" s="12" t="s">
        <v>1537</v>
      </c>
      <c r="J121" s="12" t="b">
        <v>0</v>
      </c>
    </row>
    <row r="122" spans="1:10" x14ac:dyDescent="0.2">
      <c r="A122" s="874">
        <v>42507</v>
      </c>
      <c r="B122" s="66" t="s">
        <v>88</v>
      </c>
      <c r="C122" s="66" t="s">
        <v>1252</v>
      </c>
      <c r="D122" s="66" t="s">
        <v>17</v>
      </c>
      <c r="E122" s="12" t="s">
        <v>104</v>
      </c>
      <c r="F122" s="691">
        <v>0</v>
      </c>
      <c r="G122" s="992" t="s">
        <v>2696</v>
      </c>
      <c r="H122" s="12" t="s">
        <v>1027</v>
      </c>
      <c r="I122" s="12" t="s">
        <v>104</v>
      </c>
      <c r="J122" s="12" t="b">
        <v>0</v>
      </c>
    </row>
    <row r="123" spans="1:10" x14ac:dyDescent="0.2">
      <c r="A123" s="874">
        <v>42506</v>
      </c>
      <c r="B123" s="66" t="s">
        <v>2201</v>
      </c>
      <c r="C123" s="66" t="s">
        <v>1252</v>
      </c>
      <c r="D123" s="66" t="s">
        <v>17</v>
      </c>
      <c r="E123" s="12" t="s">
        <v>2697</v>
      </c>
      <c r="F123" s="691">
        <v>49162.5</v>
      </c>
      <c r="G123" s="992" t="s">
        <v>2698</v>
      </c>
      <c r="H123" s="12" t="s">
        <v>1757</v>
      </c>
      <c r="I123" s="12" t="s">
        <v>2225</v>
      </c>
      <c r="J123" s="12" t="b">
        <v>0</v>
      </c>
    </row>
    <row r="124" spans="1:10" x14ac:dyDescent="0.2">
      <c r="A124" s="874">
        <v>42500</v>
      </c>
      <c r="B124" s="66" t="s">
        <v>2201</v>
      </c>
      <c r="C124" s="66" t="s">
        <v>1252</v>
      </c>
      <c r="D124" s="66" t="s">
        <v>17</v>
      </c>
      <c r="E124" s="12" t="s">
        <v>2689</v>
      </c>
      <c r="F124" s="691">
        <v>0</v>
      </c>
      <c r="G124" s="992" t="s">
        <v>2690</v>
      </c>
      <c r="H124" s="12" t="s">
        <v>1999</v>
      </c>
      <c r="I124" s="12" t="s">
        <v>1656</v>
      </c>
      <c r="J124" s="12" t="b">
        <v>0</v>
      </c>
    </row>
    <row r="125" spans="1:10" x14ac:dyDescent="0.2">
      <c r="A125" s="874">
        <v>42498</v>
      </c>
      <c r="B125" s="66" t="s">
        <v>88</v>
      </c>
      <c r="C125" s="66" t="s">
        <v>1252</v>
      </c>
      <c r="D125" s="66" t="s">
        <v>17</v>
      </c>
      <c r="E125" s="12" t="s">
        <v>345</v>
      </c>
      <c r="F125" s="691">
        <v>0</v>
      </c>
      <c r="G125" s="992" t="s">
        <v>2662</v>
      </c>
      <c r="H125" s="12" t="s">
        <v>902</v>
      </c>
      <c r="I125" s="12" t="s">
        <v>104</v>
      </c>
      <c r="J125" s="12" t="b">
        <v>0</v>
      </c>
    </row>
    <row r="126" spans="1:10" x14ac:dyDescent="0.2">
      <c r="A126" s="874">
        <v>42498</v>
      </c>
      <c r="B126" s="66" t="s">
        <v>1793</v>
      </c>
      <c r="C126" s="66" t="s">
        <v>761</v>
      </c>
      <c r="D126" s="66" t="s">
        <v>17</v>
      </c>
      <c r="E126" s="12" t="s">
        <v>288</v>
      </c>
      <c r="F126" s="691">
        <v>7213.31</v>
      </c>
      <c r="G126" s="992" t="s">
        <v>2663</v>
      </c>
      <c r="H126" s="12" t="s">
        <v>1912</v>
      </c>
      <c r="I126" s="12" t="s">
        <v>1979</v>
      </c>
      <c r="J126" s="12" t="b">
        <v>0</v>
      </c>
    </row>
    <row r="127" spans="1:10" x14ac:dyDescent="0.2">
      <c r="A127" s="874">
        <v>42498</v>
      </c>
      <c r="B127" s="66" t="s">
        <v>2234</v>
      </c>
      <c r="C127" s="66" t="s">
        <v>118</v>
      </c>
      <c r="D127" s="66" t="s">
        <v>17</v>
      </c>
      <c r="E127" s="12" t="s">
        <v>66</v>
      </c>
      <c r="F127" s="691">
        <v>0</v>
      </c>
      <c r="G127" s="992" t="s">
        <v>2664</v>
      </c>
      <c r="H127" s="12" t="s">
        <v>952</v>
      </c>
      <c r="I127" s="12" t="s">
        <v>1491</v>
      </c>
      <c r="J127" s="12" t="b">
        <v>0</v>
      </c>
    </row>
    <row r="128" spans="1:10" x14ac:dyDescent="0.2">
      <c r="A128" s="874">
        <v>42497</v>
      </c>
      <c r="B128" s="66" t="s">
        <v>88</v>
      </c>
      <c r="C128" s="66" t="s">
        <v>1252</v>
      </c>
      <c r="D128" s="66" t="s">
        <v>17</v>
      </c>
      <c r="E128" s="12" t="s">
        <v>2169</v>
      </c>
      <c r="F128" s="691">
        <v>0</v>
      </c>
      <c r="G128" s="992" t="s">
        <v>2665</v>
      </c>
      <c r="H128" s="12" t="s">
        <v>2614</v>
      </c>
      <c r="I128" s="12"/>
      <c r="J128" s="12" t="b">
        <v>0</v>
      </c>
    </row>
    <row r="129" spans="1:10" x14ac:dyDescent="0.2">
      <c r="A129" s="874">
        <v>42496</v>
      </c>
      <c r="B129" s="66" t="s">
        <v>2201</v>
      </c>
      <c r="C129" s="66" t="s">
        <v>1252</v>
      </c>
      <c r="D129" s="66" t="s">
        <v>17</v>
      </c>
      <c r="E129" s="12" t="s">
        <v>373</v>
      </c>
      <c r="F129" s="691">
        <v>0</v>
      </c>
      <c r="G129" s="992" t="s">
        <v>2666</v>
      </c>
      <c r="H129" s="12" t="s">
        <v>880</v>
      </c>
      <c r="I129" s="12" t="s">
        <v>1170</v>
      </c>
      <c r="J129" s="12" t="b">
        <v>0</v>
      </c>
    </row>
    <row r="130" spans="1:10" x14ac:dyDescent="0.2">
      <c r="A130" s="874">
        <v>42495</v>
      </c>
      <c r="B130" s="66" t="s">
        <v>2201</v>
      </c>
      <c r="C130" s="66" t="s">
        <v>1252</v>
      </c>
      <c r="D130" s="66" t="s">
        <v>1730</v>
      </c>
      <c r="E130" s="12" t="s">
        <v>2667</v>
      </c>
      <c r="F130" s="691"/>
      <c r="G130" s="992" t="s">
        <v>2668</v>
      </c>
      <c r="H130" s="12" t="s">
        <v>804</v>
      </c>
      <c r="I130" s="12" t="s">
        <v>2216</v>
      </c>
      <c r="J130" s="12" t="b">
        <v>0</v>
      </c>
    </row>
    <row r="131" spans="1:10" x14ac:dyDescent="0.2">
      <c r="A131" s="874">
        <v>42495</v>
      </c>
      <c r="B131" s="66" t="s">
        <v>2194</v>
      </c>
      <c r="C131" s="66" t="s">
        <v>1252</v>
      </c>
      <c r="D131" s="66" t="s">
        <v>17</v>
      </c>
      <c r="E131" s="12" t="s">
        <v>2669</v>
      </c>
      <c r="F131" s="691">
        <v>0</v>
      </c>
      <c r="G131" s="992" t="s">
        <v>2670</v>
      </c>
      <c r="H131" s="12" t="s">
        <v>1713</v>
      </c>
      <c r="I131" s="12" t="s">
        <v>1541</v>
      </c>
      <c r="J131" s="12" t="b">
        <v>0</v>
      </c>
    </row>
    <row r="132" spans="1:10" x14ac:dyDescent="0.2">
      <c r="A132" s="874">
        <v>42495</v>
      </c>
      <c r="B132" s="66" t="s">
        <v>1793</v>
      </c>
      <c r="C132" s="66" t="s">
        <v>1252</v>
      </c>
      <c r="D132" s="66" t="s">
        <v>17</v>
      </c>
      <c r="E132" s="12" t="s">
        <v>2671</v>
      </c>
      <c r="F132" s="691">
        <v>247.12</v>
      </c>
      <c r="G132" s="992" t="s">
        <v>2672</v>
      </c>
      <c r="H132" s="12" t="s">
        <v>1860</v>
      </c>
      <c r="I132" s="12" t="s">
        <v>1861</v>
      </c>
      <c r="J132" s="12" t="b">
        <v>0</v>
      </c>
    </row>
    <row r="133" spans="1:10" x14ac:dyDescent="0.2">
      <c r="A133" s="874">
        <v>42494</v>
      </c>
      <c r="B133" s="66" t="s">
        <v>2234</v>
      </c>
      <c r="C133" s="66" t="s">
        <v>1252</v>
      </c>
      <c r="D133" s="66" t="s">
        <v>17</v>
      </c>
      <c r="E133" s="12" t="s">
        <v>28</v>
      </c>
      <c r="F133" s="691">
        <v>0</v>
      </c>
      <c r="G133" s="992" t="s">
        <v>2673</v>
      </c>
      <c r="H133" s="12" t="s">
        <v>1091</v>
      </c>
      <c r="I133" s="12" t="s">
        <v>1180</v>
      </c>
      <c r="J133" s="12" t="b">
        <v>0</v>
      </c>
    </row>
    <row r="134" spans="1:10" x14ac:dyDescent="0.2">
      <c r="A134" s="874">
        <v>42493</v>
      </c>
      <c r="B134" s="66" t="s">
        <v>2234</v>
      </c>
      <c r="C134" s="66" t="s">
        <v>1252</v>
      </c>
      <c r="D134" s="66" t="s">
        <v>17</v>
      </c>
      <c r="E134" s="12" t="s">
        <v>288</v>
      </c>
      <c r="F134" s="691">
        <v>0</v>
      </c>
      <c r="G134" s="992" t="s">
        <v>2674</v>
      </c>
      <c r="H134" s="12" t="s">
        <v>1039</v>
      </c>
      <c r="I134" s="12" t="s">
        <v>1601</v>
      </c>
      <c r="J134" s="12" t="b">
        <v>0</v>
      </c>
    </row>
    <row r="135" spans="1:10" x14ac:dyDescent="0.2">
      <c r="A135" s="874">
        <v>42492</v>
      </c>
      <c r="B135" s="66" t="s">
        <v>6</v>
      </c>
      <c r="C135" s="66" t="s">
        <v>1252</v>
      </c>
      <c r="D135" s="66" t="s">
        <v>19</v>
      </c>
      <c r="E135" s="12" t="s">
        <v>695</v>
      </c>
      <c r="F135" s="691">
        <v>492</v>
      </c>
      <c r="G135" s="992" t="s">
        <v>2648</v>
      </c>
      <c r="H135" s="12" t="s">
        <v>809</v>
      </c>
      <c r="I135" s="12" t="s">
        <v>2159</v>
      </c>
      <c r="J135" s="12" t="b">
        <v>0</v>
      </c>
    </row>
    <row r="136" spans="1:10" x14ac:dyDescent="0.2">
      <c r="A136" s="874">
        <v>42492</v>
      </c>
      <c r="B136" s="66" t="s">
        <v>2270</v>
      </c>
      <c r="C136" s="66" t="s">
        <v>1252</v>
      </c>
      <c r="D136" s="66" t="s">
        <v>17</v>
      </c>
      <c r="E136" s="12" t="s">
        <v>1968</v>
      </c>
      <c r="F136" s="691">
        <v>6483.1</v>
      </c>
      <c r="G136" s="992" t="s">
        <v>1970</v>
      </c>
      <c r="H136" s="12" t="s">
        <v>1920</v>
      </c>
      <c r="I136" s="12" t="s">
        <v>1807</v>
      </c>
      <c r="J136" s="12" t="b">
        <v>0</v>
      </c>
    </row>
    <row r="137" spans="1:10" x14ac:dyDescent="0.2">
      <c r="A137" s="874">
        <v>42492</v>
      </c>
      <c r="B137" s="66" t="s">
        <v>2201</v>
      </c>
      <c r="C137" s="66" t="s">
        <v>1252</v>
      </c>
      <c r="D137" s="66" t="s">
        <v>17</v>
      </c>
      <c r="E137" s="12" t="s">
        <v>2675</v>
      </c>
      <c r="F137" s="691">
        <v>16614.72</v>
      </c>
      <c r="G137" s="992" t="s">
        <v>2676</v>
      </c>
      <c r="H137" s="12" t="s">
        <v>766</v>
      </c>
      <c r="I137" s="12" t="s">
        <v>1649</v>
      </c>
      <c r="J137" s="12" t="b">
        <v>0</v>
      </c>
    </row>
    <row r="138" spans="1:10" x14ac:dyDescent="0.2">
      <c r="A138" s="874">
        <v>42490</v>
      </c>
      <c r="B138" s="66" t="s">
        <v>2234</v>
      </c>
      <c r="C138" s="66" t="s">
        <v>37</v>
      </c>
      <c r="D138" s="66" t="s">
        <v>19</v>
      </c>
      <c r="E138" s="12" t="s">
        <v>83</v>
      </c>
      <c r="F138" s="691">
        <v>24217.82</v>
      </c>
      <c r="G138" s="992" t="s">
        <v>2677</v>
      </c>
      <c r="H138" s="12" t="s">
        <v>1332</v>
      </c>
      <c r="I138" s="12" t="s">
        <v>1601</v>
      </c>
      <c r="J138" s="12" t="b">
        <v>0</v>
      </c>
    </row>
    <row r="139" spans="1:10" x14ac:dyDescent="0.2">
      <c r="A139" s="874">
        <v>42490</v>
      </c>
      <c r="B139" s="66" t="s">
        <v>2234</v>
      </c>
      <c r="C139" s="66" t="s">
        <v>37</v>
      </c>
      <c r="D139" s="66" t="s">
        <v>19</v>
      </c>
      <c r="E139" s="12" t="s">
        <v>1601</v>
      </c>
      <c r="F139" s="691">
        <v>20709.8</v>
      </c>
      <c r="G139" s="992" t="s">
        <v>2699</v>
      </c>
      <c r="H139" s="12" t="s">
        <v>1332</v>
      </c>
      <c r="I139" s="12" t="s">
        <v>1645</v>
      </c>
      <c r="J139" s="12" t="b">
        <v>0</v>
      </c>
    </row>
    <row r="140" spans="1:10" x14ac:dyDescent="0.2">
      <c r="A140" s="874">
        <v>42489</v>
      </c>
      <c r="B140" s="66" t="s">
        <v>2193</v>
      </c>
      <c r="C140" s="66" t="s">
        <v>37</v>
      </c>
      <c r="D140" s="66" t="s">
        <v>1730</v>
      </c>
      <c r="E140" s="12" t="s">
        <v>2649</v>
      </c>
      <c r="F140" s="691">
        <v>29591.5</v>
      </c>
      <c r="G140" s="992" t="s">
        <v>2650</v>
      </c>
      <c r="H140" s="12" t="s">
        <v>771</v>
      </c>
      <c r="I140" s="12" t="s">
        <v>1811</v>
      </c>
      <c r="J140" s="12" t="b">
        <v>0</v>
      </c>
    </row>
    <row r="141" spans="1:10" x14ac:dyDescent="0.2">
      <c r="A141" s="874">
        <v>42489</v>
      </c>
      <c r="B141" s="66" t="s">
        <v>2194</v>
      </c>
      <c r="C141" s="66" t="s">
        <v>761</v>
      </c>
      <c r="D141" s="66" t="s">
        <v>19</v>
      </c>
      <c r="E141" s="12" t="s">
        <v>2678</v>
      </c>
      <c r="F141" s="691">
        <v>12461.4</v>
      </c>
      <c r="G141" s="992" t="s">
        <v>2679</v>
      </c>
      <c r="H141" s="12" t="s">
        <v>799</v>
      </c>
      <c r="I141" s="12" t="s">
        <v>1721</v>
      </c>
      <c r="J141" s="12" t="b">
        <v>0</v>
      </c>
    </row>
    <row r="142" spans="1:10" x14ac:dyDescent="0.2">
      <c r="A142" s="874">
        <v>42489</v>
      </c>
      <c r="B142" s="66" t="s">
        <v>2201</v>
      </c>
      <c r="C142" s="66" t="s">
        <v>1252</v>
      </c>
      <c r="D142" s="66" t="s">
        <v>17</v>
      </c>
      <c r="E142" s="12" t="s">
        <v>2681</v>
      </c>
      <c r="F142" s="691">
        <v>0</v>
      </c>
      <c r="G142" s="992" t="s">
        <v>2682</v>
      </c>
      <c r="H142" s="12" t="s">
        <v>1100</v>
      </c>
      <c r="I142" s="12" t="s">
        <v>1182</v>
      </c>
      <c r="J142" s="12" t="b">
        <v>0</v>
      </c>
    </row>
    <row r="143" spans="1:10" x14ac:dyDescent="0.2">
      <c r="A143" s="874">
        <v>42488</v>
      </c>
      <c r="B143" s="66" t="s">
        <v>2201</v>
      </c>
      <c r="C143" s="66" t="s">
        <v>53</v>
      </c>
      <c r="D143" s="66" t="s">
        <v>17</v>
      </c>
      <c r="E143" s="12" t="s">
        <v>2651</v>
      </c>
      <c r="F143" s="691">
        <v>26937.81</v>
      </c>
      <c r="G143" s="992" t="s">
        <v>2652</v>
      </c>
      <c r="H143" s="12" t="s">
        <v>2014</v>
      </c>
      <c r="I143" s="12" t="s">
        <v>1803</v>
      </c>
      <c r="J143" s="12" t="b">
        <v>0</v>
      </c>
    </row>
    <row r="144" spans="1:10" x14ac:dyDescent="0.2">
      <c r="A144" s="874">
        <v>42486</v>
      </c>
      <c r="B144" s="66" t="s">
        <v>2193</v>
      </c>
      <c r="C144" s="66" t="s">
        <v>1252</v>
      </c>
      <c r="D144" s="66" t="s">
        <v>19</v>
      </c>
      <c r="E144" s="12" t="s">
        <v>208</v>
      </c>
      <c r="F144" s="691">
        <v>70450</v>
      </c>
      <c r="G144" s="992" t="s">
        <v>2653</v>
      </c>
      <c r="H144" s="12" t="s">
        <v>1796</v>
      </c>
      <c r="I144" s="12" t="s">
        <v>1640</v>
      </c>
      <c r="J144" s="12" t="b">
        <v>0</v>
      </c>
    </row>
    <row r="145" spans="1:10" x14ac:dyDescent="0.2">
      <c r="A145" s="874">
        <v>42485</v>
      </c>
      <c r="B145" s="66" t="s">
        <v>2201</v>
      </c>
      <c r="C145" s="66" t="s">
        <v>1252</v>
      </c>
      <c r="D145" s="66" t="s">
        <v>17</v>
      </c>
      <c r="E145" s="12" t="s">
        <v>85</v>
      </c>
      <c r="F145" s="692">
        <v>6553.43</v>
      </c>
      <c r="G145" s="992" t="s">
        <v>2641</v>
      </c>
      <c r="H145" s="12" t="s">
        <v>1203</v>
      </c>
      <c r="I145" s="12" t="s">
        <v>1182</v>
      </c>
      <c r="J145" s="12" t="b">
        <v>0</v>
      </c>
    </row>
    <row r="146" spans="1:10" x14ac:dyDescent="0.2">
      <c r="A146" s="874">
        <v>42485</v>
      </c>
      <c r="B146" s="66" t="s">
        <v>2315</v>
      </c>
      <c r="C146" s="66" t="s">
        <v>1252</v>
      </c>
      <c r="D146" s="66" t="s">
        <v>17</v>
      </c>
      <c r="E146" s="12" t="s">
        <v>2654</v>
      </c>
      <c r="F146" s="691">
        <v>0</v>
      </c>
      <c r="G146" s="992" t="s">
        <v>2655</v>
      </c>
      <c r="H146" s="12" t="s">
        <v>1120</v>
      </c>
      <c r="I146" s="12" t="s">
        <v>1726</v>
      </c>
      <c r="J146" s="12" t="b">
        <v>0</v>
      </c>
    </row>
    <row r="147" spans="1:10" x14ac:dyDescent="0.2">
      <c r="A147" s="874">
        <v>42485</v>
      </c>
      <c r="B147" s="66" t="s">
        <v>6</v>
      </c>
      <c r="C147" s="66" t="s">
        <v>761</v>
      </c>
      <c r="D147" s="66" t="s">
        <v>1730</v>
      </c>
      <c r="E147" s="12" t="s">
        <v>358</v>
      </c>
      <c r="F147" s="691">
        <v>1110</v>
      </c>
      <c r="G147" s="992" t="s">
        <v>2656</v>
      </c>
      <c r="H147" s="12" t="s">
        <v>1135</v>
      </c>
      <c r="I147" s="12"/>
      <c r="J147" s="12" t="b">
        <v>0</v>
      </c>
    </row>
    <row r="148" spans="1:10" x14ac:dyDescent="0.2">
      <c r="A148" s="874">
        <v>42482</v>
      </c>
      <c r="B148" s="66" t="s">
        <v>2194</v>
      </c>
      <c r="C148" s="66" t="s">
        <v>1252</v>
      </c>
      <c r="D148" s="66" t="s">
        <v>1730</v>
      </c>
      <c r="E148" s="12" t="s">
        <v>225</v>
      </c>
      <c r="F148" s="691">
        <v>949.25</v>
      </c>
      <c r="G148" s="992" t="s">
        <v>2642</v>
      </c>
      <c r="H148" s="12" t="s">
        <v>1887</v>
      </c>
      <c r="I148" s="12" t="s">
        <v>1738</v>
      </c>
      <c r="J148" s="12" t="b">
        <v>0</v>
      </c>
    </row>
    <row r="149" spans="1:10" x14ac:dyDescent="0.2">
      <c r="A149" s="874">
        <v>42481</v>
      </c>
      <c r="B149" s="66" t="s">
        <v>2194</v>
      </c>
      <c r="C149" s="66" t="s">
        <v>1252</v>
      </c>
      <c r="D149" s="66" t="s">
        <v>1730</v>
      </c>
      <c r="E149" s="12" t="s">
        <v>800</v>
      </c>
      <c r="F149" s="691">
        <v>0</v>
      </c>
      <c r="G149" s="992" t="s">
        <v>2643</v>
      </c>
      <c r="H149" s="12" t="s">
        <v>950</v>
      </c>
      <c r="I149" s="12" t="s">
        <v>1579</v>
      </c>
      <c r="J149" s="12" t="b">
        <v>0</v>
      </c>
    </row>
    <row r="150" spans="1:10" x14ac:dyDescent="0.2">
      <c r="A150" s="874">
        <v>42481</v>
      </c>
      <c r="B150" s="66" t="s">
        <v>88</v>
      </c>
      <c r="C150" s="66" t="s">
        <v>1252</v>
      </c>
      <c r="D150" s="66" t="s">
        <v>17</v>
      </c>
      <c r="E150" s="12" t="s">
        <v>2658</v>
      </c>
      <c r="F150" s="691"/>
      <c r="G150" s="992" t="s">
        <v>2659</v>
      </c>
      <c r="H150" s="12" t="s">
        <v>2657</v>
      </c>
      <c r="I150" s="12"/>
      <c r="J150" s="12" t="b">
        <v>0</v>
      </c>
    </row>
    <row r="151" spans="1:10" x14ac:dyDescent="0.2">
      <c r="A151" s="874">
        <v>42480</v>
      </c>
      <c r="B151" s="66" t="s">
        <v>2201</v>
      </c>
      <c r="C151" s="66" t="s">
        <v>1252</v>
      </c>
      <c r="D151" s="66" t="s">
        <v>17</v>
      </c>
      <c r="E151" s="12" t="s">
        <v>2644</v>
      </c>
      <c r="F151" s="691">
        <v>1500</v>
      </c>
      <c r="G151" s="992" t="s">
        <v>2645</v>
      </c>
      <c r="H151" s="12" t="s">
        <v>766</v>
      </c>
      <c r="I151" s="12" t="s">
        <v>1182</v>
      </c>
      <c r="J151" s="12" t="b">
        <v>0</v>
      </c>
    </row>
    <row r="152" spans="1:10" x14ac:dyDescent="0.2">
      <c r="A152" s="874">
        <v>42480</v>
      </c>
      <c r="B152" s="66" t="s">
        <v>2234</v>
      </c>
      <c r="C152" s="66" t="s">
        <v>1252</v>
      </c>
      <c r="D152" s="66" t="s">
        <v>17</v>
      </c>
      <c r="E152" s="12" t="s">
        <v>1163</v>
      </c>
      <c r="F152" s="691">
        <v>0</v>
      </c>
      <c r="G152" s="992" t="s">
        <v>2646</v>
      </c>
      <c r="H152" s="12" t="s">
        <v>1330</v>
      </c>
      <c r="I152" s="12" t="s">
        <v>1165</v>
      </c>
      <c r="J152" s="12" t="b">
        <v>0</v>
      </c>
    </row>
    <row r="153" spans="1:10" x14ac:dyDescent="0.2">
      <c r="A153" s="874">
        <v>42476</v>
      </c>
      <c r="B153" s="66" t="s">
        <v>2234</v>
      </c>
      <c r="C153" s="66" t="s">
        <v>1252</v>
      </c>
      <c r="D153" s="66" t="s">
        <v>17</v>
      </c>
      <c r="E153" s="12" t="s">
        <v>66</v>
      </c>
      <c r="F153" s="691">
        <v>0</v>
      </c>
      <c r="G153" s="992" t="s">
        <v>2632</v>
      </c>
      <c r="H153" s="12" t="s">
        <v>1300</v>
      </c>
      <c r="I153" s="12" t="s">
        <v>1491</v>
      </c>
      <c r="J153" s="12" t="b">
        <v>0</v>
      </c>
    </row>
    <row r="154" spans="1:10" x14ac:dyDescent="0.2">
      <c r="A154" s="874">
        <v>42475</v>
      </c>
      <c r="B154" s="66" t="s">
        <v>40</v>
      </c>
      <c r="C154" s="66" t="s">
        <v>1252</v>
      </c>
      <c r="D154" s="66" t="s">
        <v>17</v>
      </c>
      <c r="E154" s="12" t="s">
        <v>2006</v>
      </c>
      <c r="F154" s="691">
        <v>7932.55</v>
      </c>
      <c r="G154" s="992" t="s">
        <v>1970</v>
      </c>
      <c r="H154" s="12" t="s">
        <v>2553</v>
      </c>
      <c r="I154" s="12" t="s">
        <v>2007</v>
      </c>
      <c r="J154" s="12" t="b">
        <v>0</v>
      </c>
    </row>
    <row r="155" spans="1:10" x14ac:dyDescent="0.2">
      <c r="A155" s="874">
        <v>42474</v>
      </c>
      <c r="B155" s="66" t="s">
        <v>2201</v>
      </c>
      <c r="C155" s="66" t="s">
        <v>1252</v>
      </c>
      <c r="D155" s="66" t="s">
        <v>17</v>
      </c>
      <c r="E155" s="12" t="s">
        <v>2633</v>
      </c>
      <c r="F155" s="691">
        <v>0</v>
      </c>
      <c r="G155" s="992" t="s">
        <v>2634</v>
      </c>
      <c r="H155" s="12" t="s">
        <v>1566</v>
      </c>
      <c r="I155" s="12" t="s">
        <v>1180</v>
      </c>
      <c r="J155" s="12" t="b">
        <v>0</v>
      </c>
    </row>
    <row r="156" spans="1:10" x14ac:dyDescent="0.2">
      <c r="A156" s="874">
        <v>42474</v>
      </c>
      <c r="B156" s="66" t="s">
        <v>2201</v>
      </c>
      <c r="C156" s="66" t="s">
        <v>1252</v>
      </c>
      <c r="D156" s="66" t="s">
        <v>17</v>
      </c>
      <c r="E156" s="12" t="s">
        <v>1555</v>
      </c>
      <c r="F156" s="691">
        <v>5525</v>
      </c>
      <c r="G156" s="992" t="s">
        <v>2635</v>
      </c>
      <c r="H156" s="12" t="s">
        <v>766</v>
      </c>
      <c r="I156" s="12" t="s">
        <v>1649</v>
      </c>
      <c r="J156" s="12" t="b">
        <v>0</v>
      </c>
    </row>
    <row r="157" spans="1:10" x14ac:dyDescent="0.2">
      <c r="A157" s="874">
        <v>42473</v>
      </c>
      <c r="B157" s="66" t="s">
        <v>2194</v>
      </c>
      <c r="C157" s="66" t="s">
        <v>1252</v>
      </c>
      <c r="D157" s="66" t="s">
        <v>17</v>
      </c>
      <c r="E157" s="12" t="s">
        <v>2636</v>
      </c>
      <c r="F157" s="691">
        <v>275.08999999999997</v>
      </c>
      <c r="G157" s="992" t="s">
        <v>2637</v>
      </c>
      <c r="H157" s="12" t="s">
        <v>1426</v>
      </c>
      <c r="I157" s="12" t="s">
        <v>1630</v>
      </c>
      <c r="J157" s="12" t="b">
        <v>0</v>
      </c>
    </row>
    <row r="158" spans="1:10" x14ac:dyDescent="0.2">
      <c r="A158" s="874">
        <v>42472</v>
      </c>
      <c r="B158" s="66" t="s">
        <v>2193</v>
      </c>
      <c r="C158" s="66" t="s">
        <v>1252</v>
      </c>
      <c r="D158" s="66" t="s">
        <v>17</v>
      </c>
      <c r="E158" s="12" t="s">
        <v>373</v>
      </c>
      <c r="F158" s="691">
        <v>25000</v>
      </c>
      <c r="G158" s="992" t="s">
        <v>2616</v>
      </c>
      <c r="H158" s="12" t="s">
        <v>1226</v>
      </c>
      <c r="I158" s="12" t="s">
        <v>1170</v>
      </c>
      <c r="J158" s="12" t="b">
        <v>0</v>
      </c>
    </row>
    <row r="159" spans="1:10" x14ac:dyDescent="0.2">
      <c r="A159" s="874">
        <v>42470</v>
      </c>
      <c r="B159" s="66" t="s">
        <v>2194</v>
      </c>
      <c r="C159" s="66" t="s">
        <v>1252</v>
      </c>
      <c r="D159" s="66" t="s">
        <v>1730</v>
      </c>
      <c r="E159" s="12" t="s">
        <v>800</v>
      </c>
      <c r="F159" s="691">
        <v>0</v>
      </c>
      <c r="G159" s="992" t="s">
        <v>2497</v>
      </c>
      <c r="H159" s="12" t="s">
        <v>950</v>
      </c>
      <c r="I159" s="12" t="s">
        <v>1579</v>
      </c>
      <c r="J159" s="12" t="b">
        <v>0</v>
      </c>
    </row>
    <row r="160" spans="1:10" x14ac:dyDescent="0.2">
      <c r="A160" s="874">
        <v>42468</v>
      </c>
      <c r="B160" s="66" t="s">
        <v>1793</v>
      </c>
      <c r="C160" s="66" t="s">
        <v>2</v>
      </c>
      <c r="D160" s="66" t="s">
        <v>1730</v>
      </c>
      <c r="E160" s="12" t="s">
        <v>2593</v>
      </c>
      <c r="F160" s="691">
        <v>121000</v>
      </c>
      <c r="G160" s="992" t="s">
        <v>2603</v>
      </c>
      <c r="H160" s="12" t="s">
        <v>1912</v>
      </c>
      <c r="I160" s="12" t="s">
        <v>2602</v>
      </c>
      <c r="J160" s="12" t="b">
        <v>0</v>
      </c>
    </row>
    <row r="161" spans="1:10" x14ac:dyDescent="0.2">
      <c r="A161" s="874">
        <v>42467</v>
      </c>
      <c r="B161" s="66" t="s">
        <v>2194</v>
      </c>
      <c r="C161" s="66" t="s">
        <v>1252</v>
      </c>
      <c r="D161" s="66" t="s">
        <v>17</v>
      </c>
      <c r="E161" s="12" t="s">
        <v>1297</v>
      </c>
      <c r="F161" s="691">
        <v>0</v>
      </c>
      <c r="G161" s="992" t="s">
        <v>2604</v>
      </c>
      <c r="H161" s="12" t="s">
        <v>2019</v>
      </c>
      <c r="I161" s="12" t="s">
        <v>1541</v>
      </c>
      <c r="J161" s="12" t="b">
        <v>0</v>
      </c>
    </row>
    <row r="162" spans="1:10" x14ac:dyDescent="0.2">
      <c r="A162" s="874">
        <v>42467</v>
      </c>
      <c r="B162" s="66" t="s">
        <v>2201</v>
      </c>
      <c r="C162" s="66" t="s">
        <v>1252</v>
      </c>
      <c r="D162" s="66" t="s">
        <v>1730</v>
      </c>
      <c r="E162" s="12" t="s">
        <v>681</v>
      </c>
      <c r="F162" s="691">
        <v>0</v>
      </c>
      <c r="G162" s="992" t="s">
        <v>2606</v>
      </c>
      <c r="H162" s="12" t="s">
        <v>1053</v>
      </c>
      <c r="I162" s="12" t="s">
        <v>2605</v>
      </c>
      <c r="J162" s="12" t="b">
        <v>0</v>
      </c>
    </row>
    <row r="163" spans="1:10" x14ac:dyDescent="0.2">
      <c r="A163" s="874">
        <v>42467</v>
      </c>
      <c r="B163" s="66" t="s">
        <v>2201</v>
      </c>
      <c r="C163" s="66" t="s">
        <v>1252</v>
      </c>
      <c r="D163" s="66" t="s">
        <v>19</v>
      </c>
      <c r="E163" s="12" t="s">
        <v>382</v>
      </c>
      <c r="F163" s="691">
        <v>314.10000000000002</v>
      </c>
      <c r="G163" s="992" t="s">
        <v>2617</v>
      </c>
      <c r="H163" s="12" t="s">
        <v>1366</v>
      </c>
      <c r="I163" s="12" t="s">
        <v>1996</v>
      </c>
      <c r="J163" s="12" t="b">
        <v>0</v>
      </c>
    </row>
    <row r="164" spans="1:10" x14ac:dyDescent="0.2">
      <c r="A164" s="874">
        <v>42467</v>
      </c>
      <c r="B164" s="66" t="s">
        <v>2201</v>
      </c>
      <c r="C164" s="66" t="s">
        <v>1252</v>
      </c>
      <c r="D164" s="66" t="s">
        <v>19</v>
      </c>
      <c r="E164" s="12" t="s">
        <v>2618</v>
      </c>
      <c r="F164" s="691">
        <v>0</v>
      </c>
      <c r="G164" s="992" t="s">
        <v>2620</v>
      </c>
      <c r="H164" s="12" t="s">
        <v>1103</v>
      </c>
      <c r="I164" s="12" t="s">
        <v>2619</v>
      </c>
      <c r="J164" s="12" t="b">
        <v>0</v>
      </c>
    </row>
    <row r="165" spans="1:10" x14ac:dyDescent="0.2">
      <c r="A165" s="874">
        <v>42464</v>
      </c>
      <c r="B165" s="66" t="s">
        <v>1939</v>
      </c>
      <c r="C165" s="66" t="s">
        <v>761</v>
      </c>
      <c r="D165" s="66" t="s">
        <v>17</v>
      </c>
      <c r="E165" s="12" t="s">
        <v>1925</v>
      </c>
      <c r="F165" s="691"/>
      <c r="G165" s="992" t="s">
        <v>2608</v>
      </c>
      <c r="H165" s="12" t="s">
        <v>2607</v>
      </c>
      <c r="I165" s="12"/>
      <c r="J165" s="12" t="b">
        <v>0</v>
      </c>
    </row>
    <row r="166" spans="1:10" x14ac:dyDescent="0.2">
      <c r="A166" s="874">
        <v>42464</v>
      </c>
      <c r="B166" s="66" t="s">
        <v>2201</v>
      </c>
      <c r="C166" s="66" t="s">
        <v>1252</v>
      </c>
      <c r="D166" s="66" t="s">
        <v>17</v>
      </c>
      <c r="E166" s="12" t="s">
        <v>2609</v>
      </c>
      <c r="F166" s="691">
        <v>0</v>
      </c>
      <c r="G166" s="992" t="s">
        <v>2610</v>
      </c>
      <c r="H166" s="12" t="s">
        <v>967</v>
      </c>
      <c r="I166" s="12" t="s">
        <v>1660</v>
      </c>
      <c r="J166" s="12" t="b">
        <v>0</v>
      </c>
    </row>
    <row r="167" spans="1:10" x14ac:dyDescent="0.2">
      <c r="A167" s="874">
        <v>42464</v>
      </c>
      <c r="B167" s="66" t="s">
        <v>1939</v>
      </c>
      <c r="C167" s="66" t="s">
        <v>1252</v>
      </c>
      <c r="D167" s="66" t="s">
        <v>17</v>
      </c>
      <c r="E167" s="12" t="s">
        <v>66</v>
      </c>
      <c r="F167" s="691">
        <v>21589.81</v>
      </c>
      <c r="G167" s="992" t="s">
        <v>2638</v>
      </c>
      <c r="H167" s="12" t="s">
        <v>2191</v>
      </c>
      <c r="I167" s="12" t="s">
        <v>1861</v>
      </c>
      <c r="J167" s="12" t="b">
        <v>0</v>
      </c>
    </row>
    <row r="168" spans="1:10" x14ac:dyDescent="0.2">
      <c r="A168" s="874">
        <v>42462</v>
      </c>
      <c r="B168" s="66" t="s">
        <v>2201</v>
      </c>
      <c r="C168" s="66" t="s">
        <v>1252</v>
      </c>
      <c r="D168" s="66" t="s">
        <v>17</v>
      </c>
      <c r="E168" s="12" t="s">
        <v>74</v>
      </c>
      <c r="F168" s="691">
        <v>0</v>
      </c>
      <c r="G168" s="992" t="s">
        <v>2611</v>
      </c>
      <c r="H168" s="12" t="s">
        <v>1648</v>
      </c>
      <c r="I168" s="12" t="s">
        <v>1649</v>
      </c>
      <c r="J168" s="12" t="b">
        <v>0</v>
      </c>
    </row>
    <row r="169" spans="1:10" x14ac:dyDescent="0.2">
      <c r="A169" s="874">
        <v>42461</v>
      </c>
      <c r="B169" s="66" t="s">
        <v>2193</v>
      </c>
      <c r="C169" s="66" t="s">
        <v>1252</v>
      </c>
      <c r="D169" s="66" t="s">
        <v>17</v>
      </c>
      <c r="E169" s="12" t="s">
        <v>2612</v>
      </c>
      <c r="F169" s="691">
        <v>0</v>
      </c>
      <c r="G169" s="992" t="s">
        <v>2613</v>
      </c>
      <c r="H169" s="12" t="s">
        <v>1334</v>
      </c>
      <c r="I169" s="12" t="s">
        <v>1182</v>
      </c>
      <c r="J169" s="12" t="b">
        <v>0</v>
      </c>
    </row>
    <row r="170" spans="1:10" x14ac:dyDescent="0.2">
      <c r="A170" s="874">
        <v>42460</v>
      </c>
      <c r="B170" s="66" t="s">
        <v>88</v>
      </c>
      <c r="C170" s="66" t="s">
        <v>1252</v>
      </c>
      <c r="D170" s="66" t="s">
        <v>17</v>
      </c>
      <c r="E170" s="12" t="s">
        <v>2521</v>
      </c>
      <c r="F170" s="691">
        <v>0</v>
      </c>
      <c r="G170" s="992" t="s">
        <v>2615</v>
      </c>
      <c r="H170" s="12" t="s">
        <v>2614</v>
      </c>
      <c r="I170" s="12" t="s">
        <v>497</v>
      </c>
      <c r="J170" s="12" t="b">
        <v>0</v>
      </c>
    </row>
    <row r="171" spans="1:10" x14ac:dyDescent="0.2">
      <c r="A171" s="874">
        <v>42458</v>
      </c>
      <c r="B171" s="66" t="s">
        <v>2597</v>
      </c>
      <c r="C171" s="66" t="s">
        <v>1252</v>
      </c>
      <c r="D171" s="66" t="s">
        <v>17</v>
      </c>
      <c r="E171" s="12" t="s">
        <v>66</v>
      </c>
      <c r="F171" s="691">
        <v>154149.46</v>
      </c>
      <c r="G171" s="992" t="s">
        <v>2598</v>
      </c>
      <c r="H171" s="12" t="s">
        <v>982</v>
      </c>
      <c r="I171" s="12" t="s">
        <v>1491</v>
      </c>
      <c r="J171" s="12" t="b">
        <v>0</v>
      </c>
    </row>
    <row r="172" spans="1:10" x14ac:dyDescent="0.2">
      <c r="A172" s="874">
        <v>42457</v>
      </c>
      <c r="B172" s="66" t="s">
        <v>1793</v>
      </c>
      <c r="C172" s="66" t="s">
        <v>1252</v>
      </c>
      <c r="D172" s="66" t="s">
        <v>19</v>
      </c>
      <c r="E172" s="12" t="s">
        <v>66</v>
      </c>
      <c r="F172" s="691">
        <v>3355.97</v>
      </c>
      <c r="G172" s="992" t="s">
        <v>2599</v>
      </c>
      <c r="H172" s="12" t="s">
        <v>1860</v>
      </c>
      <c r="I172" s="12" t="s">
        <v>1861</v>
      </c>
      <c r="J172" s="12" t="b">
        <v>0</v>
      </c>
    </row>
    <row r="173" spans="1:10" x14ac:dyDescent="0.2">
      <c r="A173" s="874">
        <v>42452</v>
      </c>
      <c r="B173" s="66" t="s">
        <v>2194</v>
      </c>
      <c r="C173" s="66" t="s">
        <v>1252</v>
      </c>
      <c r="D173" s="66" t="s">
        <v>1730</v>
      </c>
      <c r="E173" s="12" t="s">
        <v>800</v>
      </c>
      <c r="F173" s="691">
        <v>0</v>
      </c>
      <c r="G173" s="992" t="s">
        <v>2600</v>
      </c>
      <c r="H173" s="12" t="s">
        <v>950</v>
      </c>
      <c r="I173" s="12" t="s">
        <v>1579</v>
      </c>
      <c r="J173" s="12" t="b">
        <v>0</v>
      </c>
    </row>
    <row r="174" spans="1:10" x14ac:dyDescent="0.2">
      <c r="A174" s="874">
        <v>42452</v>
      </c>
      <c r="B174" s="66" t="s">
        <v>1793</v>
      </c>
      <c r="C174" s="66" t="s">
        <v>1252</v>
      </c>
      <c r="D174" s="66" t="s">
        <v>17</v>
      </c>
      <c r="E174" s="12" t="s">
        <v>66</v>
      </c>
      <c r="F174" s="691">
        <v>0</v>
      </c>
      <c r="G174" s="992" t="s">
        <v>2601</v>
      </c>
      <c r="H174" s="12" t="s">
        <v>1912</v>
      </c>
      <c r="I174" s="12" t="s">
        <v>1177</v>
      </c>
      <c r="J174" s="12" t="b">
        <v>0</v>
      </c>
    </row>
    <row r="175" spans="1:10" x14ac:dyDescent="0.2">
      <c r="A175" s="874">
        <v>42450</v>
      </c>
      <c r="B175" s="66" t="s">
        <v>2234</v>
      </c>
      <c r="C175" s="66" t="s">
        <v>1252</v>
      </c>
      <c r="D175" s="66" t="s">
        <v>17</v>
      </c>
      <c r="E175" s="12" t="s">
        <v>2593</v>
      </c>
      <c r="F175" s="691">
        <v>0</v>
      </c>
      <c r="G175" s="992" t="s">
        <v>2444</v>
      </c>
      <c r="H175" s="12" t="s">
        <v>982</v>
      </c>
      <c r="I175" s="12" t="s">
        <v>1491</v>
      </c>
      <c r="J175" s="12" t="b">
        <v>0</v>
      </c>
    </row>
    <row r="176" spans="1:10" x14ac:dyDescent="0.2">
      <c r="A176" s="874">
        <v>42447</v>
      </c>
      <c r="B176" s="66" t="s">
        <v>6</v>
      </c>
      <c r="C176" s="66" t="s">
        <v>1252</v>
      </c>
      <c r="D176" s="66" t="s">
        <v>19</v>
      </c>
      <c r="E176" s="12" t="s">
        <v>66</v>
      </c>
      <c r="F176" s="691">
        <v>0</v>
      </c>
      <c r="G176" s="992" t="s">
        <v>2596</v>
      </c>
      <c r="H176" s="12" t="s">
        <v>1173</v>
      </c>
      <c r="I176" s="12" t="s">
        <v>1925</v>
      </c>
      <c r="J176" s="12" t="b">
        <v>0</v>
      </c>
    </row>
    <row r="177" spans="1:10" x14ac:dyDescent="0.2">
      <c r="A177" s="874">
        <v>42441</v>
      </c>
      <c r="B177" s="66" t="s">
        <v>2194</v>
      </c>
      <c r="C177" s="66" t="s">
        <v>1252</v>
      </c>
      <c r="D177" s="66" t="s">
        <v>1730</v>
      </c>
      <c r="E177" s="12" t="s">
        <v>380</v>
      </c>
      <c r="F177" s="691">
        <v>0</v>
      </c>
      <c r="G177" s="992" t="s">
        <v>2579</v>
      </c>
      <c r="H177" s="12" t="s">
        <v>1046</v>
      </c>
      <c r="I177" s="12" t="s">
        <v>1542</v>
      </c>
      <c r="J177" s="12" t="b">
        <v>0</v>
      </c>
    </row>
    <row r="178" spans="1:10" x14ac:dyDescent="0.2">
      <c r="A178" s="874">
        <v>42441</v>
      </c>
      <c r="B178" s="66" t="s">
        <v>2194</v>
      </c>
      <c r="C178" s="66" t="s">
        <v>1252</v>
      </c>
      <c r="D178" s="66" t="s">
        <v>1730</v>
      </c>
      <c r="E178" s="12" t="s">
        <v>380</v>
      </c>
      <c r="F178" s="691">
        <v>0</v>
      </c>
      <c r="G178" s="992" t="s">
        <v>2580</v>
      </c>
      <c r="H178" s="12" t="s">
        <v>1046</v>
      </c>
      <c r="I178" s="12" t="s">
        <v>1542</v>
      </c>
      <c r="J178" s="12" t="b">
        <v>0</v>
      </c>
    </row>
    <row r="179" spans="1:10" x14ac:dyDescent="0.2">
      <c r="A179" s="874">
        <v>42439</v>
      </c>
      <c r="B179" s="66" t="s">
        <v>2201</v>
      </c>
      <c r="C179" s="66" t="s">
        <v>1252</v>
      </c>
      <c r="D179" s="66" t="s">
        <v>1730</v>
      </c>
      <c r="E179" s="12" t="s">
        <v>1917</v>
      </c>
      <c r="F179" s="692">
        <v>0</v>
      </c>
      <c r="G179" s="992" t="s">
        <v>2581</v>
      </c>
      <c r="H179" s="12" t="s">
        <v>1100</v>
      </c>
      <c r="I179" s="12" t="s">
        <v>1182</v>
      </c>
      <c r="J179" s="12" t="b">
        <v>0</v>
      </c>
    </row>
    <row r="180" spans="1:10" x14ac:dyDescent="0.2">
      <c r="A180" s="874">
        <v>42439</v>
      </c>
      <c r="B180" s="66" t="s">
        <v>2193</v>
      </c>
      <c r="C180" s="66" t="s">
        <v>1252</v>
      </c>
      <c r="D180" s="66" t="s">
        <v>1730</v>
      </c>
      <c r="E180" s="12" t="s">
        <v>85</v>
      </c>
      <c r="F180" s="691">
        <v>3706.21</v>
      </c>
      <c r="G180" s="992" t="s">
        <v>2582</v>
      </c>
      <c r="H180" s="12" t="s">
        <v>1133</v>
      </c>
      <c r="I180" s="12" t="s">
        <v>1182</v>
      </c>
      <c r="J180" s="12" t="b">
        <v>0</v>
      </c>
    </row>
    <row r="181" spans="1:10" x14ac:dyDescent="0.2">
      <c r="A181" s="874">
        <v>42439</v>
      </c>
      <c r="B181" s="66" t="s">
        <v>2201</v>
      </c>
      <c r="C181" s="66" t="s">
        <v>1252</v>
      </c>
      <c r="D181" s="66" t="s">
        <v>17</v>
      </c>
      <c r="E181" s="12" t="s">
        <v>2583</v>
      </c>
      <c r="F181" s="691">
        <v>0</v>
      </c>
      <c r="G181" s="992" t="s">
        <v>2584</v>
      </c>
      <c r="H181" s="12" t="s">
        <v>967</v>
      </c>
      <c r="I181" s="12" t="s">
        <v>1660</v>
      </c>
      <c r="J181" s="12" t="b">
        <v>0</v>
      </c>
    </row>
    <row r="182" spans="1:10" x14ac:dyDescent="0.2">
      <c r="A182" s="874">
        <v>42438</v>
      </c>
      <c r="B182" s="66" t="s">
        <v>1793</v>
      </c>
      <c r="C182" s="66" t="s">
        <v>1252</v>
      </c>
      <c r="D182" s="66" t="s">
        <v>1730</v>
      </c>
      <c r="E182" s="12" t="s">
        <v>2585</v>
      </c>
      <c r="F182" s="691">
        <v>223.72</v>
      </c>
      <c r="G182" s="992" t="s">
        <v>2586</v>
      </c>
      <c r="H182" s="12" t="s">
        <v>1942</v>
      </c>
      <c r="I182" s="12" t="s">
        <v>1861</v>
      </c>
      <c r="J182" s="12" t="b">
        <v>0</v>
      </c>
    </row>
    <row r="183" spans="1:10" x14ac:dyDescent="0.2">
      <c r="A183" s="874">
        <v>42438</v>
      </c>
      <c r="B183" s="66" t="s">
        <v>2234</v>
      </c>
      <c r="C183" s="66" t="s">
        <v>1252</v>
      </c>
      <c r="D183" s="66" t="s">
        <v>17</v>
      </c>
      <c r="E183" s="12" t="s">
        <v>28</v>
      </c>
      <c r="F183" s="691">
        <v>0</v>
      </c>
      <c r="G183" s="992" t="s">
        <v>2587</v>
      </c>
      <c r="H183" s="12" t="s">
        <v>894</v>
      </c>
      <c r="I183" s="12" t="s">
        <v>1180</v>
      </c>
      <c r="J183" s="12" t="b">
        <v>0</v>
      </c>
    </row>
    <row r="184" spans="1:10" x14ac:dyDescent="0.2">
      <c r="A184" s="874">
        <v>42437</v>
      </c>
      <c r="B184" s="66" t="s">
        <v>2194</v>
      </c>
      <c r="C184" s="66" t="s">
        <v>1252</v>
      </c>
      <c r="D184" s="66" t="s">
        <v>1730</v>
      </c>
      <c r="E184" s="12" t="s">
        <v>380</v>
      </c>
      <c r="F184" s="691">
        <v>0</v>
      </c>
      <c r="G184" s="992" t="s">
        <v>2588</v>
      </c>
      <c r="H184" s="12" t="s">
        <v>1473</v>
      </c>
      <c r="I184" s="12" t="s">
        <v>1542</v>
      </c>
      <c r="J184" s="12" t="b">
        <v>0</v>
      </c>
    </row>
    <row r="185" spans="1:10" x14ac:dyDescent="0.2">
      <c r="A185" s="874">
        <v>42437</v>
      </c>
      <c r="B185" s="66" t="s">
        <v>2201</v>
      </c>
      <c r="C185" s="66" t="s">
        <v>1252</v>
      </c>
      <c r="D185" s="66" t="s">
        <v>17</v>
      </c>
      <c r="E185" s="12" t="s">
        <v>28</v>
      </c>
      <c r="F185" s="691">
        <v>0</v>
      </c>
      <c r="G185" s="992" t="s">
        <v>2589</v>
      </c>
      <c r="H185" s="12" t="s">
        <v>1566</v>
      </c>
      <c r="I185" s="12" t="s">
        <v>1180</v>
      </c>
      <c r="J185" s="12" t="b">
        <v>0</v>
      </c>
    </row>
    <row r="186" spans="1:10" x14ac:dyDescent="0.2">
      <c r="A186" s="874">
        <v>42437</v>
      </c>
      <c r="B186" s="66" t="s">
        <v>2315</v>
      </c>
      <c r="C186" s="66" t="s">
        <v>1252</v>
      </c>
      <c r="D186" s="66" t="s">
        <v>18</v>
      </c>
      <c r="E186" s="12" t="s">
        <v>2006</v>
      </c>
      <c r="F186" s="703">
        <v>4500</v>
      </c>
      <c r="G186" s="992" t="s">
        <v>2591</v>
      </c>
      <c r="H186" s="12" t="s">
        <v>2590</v>
      </c>
      <c r="I186" s="12" t="s">
        <v>2007</v>
      </c>
      <c r="J186" s="12" t="b">
        <v>0</v>
      </c>
    </row>
    <row r="187" spans="1:10" x14ac:dyDescent="0.2">
      <c r="A187" s="874">
        <v>42437</v>
      </c>
      <c r="B187" s="66" t="s">
        <v>2234</v>
      </c>
      <c r="C187" s="66" t="s">
        <v>1252</v>
      </c>
      <c r="D187" s="66" t="s">
        <v>1730</v>
      </c>
      <c r="E187" s="12" t="s">
        <v>150</v>
      </c>
      <c r="F187" s="691">
        <v>0</v>
      </c>
      <c r="G187" s="992" t="s">
        <v>1903</v>
      </c>
      <c r="H187" s="12" t="s">
        <v>1332</v>
      </c>
      <c r="I187" s="12" t="s">
        <v>1645</v>
      </c>
      <c r="J187" s="12" t="b">
        <v>0</v>
      </c>
    </row>
    <row r="188" spans="1:10" x14ac:dyDescent="0.2">
      <c r="A188" s="874">
        <v>42435</v>
      </c>
      <c r="B188" s="66" t="s">
        <v>2194</v>
      </c>
      <c r="C188" s="66" t="s">
        <v>1252</v>
      </c>
      <c r="D188" s="66" t="s">
        <v>17</v>
      </c>
      <c r="E188" s="12" t="s">
        <v>380</v>
      </c>
      <c r="F188" s="691">
        <v>0</v>
      </c>
      <c r="G188" s="992" t="s">
        <v>2570</v>
      </c>
      <c r="H188" s="12" t="s">
        <v>1046</v>
      </c>
      <c r="I188" s="12" t="s">
        <v>1542</v>
      </c>
      <c r="J188" s="12" t="b">
        <v>0</v>
      </c>
    </row>
    <row r="189" spans="1:10" x14ac:dyDescent="0.2">
      <c r="A189" s="874">
        <v>42434</v>
      </c>
      <c r="B189" s="66" t="s">
        <v>2132</v>
      </c>
      <c r="C189" s="66" t="s">
        <v>3</v>
      </c>
      <c r="D189" s="66" t="s">
        <v>1730</v>
      </c>
      <c r="E189" s="12" t="s">
        <v>25</v>
      </c>
      <c r="F189" s="691">
        <v>4270406.78</v>
      </c>
      <c r="G189" s="992" t="s">
        <v>2595</v>
      </c>
      <c r="H189" s="12" t="s">
        <v>2594</v>
      </c>
      <c r="I189" s="12"/>
      <c r="J189" s="12" t="b">
        <v>1</v>
      </c>
    </row>
    <row r="190" spans="1:10" x14ac:dyDescent="0.2">
      <c r="A190" s="874">
        <v>42433</v>
      </c>
      <c r="B190" s="66" t="s">
        <v>2194</v>
      </c>
      <c r="C190" s="66" t="s">
        <v>761</v>
      </c>
      <c r="D190" s="66" t="s">
        <v>17</v>
      </c>
      <c r="E190" s="12" t="s">
        <v>2078</v>
      </c>
      <c r="F190" s="691">
        <v>7680.48</v>
      </c>
      <c r="G190" s="992" t="s">
        <v>2571</v>
      </c>
      <c r="H190" s="12" t="s">
        <v>2241</v>
      </c>
      <c r="I190" s="12" t="s">
        <v>1917</v>
      </c>
      <c r="J190" s="12" t="b">
        <v>0</v>
      </c>
    </row>
    <row r="191" spans="1:10" x14ac:dyDescent="0.2">
      <c r="A191" s="874">
        <v>42432</v>
      </c>
      <c r="B191" s="66" t="s">
        <v>2234</v>
      </c>
      <c r="C191" s="66" t="s">
        <v>1252</v>
      </c>
      <c r="D191" s="66" t="s">
        <v>1730</v>
      </c>
      <c r="E191" s="12" t="s">
        <v>66</v>
      </c>
      <c r="F191" s="691">
        <v>152331.48000000001</v>
      </c>
      <c r="G191" s="992" t="s">
        <v>2572</v>
      </c>
      <c r="H191" s="12" t="s">
        <v>982</v>
      </c>
      <c r="I191" s="12" t="s">
        <v>1491</v>
      </c>
      <c r="J191" s="12" t="b">
        <v>0</v>
      </c>
    </row>
    <row r="192" spans="1:10" x14ac:dyDescent="0.2">
      <c r="A192" s="874">
        <v>42430</v>
      </c>
      <c r="B192" s="66" t="s">
        <v>2194</v>
      </c>
      <c r="C192" s="66" t="s">
        <v>1252</v>
      </c>
      <c r="D192" s="66" t="s">
        <v>18</v>
      </c>
      <c r="E192" s="12" t="s">
        <v>2396</v>
      </c>
      <c r="F192" s="691">
        <v>0</v>
      </c>
      <c r="G192" s="992" t="s">
        <v>2560</v>
      </c>
      <c r="H192" s="12" t="s">
        <v>950</v>
      </c>
      <c r="I192" s="12" t="s">
        <v>1579</v>
      </c>
      <c r="J192" s="12" t="b">
        <v>0</v>
      </c>
    </row>
    <row r="193" spans="1:10" x14ac:dyDescent="0.2">
      <c r="A193" s="874">
        <v>42430</v>
      </c>
      <c r="B193" s="66" t="s">
        <v>2193</v>
      </c>
      <c r="C193" s="66" t="s">
        <v>1252</v>
      </c>
      <c r="D193" s="66" t="s">
        <v>17</v>
      </c>
      <c r="E193" s="12" t="s">
        <v>85</v>
      </c>
      <c r="F193" s="691">
        <v>0</v>
      </c>
      <c r="G193" s="992" t="s">
        <v>2573</v>
      </c>
      <c r="H193" s="12" t="s">
        <v>1200</v>
      </c>
      <c r="I193" s="12" t="s">
        <v>1182</v>
      </c>
      <c r="J193" s="12" t="b">
        <v>0</v>
      </c>
    </row>
    <row r="194" spans="1:10" x14ac:dyDescent="0.2">
      <c r="A194" s="874">
        <v>42430</v>
      </c>
      <c r="B194" s="66" t="s">
        <v>2234</v>
      </c>
      <c r="C194" s="66" t="s">
        <v>1252</v>
      </c>
      <c r="D194" s="66" t="s">
        <v>1730</v>
      </c>
      <c r="E194" s="12" t="s">
        <v>150</v>
      </c>
      <c r="F194" s="691">
        <v>0</v>
      </c>
      <c r="G194" s="992" t="s">
        <v>1904</v>
      </c>
      <c r="H194" s="12" t="s">
        <v>1332</v>
      </c>
      <c r="I194" s="12" t="s">
        <v>1645</v>
      </c>
      <c r="J194" s="12" t="b">
        <v>0</v>
      </c>
    </row>
    <row r="195" spans="1:10" x14ac:dyDescent="0.2">
      <c r="A195" s="874">
        <v>42429</v>
      </c>
      <c r="B195" s="66" t="s">
        <v>2234</v>
      </c>
      <c r="C195" s="66" t="s">
        <v>37</v>
      </c>
      <c r="D195" s="66" t="s">
        <v>1730</v>
      </c>
      <c r="E195" s="12" t="s">
        <v>80</v>
      </c>
      <c r="F195" s="691">
        <v>16055.35</v>
      </c>
      <c r="G195" s="992" t="s">
        <v>2561</v>
      </c>
      <c r="H195" s="12" t="s">
        <v>954</v>
      </c>
      <c r="I195" s="12" t="s">
        <v>1182</v>
      </c>
      <c r="J195" s="12" t="b">
        <v>0</v>
      </c>
    </row>
    <row r="196" spans="1:10" x14ac:dyDescent="0.2">
      <c r="A196" s="874">
        <v>42429</v>
      </c>
      <c r="B196" s="66" t="s">
        <v>2234</v>
      </c>
      <c r="C196" s="66" t="s">
        <v>1252</v>
      </c>
      <c r="D196" s="66" t="s">
        <v>17</v>
      </c>
      <c r="E196" s="12" t="s">
        <v>345</v>
      </c>
      <c r="F196" s="691">
        <v>1796.64</v>
      </c>
      <c r="G196" s="992" t="s">
        <v>2562</v>
      </c>
      <c r="H196" s="12" t="s">
        <v>916</v>
      </c>
      <c r="I196" s="12" t="s">
        <v>1645</v>
      </c>
      <c r="J196" s="12" t="b">
        <v>0</v>
      </c>
    </row>
    <row r="197" spans="1:10" x14ac:dyDescent="0.2">
      <c r="A197" s="874">
        <v>42429</v>
      </c>
      <c r="B197" s="66" t="s">
        <v>2201</v>
      </c>
      <c r="C197" s="66" t="s">
        <v>1252</v>
      </c>
      <c r="D197" s="66" t="s">
        <v>17</v>
      </c>
      <c r="E197" s="12" t="s">
        <v>2556</v>
      </c>
      <c r="F197" s="691">
        <v>0</v>
      </c>
      <c r="G197" s="992" t="s">
        <v>2574</v>
      </c>
      <c r="H197" s="12" t="s">
        <v>1566</v>
      </c>
      <c r="I197" s="12" t="s">
        <v>1180</v>
      </c>
      <c r="J197" s="12" t="b">
        <v>0</v>
      </c>
    </row>
    <row r="198" spans="1:10" x14ac:dyDescent="0.2">
      <c r="A198" s="874">
        <v>42428</v>
      </c>
      <c r="B198" s="66" t="s">
        <v>88</v>
      </c>
      <c r="C198" s="66" t="s">
        <v>1252</v>
      </c>
      <c r="D198" s="66" t="s">
        <v>17</v>
      </c>
      <c r="E198" s="12" t="s">
        <v>104</v>
      </c>
      <c r="F198" s="691">
        <v>0</v>
      </c>
      <c r="G198" s="992" t="s">
        <v>2592</v>
      </c>
      <c r="H198" s="12" t="s">
        <v>2213</v>
      </c>
      <c r="I198" s="12" t="s">
        <v>2401</v>
      </c>
      <c r="J198" s="12" t="b">
        <v>0</v>
      </c>
    </row>
    <row r="199" spans="1:10" x14ac:dyDescent="0.2">
      <c r="A199" s="874">
        <v>42426</v>
      </c>
      <c r="B199" s="66" t="s">
        <v>6</v>
      </c>
      <c r="C199" s="66" t="s">
        <v>761</v>
      </c>
      <c r="D199" s="66" t="s">
        <v>19</v>
      </c>
      <c r="E199" s="12" t="s">
        <v>2575</v>
      </c>
      <c r="F199" s="691">
        <v>11693.8</v>
      </c>
      <c r="G199" s="992" t="s">
        <v>2577</v>
      </c>
      <c r="H199" s="12" t="s">
        <v>1325</v>
      </c>
      <c r="I199" s="12" t="s">
        <v>2576</v>
      </c>
      <c r="J199" s="12" t="b">
        <v>0</v>
      </c>
    </row>
    <row r="200" spans="1:10" x14ac:dyDescent="0.2">
      <c r="A200" s="874">
        <v>42425</v>
      </c>
      <c r="B200" s="66" t="s">
        <v>2234</v>
      </c>
      <c r="C200" s="66" t="s">
        <v>1252</v>
      </c>
      <c r="D200" s="66" t="s">
        <v>19</v>
      </c>
      <c r="E200" s="12" t="s">
        <v>104</v>
      </c>
      <c r="F200" s="691">
        <v>1033.82</v>
      </c>
      <c r="G200" s="992" t="s">
        <v>2564</v>
      </c>
      <c r="H200" s="12" t="s">
        <v>1216</v>
      </c>
      <c r="I200" s="12" t="s">
        <v>2563</v>
      </c>
      <c r="J200" s="12" t="b">
        <v>0</v>
      </c>
    </row>
    <row r="201" spans="1:10" x14ac:dyDescent="0.2">
      <c r="A201" s="874">
        <v>42425</v>
      </c>
      <c r="B201" s="66" t="s">
        <v>2234</v>
      </c>
      <c r="C201" s="66" t="s">
        <v>1252</v>
      </c>
      <c r="D201" s="66" t="s">
        <v>17</v>
      </c>
      <c r="E201" s="12" t="s">
        <v>66</v>
      </c>
      <c r="F201" s="691">
        <v>255155.3</v>
      </c>
      <c r="G201" s="992" t="s">
        <v>2578</v>
      </c>
      <c r="H201" s="12" t="s">
        <v>952</v>
      </c>
      <c r="I201" s="12" t="s">
        <v>1491</v>
      </c>
      <c r="J201" s="12" t="b">
        <v>0</v>
      </c>
    </row>
    <row r="202" spans="1:10" x14ac:dyDescent="0.2">
      <c r="A202" s="874">
        <v>42424</v>
      </c>
      <c r="B202" s="66" t="s">
        <v>2234</v>
      </c>
      <c r="C202" s="66" t="s">
        <v>1252</v>
      </c>
      <c r="D202" s="66" t="s">
        <v>17</v>
      </c>
      <c r="E202" s="12" t="s">
        <v>66</v>
      </c>
      <c r="F202" s="691">
        <v>0</v>
      </c>
      <c r="G202" s="992" t="s">
        <v>2565</v>
      </c>
      <c r="H202" s="12" t="s">
        <v>897</v>
      </c>
      <c r="I202" s="12" t="s">
        <v>1491</v>
      </c>
      <c r="J202" s="12" t="b">
        <v>0</v>
      </c>
    </row>
    <row r="203" spans="1:10" x14ac:dyDescent="0.2">
      <c r="A203" s="874">
        <v>42424</v>
      </c>
      <c r="B203" s="66" t="s">
        <v>2194</v>
      </c>
      <c r="C203" s="66" t="s">
        <v>1252</v>
      </c>
      <c r="D203" s="66" t="s">
        <v>17</v>
      </c>
      <c r="E203" s="12" t="s">
        <v>380</v>
      </c>
      <c r="F203" s="691">
        <v>1321.08</v>
      </c>
      <c r="G203" s="992" t="s">
        <v>1970</v>
      </c>
      <c r="H203" s="12" t="s">
        <v>1107</v>
      </c>
      <c r="I203" s="12" t="s">
        <v>1542</v>
      </c>
      <c r="J203" s="12" t="b">
        <v>0</v>
      </c>
    </row>
    <row r="204" spans="1:10" x14ac:dyDescent="0.2">
      <c r="A204" s="874">
        <v>42422</v>
      </c>
      <c r="B204" s="66" t="s">
        <v>2193</v>
      </c>
      <c r="C204" s="66" t="s">
        <v>1252</v>
      </c>
      <c r="D204" s="66" t="s">
        <v>18</v>
      </c>
      <c r="E204" s="12" t="s">
        <v>2566</v>
      </c>
      <c r="F204" s="691">
        <v>29500</v>
      </c>
      <c r="G204" s="992" t="s">
        <v>2567</v>
      </c>
      <c r="H204" s="12" t="s">
        <v>924</v>
      </c>
      <c r="I204" s="12" t="s">
        <v>1170</v>
      </c>
      <c r="J204" s="12" t="b">
        <v>0</v>
      </c>
    </row>
    <row r="205" spans="1:10" x14ac:dyDescent="0.2">
      <c r="A205" s="874">
        <v>42417</v>
      </c>
      <c r="B205" s="66" t="s">
        <v>2194</v>
      </c>
      <c r="C205" s="66" t="s">
        <v>1252</v>
      </c>
      <c r="D205" s="66" t="s">
        <v>19</v>
      </c>
      <c r="E205" s="12" t="s">
        <v>380</v>
      </c>
      <c r="F205" s="691">
        <v>0</v>
      </c>
      <c r="G205" s="992" t="s">
        <v>2555</v>
      </c>
      <c r="H205" s="12" t="s">
        <v>1473</v>
      </c>
      <c r="I205" s="12" t="s">
        <v>1542</v>
      </c>
      <c r="J205" s="12" t="b">
        <v>0</v>
      </c>
    </row>
    <row r="206" spans="1:10" x14ac:dyDescent="0.2">
      <c r="A206" s="874">
        <v>42417</v>
      </c>
      <c r="B206" s="66" t="s">
        <v>88</v>
      </c>
      <c r="C206" s="66" t="s">
        <v>1252</v>
      </c>
      <c r="D206" s="66" t="s">
        <v>17</v>
      </c>
      <c r="E206" s="12" t="s">
        <v>2169</v>
      </c>
      <c r="F206" s="691">
        <v>0</v>
      </c>
      <c r="G206" s="992" t="s">
        <v>2569</v>
      </c>
      <c r="H206" s="12" t="s">
        <v>899</v>
      </c>
      <c r="I206" s="12" t="s">
        <v>2568</v>
      </c>
      <c r="J206" s="12" t="b">
        <v>0</v>
      </c>
    </row>
    <row r="207" spans="1:10" x14ac:dyDescent="0.2">
      <c r="A207" s="874">
        <v>42413</v>
      </c>
      <c r="B207" s="66" t="s">
        <v>2201</v>
      </c>
      <c r="C207" s="66" t="s">
        <v>1252</v>
      </c>
      <c r="D207" s="66" t="s">
        <v>17</v>
      </c>
      <c r="E207" s="12" t="s">
        <v>2556</v>
      </c>
      <c r="F207" s="691">
        <v>0</v>
      </c>
      <c r="G207" s="992" t="s">
        <v>2557</v>
      </c>
      <c r="H207" s="12" t="s">
        <v>1028</v>
      </c>
      <c r="I207" s="12" t="s">
        <v>1811</v>
      </c>
      <c r="J207" s="12" t="b">
        <v>0</v>
      </c>
    </row>
    <row r="208" spans="1:10" x14ac:dyDescent="0.2">
      <c r="A208" s="874">
        <v>42411</v>
      </c>
      <c r="B208" s="66" t="s">
        <v>2234</v>
      </c>
      <c r="C208" s="66" t="s">
        <v>1252</v>
      </c>
      <c r="D208" s="66" t="s">
        <v>17</v>
      </c>
      <c r="E208" s="12" t="s">
        <v>66</v>
      </c>
      <c r="F208" s="691"/>
      <c r="G208" s="992" t="s">
        <v>2544</v>
      </c>
      <c r="H208" s="12" t="s">
        <v>1039</v>
      </c>
      <c r="I208" s="12" t="s">
        <v>1491</v>
      </c>
      <c r="J208" s="12" t="b">
        <v>0</v>
      </c>
    </row>
    <row r="209" spans="1:10" x14ac:dyDescent="0.2">
      <c r="A209" s="874">
        <v>42410</v>
      </c>
      <c r="B209" s="66" t="s">
        <v>2217</v>
      </c>
      <c r="C209" s="66" t="s">
        <v>1252</v>
      </c>
      <c r="D209" s="66" t="s">
        <v>18</v>
      </c>
      <c r="E209" s="12" t="s">
        <v>233</v>
      </c>
      <c r="F209" s="691">
        <v>66000</v>
      </c>
      <c r="G209" s="992" t="s">
        <v>2545</v>
      </c>
      <c r="H209" s="12" t="s">
        <v>1110</v>
      </c>
      <c r="I209" s="12" t="s">
        <v>1554</v>
      </c>
      <c r="J209" s="12" t="b">
        <v>0</v>
      </c>
    </row>
    <row r="210" spans="1:10" x14ac:dyDescent="0.2">
      <c r="A210" s="874">
        <v>42410</v>
      </c>
      <c r="B210" s="66" t="s">
        <v>2234</v>
      </c>
      <c r="C210" s="66" t="s">
        <v>2</v>
      </c>
      <c r="D210" s="66" t="s">
        <v>19</v>
      </c>
      <c r="E210" s="12" t="s">
        <v>66</v>
      </c>
      <c r="F210" s="691">
        <v>87000</v>
      </c>
      <c r="G210" s="992" t="s">
        <v>2546</v>
      </c>
      <c r="H210" s="12" t="s">
        <v>952</v>
      </c>
      <c r="I210" s="12" t="s">
        <v>1491</v>
      </c>
      <c r="J210" s="12" t="b">
        <v>0</v>
      </c>
    </row>
    <row r="211" spans="1:10" x14ac:dyDescent="0.2">
      <c r="A211" s="874">
        <v>42410</v>
      </c>
      <c r="B211" s="66" t="s">
        <v>2194</v>
      </c>
      <c r="C211" s="66" t="s">
        <v>1252</v>
      </c>
      <c r="D211" s="66" t="s">
        <v>19</v>
      </c>
      <c r="E211" s="12" t="s">
        <v>774</v>
      </c>
      <c r="F211" s="691">
        <v>0</v>
      </c>
      <c r="G211" s="992" t="s">
        <v>2547</v>
      </c>
      <c r="H211" s="12" t="s">
        <v>1142</v>
      </c>
      <c r="I211" s="12" t="s">
        <v>1537</v>
      </c>
      <c r="J211" s="12" t="b">
        <v>0</v>
      </c>
    </row>
    <row r="212" spans="1:10" x14ac:dyDescent="0.2">
      <c r="A212" s="874">
        <v>42410</v>
      </c>
      <c r="B212" s="66" t="s">
        <v>2201</v>
      </c>
      <c r="C212" s="66" t="s">
        <v>1252</v>
      </c>
      <c r="D212" s="66" t="s">
        <v>17</v>
      </c>
      <c r="E212" s="12" t="s">
        <v>85</v>
      </c>
      <c r="F212" s="691">
        <v>0</v>
      </c>
      <c r="G212" s="992" t="s">
        <v>2548</v>
      </c>
      <c r="H212" s="12" t="s">
        <v>1113</v>
      </c>
      <c r="I212" s="12" t="s">
        <v>1182</v>
      </c>
      <c r="J212" s="12" t="b">
        <v>0</v>
      </c>
    </row>
    <row r="213" spans="1:10" x14ac:dyDescent="0.2">
      <c r="A213" s="874">
        <v>42410</v>
      </c>
      <c r="B213" s="66" t="s">
        <v>2193</v>
      </c>
      <c r="C213" s="66" t="s">
        <v>1252</v>
      </c>
      <c r="D213" s="66" t="s">
        <v>17</v>
      </c>
      <c r="E213" s="12" t="s">
        <v>373</v>
      </c>
      <c r="F213" s="691">
        <v>105750</v>
      </c>
      <c r="G213" s="992" t="s">
        <v>2818</v>
      </c>
      <c r="H213" s="12" t="s">
        <v>924</v>
      </c>
      <c r="I213" s="12" t="s">
        <v>1170</v>
      </c>
      <c r="J213" s="12" t="b">
        <v>0</v>
      </c>
    </row>
    <row r="214" spans="1:10" x14ac:dyDescent="0.2">
      <c r="A214" s="874">
        <v>42410</v>
      </c>
      <c r="B214" s="66" t="s">
        <v>2217</v>
      </c>
      <c r="C214" s="66" t="s">
        <v>1252</v>
      </c>
      <c r="D214" s="66" t="s">
        <v>17</v>
      </c>
      <c r="E214" s="12" t="s">
        <v>2558</v>
      </c>
      <c r="F214" s="691">
        <v>4000</v>
      </c>
      <c r="G214" s="992" t="s">
        <v>2559</v>
      </c>
      <c r="H214" s="12" t="s">
        <v>1943</v>
      </c>
      <c r="I214" s="12" t="s">
        <v>1554</v>
      </c>
      <c r="J214" s="12" t="b">
        <v>0</v>
      </c>
    </row>
    <row r="215" spans="1:10" x14ac:dyDescent="0.2">
      <c r="A215" s="874">
        <v>42409</v>
      </c>
      <c r="B215" s="66" t="s">
        <v>2201</v>
      </c>
      <c r="C215" s="66" t="s">
        <v>761</v>
      </c>
      <c r="D215" s="66" t="s">
        <v>17</v>
      </c>
      <c r="E215" s="12" t="s">
        <v>686</v>
      </c>
      <c r="F215" s="691">
        <v>9116.74</v>
      </c>
      <c r="G215" s="992" t="s">
        <v>2549</v>
      </c>
      <c r="H215" s="12" t="s">
        <v>1111</v>
      </c>
      <c r="I215" s="12" t="s">
        <v>1865</v>
      </c>
      <c r="J215" s="12" t="b">
        <v>0</v>
      </c>
    </row>
    <row r="216" spans="1:10" x14ac:dyDescent="0.2">
      <c r="A216" s="874">
        <v>42408</v>
      </c>
      <c r="B216" s="66" t="s">
        <v>2193</v>
      </c>
      <c r="C216" s="66" t="s">
        <v>1252</v>
      </c>
      <c r="D216" s="66" t="s">
        <v>17</v>
      </c>
      <c r="E216" s="12" t="s">
        <v>2550</v>
      </c>
      <c r="F216" s="691">
        <v>5000</v>
      </c>
      <c r="G216" s="992" t="s">
        <v>2551</v>
      </c>
      <c r="H216" s="12" t="s">
        <v>1226</v>
      </c>
      <c r="I216" s="12" t="s">
        <v>1170</v>
      </c>
      <c r="J216" s="12" t="b">
        <v>0</v>
      </c>
    </row>
    <row r="217" spans="1:10" x14ac:dyDescent="0.2">
      <c r="A217" s="874">
        <v>42405</v>
      </c>
      <c r="B217" s="66" t="s">
        <v>2193</v>
      </c>
      <c r="C217" s="66" t="s">
        <v>1252</v>
      </c>
      <c r="D217" s="66" t="s">
        <v>17</v>
      </c>
      <c r="E217" s="12" t="s">
        <v>2232</v>
      </c>
      <c r="F217" s="691">
        <v>0</v>
      </c>
      <c r="G217" s="992" t="s">
        <v>2552</v>
      </c>
      <c r="H217" s="12" t="s">
        <v>1133</v>
      </c>
      <c r="I217" s="12" t="s">
        <v>1182</v>
      </c>
      <c r="J217" s="12" t="b">
        <v>0</v>
      </c>
    </row>
    <row r="218" spans="1:10" x14ac:dyDescent="0.2">
      <c r="A218" s="874">
        <v>42402</v>
      </c>
      <c r="B218" s="66" t="s">
        <v>2201</v>
      </c>
      <c r="C218" s="66" t="s">
        <v>1252</v>
      </c>
      <c r="D218" s="66" t="s">
        <v>17</v>
      </c>
      <c r="E218" s="12" t="s">
        <v>85</v>
      </c>
      <c r="F218" s="691">
        <v>1894.28</v>
      </c>
      <c r="G218" s="992" t="s">
        <v>1970</v>
      </c>
      <c r="H218" s="12" t="s">
        <v>837</v>
      </c>
      <c r="I218" s="12" t="s">
        <v>1182</v>
      </c>
      <c r="J218" s="12" t="b">
        <v>0</v>
      </c>
    </row>
    <row r="219" spans="1:10" x14ac:dyDescent="0.2">
      <c r="A219" s="874">
        <v>42402</v>
      </c>
      <c r="B219" s="66" t="s">
        <v>2193</v>
      </c>
      <c r="C219" s="66" t="s">
        <v>1252</v>
      </c>
      <c r="D219" s="66" t="s">
        <v>1730</v>
      </c>
      <c r="E219" s="12" t="s">
        <v>85</v>
      </c>
      <c r="F219" s="691">
        <v>0</v>
      </c>
      <c r="G219" s="992" t="s">
        <v>2542</v>
      </c>
      <c r="H219" s="12" t="s">
        <v>1133</v>
      </c>
      <c r="I219" s="12" t="s">
        <v>1182</v>
      </c>
      <c r="J219" s="12" t="b">
        <v>0</v>
      </c>
    </row>
    <row r="220" spans="1:10" x14ac:dyDescent="0.2">
      <c r="A220" s="874">
        <v>42402</v>
      </c>
      <c r="B220" s="66" t="s">
        <v>2193</v>
      </c>
      <c r="C220" s="66" t="s">
        <v>1252</v>
      </c>
      <c r="D220" s="66" t="s">
        <v>1730</v>
      </c>
      <c r="E220" s="12" t="s">
        <v>1797</v>
      </c>
      <c r="F220" s="691"/>
      <c r="G220" s="992" t="s">
        <v>2543</v>
      </c>
      <c r="H220" s="12" t="s">
        <v>771</v>
      </c>
      <c r="I220" s="12" t="s">
        <v>1798</v>
      </c>
      <c r="J220" s="12" t="b">
        <v>0</v>
      </c>
    </row>
    <row r="221" spans="1:10" x14ac:dyDescent="0.2">
      <c r="A221" s="874">
        <v>42401</v>
      </c>
      <c r="B221" s="66" t="s">
        <v>40</v>
      </c>
      <c r="C221" s="66" t="s">
        <v>1252</v>
      </c>
      <c r="D221" s="66" t="s">
        <v>1730</v>
      </c>
      <c r="E221" s="12" t="s">
        <v>2006</v>
      </c>
      <c r="F221" s="691">
        <v>0</v>
      </c>
      <c r="G221" s="992" t="s">
        <v>2554</v>
      </c>
      <c r="H221" s="12" t="s">
        <v>2553</v>
      </c>
      <c r="I221" s="12" t="s">
        <v>2007</v>
      </c>
      <c r="J221" s="12" t="b">
        <v>0</v>
      </c>
    </row>
    <row r="222" spans="1:10" x14ac:dyDescent="0.2">
      <c r="A222" s="874">
        <v>42398</v>
      </c>
      <c r="B222" s="66" t="s">
        <v>2193</v>
      </c>
      <c r="C222" s="66" t="s">
        <v>1252</v>
      </c>
      <c r="D222" s="66" t="s">
        <v>1730</v>
      </c>
      <c r="E222" s="12" t="s">
        <v>85</v>
      </c>
      <c r="F222" s="693">
        <v>0</v>
      </c>
      <c r="G222" s="992" t="s">
        <v>2539</v>
      </c>
      <c r="H222" s="12" t="s">
        <v>1133</v>
      </c>
      <c r="I222" s="12" t="s">
        <v>1182</v>
      </c>
      <c r="J222" s="12" t="b">
        <v>0</v>
      </c>
    </row>
    <row r="223" spans="1:10" x14ac:dyDescent="0.2">
      <c r="A223" s="874">
        <v>42396</v>
      </c>
      <c r="B223" s="66" t="s">
        <v>2201</v>
      </c>
      <c r="C223" s="66" t="s">
        <v>1252</v>
      </c>
      <c r="D223" s="66" t="s">
        <v>17</v>
      </c>
      <c r="E223" s="12" t="s">
        <v>80</v>
      </c>
      <c r="F223" s="693">
        <v>0</v>
      </c>
      <c r="G223" s="992" t="s">
        <v>2530</v>
      </c>
      <c r="H223" s="12" t="s">
        <v>1100</v>
      </c>
      <c r="I223" s="12" t="s">
        <v>1182</v>
      </c>
      <c r="J223" s="12" t="b">
        <v>0</v>
      </c>
    </row>
    <row r="224" spans="1:10" x14ac:dyDescent="0.2">
      <c r="A224" s="874">
        <v>42396</v>
      </c>
      <c r="B224" s="66" t="s">
        <v>2194</v>
      </c>
      <c r="C224" s="66" t="s">
        <v>1252</v>
      </c>
      <c r="D224" s="66" t="s">
        <v>19</v>
      </c>
      <c r="E224" s="12" t="s">
        <v>774</v>
      </c>
      <c r="F224" s="691">
        <v>849.9</v>
      </c>
      <c r="G224" s="992" t="s">
        <v>2540</v>
      </c>
      <c r="H224" s="12" t="s">
        <v>843</v>
      </c>
      <c r="I224" s="12" t="s">
        <v>1537</v>
      </c>
      <c r="J224" s="12" t="b">
        <v>0</v>
      </c>
    </row>
    <row r="225" spans="1:10" x14ac:dyDescent="0.2">
      <c r="A225" s="874">
        <v>42395</v>
      </c>
      <c r="B225" s="66" t="s">
        <v>88</v>
      </c>
      <c r="C225" s="66" t="s">
        <v>1252</v>
      </c>
      <c r="D225" s="66" t="s">
        <v>17</v>
      </c>
      <c r="E225" s="12" t="s">
        <v>104</v>
      </c>
      <c r="F225" s="691"/>
      <c r="G225" s="992" t="s">
        <v>2531</v>
      </c>
      <c r="H225" s="12" t="s">
        <v>1027</v>
      </c>
      <c r="I225" s="12"/>
      <c r="J225" s="12" t="b">
        <v>0</v>
      </c>
    </row>
    <row r="226" spans="1:10" x14ac:dyDescent="0.2">
      <c r="A226" s="874">
        <v>42395</v>
      </c>
      <c r="B226" s="66" t="s">
        <v>2194</v>
      </c>
      <c r="C226" s="66" t="s">
        <v>1252</v>
      </c>
      <c r="D226" s="66" t="s">
        <v>17</v>
      </c>
      <c r="E226" s="12" t="s">
        <v>774</v>
      </c>
      <c r="F226" s="691">
        <v>11640.53</v>
      </c>
      <c r="G226" s="992" t="s">
        <v>1970</v>
      </c>
      <c r="H226" s="12" t="s">
        <v>1130</v>
      </c>
      <c r="I226" s="12" t="s">
        <v>1537</v>
      </c>
      <c r="J226" s="12" t="b">
        <v>0</v>
      </c>
    </row>
    <row r="227" spans="1:10" x14ac:dyDescent="0.2">
      <c r="A227" s="874">
        <v>42394</v>
      </c>
      <c r="B227" s="66" t="s">
        <v>2201</v>
      </c>
      <c r="C227" s="66" t="s">
        <v>1252</v>
      </c>
      <c r="D227" s="66" t="s">
        <v>18</v>
      </c>
      <c r="E227" s="12" t="s">
        <v>85</v>
      </c>
      <c r="F227" s="691">
        <v>0</v>
      </c>
      <c r="G227" s="992" t="s">
        <v>2532</v>
      </c>
      <c r="H227" s="12" t="s">
        <v>837</v>
      </c>
      <c r="I227" s="12" t="s">
        <v>1182</v>
      </c>
      <c r="J227" s="12" t="b">
        <v>0</v>
      </c>
    </row>
    <row r="228" spans="1:10" x14ac:dyDescent="0.2">
      <c r="A228" s="874">
        <v>42394</v>
      </c>
      <c r="B228" s="66" t="s">
        <v>2270</v>
      </c>
      <c r="C228" s="66" t="s">
        <v>1252</v>
      </c>
      <c r="D228" s="66" t="s">
        <v>17</v>
      </c>
      <c r="E228" s="12" t="s">
        <v>1632</v>
      </c>
      <c r="F228" s="691">
        <v>0</v>
      </c>
      <c r="G228" s="992" t="s">
        <v>2533</v>
      </c>
      <c r="H228" s="12" t="s">
        <v>1850</v>
      </c>
      <c r="I228" s="12" t="s">
        <v>1633</v>
      </c>
      <c r="J228" s="12" t="b">
        <v>0</v>
      </c>
    </row>
    <row r="229" spans="1:10" x14ac:dyDescent="0.2">
      <c r="A229" s="874">
        <v>42394</v>
      </c>
      <c r="B229" s="66" t="s">
        <v>2315</v>
      </c>
      <c r="C229" s="66" t="s">
        <v>1252</v>
      </c>
      <c r="D229" s="66" t="s">
        <v>17</v>
      </c>
      <c r="E229" s="12" t="s">
        <v>2535</v>
      </c>
      <c r="F229" s="691">
        <v>8604.5499999999993</v>
      </c>
      <c r="G229" s="992" t="s">
        <v>1970</v>
      </c>
      <c r="H229" s="12" t="s">
        <v>2534</v>
      </c>
      <c r="I229" s="12" t="s">
        <v>1811</v>
      </c>
      <c r="J229" s="12" t="b">
        <v>0</v>
      </c>
    </row>
    <row r="230" spans="1:10" x14ac:dyDescent="0.2">
      <c r="A230" s="874">
        <v>42394</v>
      </c>
      <c r="B230" s="66" t="s">
        <v>2315</v>
      </c>
      <c r="C230" s="66" t="s">
        <v>1252</v>
      </c>
      <c r="D230" s="66" t="s">
        <v>17</v>
      </c>
      <c r="E230" s="12" t="s">
        <v>2535</v>
      </c>
      <c r="F230" s="691">
        <v>8604.5499999999993</v>
      </c>
      <c r="G230" s="992" t="s">
        <v>1970</v>
      </c>
      <c r="H230" s="12" t="s">
        <v>2536</v>
      </c>
      <c r="I230" s="12" t="s">
        <v>1811</v>
      </c>
      <c r="J230" s="12" t="b">
        <v>0</v>
      </c>
    </row>
    <row r="231" spans="1:10" x14ac:dyDescent="0.2">
      <c r="A231" s="874">
        <v>42391</v>
      </c>
      <c r="B231" s="66" t="s">
        <v>2201</v>
      </c>
      <c r="C231" s="66" t="s">
        <v>1252</v>
      </c>
      <c r="D231" s="66" t="s">
        <v>17</v>
      </c>
      <c r="E231" s="12" t="s">
        <v>85</v>
      </c>
      <c r="F231" s="691">
        <v>0</v>
      </c>
      <c r="G231" s="992" t="s">
        <v>2541</v>
      </c>
      <c r="H231" s="12" t="s">
        <v>1101</v>
      </c>
      <c r="I231" s="12" t="s">
        <v>1182</v>
      </c>
      <c r="J231" s="12" t="b">
        <v>0</v>
      </c>
    </row>
    <row r="232" spans="1:10" x14ac:dyDescent="0.2">
      <c r="A232" s="874">
        <v>42385</v>
      </c>
      <c r="B232" s="66" t="s">
        <v>2201</v>
      </c>
      <c r="C232" s="66" t="s">
        <v>53</v>
      </c>
      <c r="D232" s="66" t="s">
        <v>19</v>
      </c>
      <c r="E232" s="12" t="s">
        <v>2514</v>
      </c>
      <c r="F232" s="691">
        <v>26000</v>
      </c>
      <c r="G232" s="992" t="s">
        <v>2511</v>
      </c>
      <c r="H232" s="12" t="s">
        <v>863</v>
      </c>
      <c r="I232" s="12" t="s">
        <v>1590</v>
      </c>
      <c r="J232" s="12" t="b">
        <v>0</v>
      </c>
    </row>
    <row r="233" spans="1:10" x14ac:dyDescent="0.2">
      <c r="A233" s="874">
        <v>42384</v>
      </c>
      <c r="B233" s="66" t="s">
        <v>2201</v>
      </c>
      <c r="C233" s="66" t="s">
        <v>1252</v>
      </c>
      <c r="D233" s="66" t="s">
        <v>17</v>
      </c>
      <c r="E233" s="12" t="s">
        <v>958</v>
      </c>
      <c r="F233" s="691">
        <v>27027.86</v>
      </c>
      <c r="G233" s="992" t="s">
        <v>2515</v>
      </c>
      <c r="H233" s="12" t="s">
        <v>1748</v>
      </c>
      <c r="I233" s="12" t="s">
        <v>1750</v>
      </c>
      <c r="J233" s="12" t="b">
        <v>0</v>
      </c>
    </row>
    <row r="234" spans="1:10" x14ac:dyDescent="0.2">
      <c r="A234" s="874">
        <v>42383</v>
      </c>
      <c r="B234" s="66" t="s">
        <v>88</v>
      </c>
      <c r="C234" s="66" t="s">
        <v>761</v>
      </c>
      <c r="D234" s="66" t="s">
        <v>17</v>
      </c>
      <c r="E234" s="12" t="s">
        <v>104</v>
      </c>
      <c r="F234" s="691">
        <v>9220</v>
      </c>
      <c r="G234" s="992" t="s">
        <v>2516</v>
      </c>
      <c r="H234" s="12" t="s">
        <v>2213</v>
      </c>
      <c r="I234" s="12" t="s">
        <v>2401</v>
      </c>
      <c r="J234" s="12" t="b">
        <v>0</v>
      </c>
    </row>
    <row r="235" spans="1:10" x14ac:dyDescent="0.2">
      <c r="A235" s="874">
        <v>42382</v>
      </c>
      <c r="B235" s="66" t="s">
        <v>2201</v>
      </c>
      <c r="C235" s="66" t="s">
        <v>1252</v>
      </c>
      <c r="D235" s="66" t="s">
        <v>17</v>
      </c>
      <c r="E235" s="12" t="s">
        <v>2517</v>
      </c>
      <c r="F235" s="691">
        <v>0</v>
      </c>
      <c r="G235" s="992" t="s">
        <v>2518</v>
      </c>
      <c r="H235" s="12" t="s">
        <v>1224</v>
      </c>
      <c r="I235" s="12" t="s">
        <v>1182</v>
      </c>
      <c r="J235" s="12" t="b">
        <v>0</v>
      </c>
    </row>
    <row r="236" spans="1:10" x14ac:dyDescent="0.2">
      <c r="A236" s="874">
        <v>42382</v>
      </c>
      <c r="B236" s="66" t="s">
        <v>2201</v>
      </c>
      <c r="C236" s="66" t="s">
        <v>1252</v>
      </c>
      <c r="D236" s="66" t="s">
        <v>19</v>
      </c>
      <c r="E236" s="12" t="s">
        <v>2519</v>
      </c>
      <c r="F236" s="691">
        <v>0</v>
      </c>
      <c r="G236" s="992" t="s">
        <v>2520</v>
      </c>
      <c r="H236" s="12" t="s">
        <v>1463</v>
      </c>
      <c r="I236" s="12" t="s">
        <v>1811</v>
      </c>
      <c r="J236" s="12" t="b">
        <v>0</v>
      </c>
    </row>
    <row r="237" spans="1:10" x14ac:dyDescent="0.2">
      <c r="A237" s="874">
        <v>42382</v>
      </c>
      <c r="B237" s="66" t="s">
        <v>2194</v>
      </c>
      <c r="C237" s="66" t="s">
        <v>1252</v>
      </c>
      <c r="D237" s="66" t="s">
        <v>17</v>
      </c>
      <c r="E237" s="12" t="s">
        <v>2537</v>
      </c>
      <c r="F237" s="691">
        <v>47420.45</v>
      </c>
      <c r="G237" s="992" t="s">
        <v>2538</v>
      </c>
      <c r="H237" s="12" t="s">
        <v>786</v>
      </c>
      <c r="I237" s="12"/>
      <c r="J237" s="12" t="b">
        <v>0</v>
      </c>
    </row>
    <row r="238" spans="1:10" x14ac:dyDescent="0.2">
      <c r="A238" s="874">
        <v>42381</v>
      </c>
      <c r="B238" s="66" t="s">
        <v>2201</v>
      </c>
      <c r="C238" s="66" t="s">
        <v>761</v>
      </c>
      <c r="D238" s="66" t="s">
        <v>19</v>
      </c>
      <c r="E238" s="12" t="s">
        <v>2521</v>
      </c>
      <c r="F238" s="691">
        <v>16500</v>
      </c>
      <c r="G238" s="992" t="s">
        <v>2522</v>
      </c>
      <c r="H238" s="12" t="s">
        <v>1566</v>
      </c>
      <c r="I238" s="12" t="s">
        <v>1180</v>
      </c>
      <c r="J238" s="12" t="b">
        <v>0</v>
      </c>
    </row>
    <row r="239" spans="1:10" x14ac:dyDescent="0.2">
      <c r="A239" s="874">
        <v>42380</v>
      </c>
      <c r="B239" s="66" t="s">
        <v>2193</v>
      </c>
      <c r="C239" s="66" t="s">
        <v>761</v>
      </c>
      <c r="D239" s="66" t="s">
        <v>19</v>
      </c>
      <c r="E239" s="12" t="s">
        <v>208</v>
      </c>
      <c r="F239" s="691">
        <v>14396.31</v>
      </c>
      <c r="G239" s="992" t="s">
        <v>2523</v>
      </c>
      <c r="H239" s="12" t="s">
        <v>1017</v>
      </c>
      <c r="I239" s="12" t="s">
        <v>1640</v>
      </c>
      <c r="J239" s="12" t="b">
        <v>0</v>
      </c>
    </row>
    <row r="240" spans="1:10" x14ac:dyDescent="0.2">
      <c r="A240" s="874">
        <v>42380</v>
      </c>
      <c r="B240" s="66" t="s">
        <v>2234</v>
      </c>
      <c r="C240" s="66" t="s">
        <v>1252</v>
      </c>
      <c r="D240" s="66" t="s">
        <v>17</v>
      </c>
      <c r="E240" s="12" t="s">
        <v>28</v>
      </c>
      <c r="F240" s="691">
        <v>0</v>
      </c>
      <c r="G240" s="992" t="s">
        <v>2524</v>
      </c>
      <c r="H240" s="12" t="s">
        <v>1116</v>
      </c>
      <c r="I240" s="12" t="s">
        <v>1180</v>
      </c>
      <c r="J240" s="12" t="b">
        <v>0</v>
      </c>
    </row>
    <row r="241" spans="1:10" x14ac:dyDescent="0.2">
      <c r="A241" s="874">
        <v>42377</v>
      </c>
      <c r="B241" s="66" t="s">
        <v>2201</v>
      </c>
      <c r="C241" s="66" t="s">
        <v>1252</v>
      </c>
      <c r="D241" s="66" t="s">
        <v>17</v>
      </c>
      <c r="E241" s="12" t="s">
        <v>2525</v>
      </c>
      <c r="F241" s="691">
        <v>0</v>
      </c>
      <c r="G241" s="992" t="s">
        <v>2526</v>
      </c>
      <c r="H241" s="12" t="s">
        <v>1648</v>
      </c>
      <c r="I241" s="12" t="s">
        <v>1649</v>
      </c>
      <c r="J241" s="12" t="b">
        <v>0</v>
      </c>
    </row>
    <row r="242" spans="1:10" x14ac:dyDescent="0.2">
      <c r="A242" s="874">
        <v>42374</v>
      </c>
      <c r="B242" s="66" t="s">
        <v>2201</v>
      </c>
      <c r="C242" s="66" t="s">
        <v>1252</v>
      </c>
      <c r="D242" s="66" t="s">
        <v>17</v>
      </c>
      <c r="E242" s="12" t="s">
        <v>2527</v>
      </c>
      <c r="F242" s="691">
        <v>0</v>
      </c>
      <c r="G242" s="992" t="s">
        <v>2063</v>
      </c>
      <c r="H242" s="12" t="s">
        <v>888</v>
      </c>
      <c r="I242" s="12" t="s">
        <v>2149</v>
      </c>
      <c r="J242" s="12" t="b">
        <v>0</v>
      </c>
    </row>
    <row r="243" spans="1:10" x14ac:dyDescent="0.2">
      <c r="A243" s="874">
        <v>42373</v>
      </c>
      <c r="B243" s="66" t="s">
        <v>2201</v>
      </c>
      <c r="C243" s="66" t="s">
        <v>1252</v>
      </c>
      <c r="D243" s="66" t="s">
        <v>17</v>
      </c>
      <c r="E243" s="12" t="s">
        <v>948</v>
      </c>
      <c r="F243" s="691">
        <v>5938.2</v>
      </c>
      <c r="G243" s="992" t="s">
        <v>1970</v>
      </c>
      <c r="H243" s="12" t="s">
        <v>1033</v>
      </c>
      <c r="I243" s="12" t="s">
        <v>1884</v>
      </c>
      <c r="J243" s="12" t="b">
        <v>0</v>
      </c>
    </row>
    <row r="244" spans="1:10" x14ac:dyDescent="0.2">
      <c r="A244" s="874">
        <v>42368</v>
      </c>
      <c r="B244" s="66" t="s">
        <v>2234</v>
      </c>
      <c r="C244" s="66" t="s">
        <v>1252</v>
      </c>
      <c r="D244" s="66" t="s">
        <v>1730</v>
      </c>
      <c r="E244" s="12" t="s">
        <v>66</v>
      </c>
      <c r="F244" s="691">
        <v>0</v>
      </c>
      <c r="G244" s="992" t="s">
        <v>2507</v>
      </c>
      <c r="H244" s="12" t="s">
        <v>897</v>
      </c>
      <c r="I244" s="12" t="s">
        <v>1491</v>
      </c>
      <c r="J244" s="12" t="b">
        <v>0</v>
      </c>
    </row>
    <row r="245" spans="1:10" x14ac:dyDescent="0.2">
      <c r="A245" s="874">
        <v>42368</v>
      </c>
      <c r="B245" s="66" t="s">
        <v>2132</v>
      </c>
      <c r="C245" s="66" t="s">
        <v>2</v>
      </c>
      <c r="D245" s="66" t="s">
        <v>19</v>
      </c>
      <c r="E245" s="12" t="s">
        <v>2509</v>
      </c>
      <c r="F245" s="691">
        <v>28000</v>
      </c>
      <c r="G245" s="992" t="s">
        <v>2510</v>
      </c>
      <c r="H245" s="12" t="s">
        <v>2508</v>
      </c>
      <c r="I245" s="12" t="s">
        <v>1188</v>
      </c>
      <c r="J245" s="12" t="b">
        <v>1</v>
      </c>
    </row>
    <row r="246" spans="1:10" x14ac:dyDescent="0.2">
      <c r="A246" s="874">
        <v>42368</v>
      </c>
      <c r="B246" s="66" t="s">
        <v>2132</v>
      </c>
      <c r="C246" s="66" t="s">
        <v>2</v>
      </c>
      <c r="D246" s="66" t="s">
        <v>19</v>
      </c>
      <c r="E246" s="12" t="s">
        <v>2509</v>
      </c>
      <c r="F246" s="693">
        <v>28000</v>
      </c>
      <c r="G246" s="992" t="s">
        <v>2511</v>
      </c>
      <c r="H246" s="12" t="s">
        <v>2508</v>
      </c>
      <c r="I246" s="12" t="s">
        <v>1188</v>
      </c>
      <c r="J246" s="12" t="b">
        <v>1</v>
      </c>
    </row>
    <row r="247" spans="1:10" x14ac:dyDescent="0.2">
      <c r="A247" s="874">
        <v>42368</v>
      </c>
      <c r="B247" s="66" t="s">
        <v>2132</v>
      </c>
      <c r="C247" s="66" t="s">
        <v>2</v>
      </c>
      <c r="D247" s="66" t="s">
        <v>19</v>
      </c>
      <c r="E247" s="12" t="s">
        <v>2509</v>
      </c>
      <c r="F247" s="691">
        <v>39670.47</v>
      </c>
      <c r="G247" s="992" t="s">
        <v>2849</v>
      </c>
      <c r="H247" s="12" t="s">
        <v>2508</v>
      </c>
      <c r="I247" s="12" t="s">
        <v>1188</v>
      </c>
      <c r="J247" s="12" t="b">
        <v>1</v>
      </c>
    </row>
    <row r="248" spans="1:10" x14ac:dyDescent="0.2">
      <c r="A248" s="874">
        <v>42362</v>
      </c>
      <c r="B248" s="66" t="s">
        <v>2234</v>
      </c>
      <c r="C248" s="66" t="s">
        <v>1252</v>
      </c>
      <c r="D248" s="66" t="s">
        <v>1730</v>
      </c>
      <c r="E248" s="12" t="s">
        <v>150</v>
      </c>
      <c r="F248" s="691">
        <v>0</v>
      </c>
      <c r="G248" s="992" t="s">
        <v>2512</v>
      </c>
      <c r="H248" s="12" t="s">
        <v>1216</v>
      </c>
      <c r="I248" s="12" t="s">
        <v>1645</v>
      </c>
      <c r="J248" s="12" t="b">
        <v>0</v>
      </c>
    </row>
    <row r="249" spans="1:10" x14ac:dyDescent="0.2">
      <c r="A249" s="874">
        <v>42359</v>
      </c>
      <c r="B249" s="66" t="s">
        <v>88</v>
      </c>
      <c r="C249" s="66" t="s">
        <v>1252</v>
      </c>
      <c r="D249" s="66" t="s">
        <v>17</v>
      </c>
      <c r="E249" s="12" t="s">
        <v>104</v>
      </c>
      <c r="F249" s="691">
        <v>0</v>
      </c>
      <c r="G249" s="992" t="s">
        <v>2500</v>
      </c>
      <c r="H249" s="12" t="s">
        <v>2213</v>
      </c>
      <c r="I249" s="12" t="s">
        <v>2401</v>
      </c>
      <c r="J249" s="12" t="b">
        <v>0</v>
      </c>
    </row>
    <row r="250" spans="1:10" x14ac:dyDescent="0.2">
      <c r="A250" s="874">
        <v>42356</v>
      </c>
      <c r="B250" s="66" t="s">
        <v>2234</v>
      </c>
      <c r="C250" s="66" t="s">
        <v>53</v>
      </c>
      <c r="D250" s="66" t="s">
        <v>17</v>
      </c>
      <c r="E250" s="12" t="s">
        <v>345</v>
      </c>
      <c r="F250" s="691">
        <v>9309.51</v>
      </c>
      <c r="G250" s="992" t="s">
        <v>2513</v>
      </c>
      <c r="H250" s="12" t="s">
        <v>916</v>
      </c>
      <c r="I250" s="12" t="s">
        <v>1645</v>
      </c>
      <c r="J250" s="12" t="b">
        <v>0</v>
      </c>
    </row>
    <row r="251" spans="1:10" x14ac:dyDescent="0.2">
      <c r="A251" s="874">
        <v>42355</v>
      </c>
      <c r="B251" s="66" t="s">
        <v>2193</v>
      </c>
      <c r="C251" s="66" t="s">
        <v>1252</v>
      </c>
      <c r="D251" s="66" t="s">
        <v>17</v>
      </c>
      <c r="E251" s="12" t="s">
        <v>72</v>
      </c>
      <c r="F251" s="691">
        <v>0</v>
      </c>
      <c r="G251" s="992" t="s">
        <v>2498</v>
      </c>
      <c r="H251" s="12" t="s">
        <v>1200</v>
      </c>
      <c r="I251" s="12" t="s">
        <v>1182</v>
      </c>
      <c r="J251" s="12" t="b">
        <v>0</v>
      </c>
    </row>
    <row r="252" spans="1:10" x14ac:dyDescent="0.2">
      <c r="A252" s="874">
        <v>42355</v>
      </c>
      <c r="B252" s="66" t="s">
        <v>2201</v>
      </c>
      <c r="C252" s="66" t="s">
        <v>37</v>
      </c>
      <c r="D252" s="66" t="s">
        <v>18</v>
      </c>
      <c r="E252" s="12" t="s">
        <v>2501</v>
      </c>
      <c r="F252" s="691">
        <v>2000000</v>
      </c>
      <c r="G252" s="992" t="s">
        <v>2680</v>
      </c>
      <c r="H252" s="12" t="s">
        <v>1385</v>
      </c>
      <c r="I252" s="12" t="s">
        <v>2502</v>
      </c>
      <c r="J252" s="12" t="b">
        <v>0</v>
      </c>
    </row>
    <row r="253" spans="1:10" x14ac:dyDescent="0.2">
      <c r="A253" s="874">
        <v>42355</v>
      </c>
      <c r="B253" s="66" t="s">
        <v>2194</v>
      </c>
      <c r="C253" s="66" t="s">
        <v>1252</v>
      </c>
      <c r="D253" s="66" t="s">
        <v>18</v>
      </c>
      <c r="E253" s="12" t="s">
        <v>2503</v>
      </c>
      <c r="F253" s="691">
        <v>0</v>
      </c>
      <c r="G253" s="992" t="s">
        <v>2505</v>
      </c>
      <c r="H253" s="12" t="s">
        <v>875</v>
      </c>
      <c r="I253" s="12" t="s">
        <v>2504</v>
      </c>
      <c r="J253" s="12" t="b">
        <v>0</v>
      </c>
    </row>
    <row r="254" spans="1:10" x14ac:dyDescent="0.2">
      <c r="A254" s="874">
        <v>42355</v>
      </c>
      <c r="B254" s="66" t="s">
        <v>2315</v>
      </c>
      <c r="C254" s="66" t="s">
        <v>1252</v>
      </c>
      <c r="D254" s="66" t="s">
        <v>18</v>
      </c>
      <c r="E254" s="12" t="s">
        <v>1092</v>
      </c>
      <c r="F254" s="691">
        <v>0</v>
      </c>
      <c r="G254" s="992" t="s">
        <v>2529</v>
      </c>
      <c r="H254" s="12" t="s">
        <v>1426</v>
      </c>
      <c r="I254" s="12" t="s">
        <v>2528</v>
      </c>
      <c r="J254" s="12" t="b">
        <v>0</v>
      </c>
    </row>
    <row r="255" spans="1:10" x14ac:dyDescent="0.2">
      <c r="A255" s="874">
        <v>42354</v>
      </c>
      <c r="B255" s="66" t="s">
        <v>88</v>
      </c>
      <c r="C255" s="66" t="s">
        <v>1252</v>
      </c>
      <c r="D255" s="66" t="s">
        <v>17</v>
      </c>
      <c r="E255" s="12" t="s">
        <v>104</v>
      </c>
      <c r="F255" s="691">
        <v>0</v>
      </c>
      <c r="G255" s="992" t="s">
        <v>2499</v>
      </c>
      <c r="H255" s="12" t="s">
        <v>902</v>
      </c>
      <c r="I255" s="12" t="s">
        <v>2401</v>
      </c>
      <c r="J255" s="12" t="b">
        <v>0</v>
      </c>
    </row>
    <row r="256" spans="1:10" x14ac:dyDescent="0.2">
      <c r="A256" s="874">
        <v>42352</v>
      </c>
      <c r="B256" s="66" t="s">
        <v>2193</v>
      </c>
      <c r="C256" s="66" t="s">
        <v>1252</v>
      </c>
      <c r="D256" s="66" t="s">
        <v>1730</v>
      </c>
      <c r="E256" s="12" t="s">
        <v>373</v>
      </c>
      <c r="F256" s="691">
        <v>0</v>
      </c>
      <c r="G256" s="992" t="s">
        <v>2490</v>
      </c>
      <c r="H256" s="12" t="s">
        <v>943</v>
      </c>
      <c r="I256" s="12" t="s">
        <v>1170</v>
      </c>
      <c r="J256" s="12" t="b">
        <v>0</v>
      </c>
    </row>
    <row r="257" spans="1:10" x14ac:dyDescent="0.2">
      <c r="A257" s="874">
        <v>42352</v>
      </c>
      <c r="B257" s="66" t="s">
        <v>2234</v>
      </c>
      <c r="C257" s="66" t="s">
        <v>1252</v>
      </c>
      <c r="D257" s="66" t="s">
        <v>1730</v>
      </c>
      <c r="E257" s="12" t="s">
        <v>66</v>
      </c>
      <c r="F257" s="691">
        <v>131617.04999999999</v>
      </c>
      <c r="G257" s="992" t="s">
        <v>2491</v>
      </c>
      <c r="H257" s="12" t="s">
        <v>982</v>
      </c>
      <c r="I257" s="12" t="s">
        <v>1491</v>
      </c>
      <c r="J257" s="12" t="b">
        <v>0</v>
      </c>
    </row>
    <row r="258" spans="1:10" x14ac:dyDescent="0.2">
      <c r="A258" s="874">
        <v>42352</v>
      </c>
      <c r="B258" s="66" t="s">
        <v>2234</v>
      </c>
      <c r="C258" s="66" t="s">
        <v>1252</v>
      </c>
      <c r="D258" s="66" t="s">
        <v>1730</v>
      </c>
      <c r="E258" s="12" t="s">
        <v>150</v>
      </c>
      <c r="F258" s="691">
        <v>140531.79</v>
      </c>
      <c r="G258" s="992" t="s">
        <v>2492</v>
      </c>
      <c r="H258" s="12" t="s">
        <v>970</v>
      </c>
      <c r="I258" s="12" t="s">
        <v>1645</v>
      </c>
      <c r="J258" s="12" t="b">
        <v>1</v>
      </c>
    </row>
    <row r="259" spans="1:10" x14ac:dyDescent="0.2">
      <c r="A259" s="874">
        <v>42352</v>
      </c>
      <c r="B259" s="66" t="s">
        <v>2234</v>
      </c>
      <c r="C259" s="66" t="s">
        <v>1252</v>
      </c>
      <c r="D259" s="66" t="s">
        <v>1730</v>
      </c>
      <c r="E259" s="12" t="s">
        <v>150</v>
      </c>
      <c r="F259" s="691">
        <v>170830.85</v>
      </c>
      <c r="G259" s="992" t="s">
        <v>2493</v>
      </c>
      <c r="H259" s="12" t="s">
        <v>970</v>
      </c>
      <c r="I259" s="12" t="s">
        <v>1645</v>
      </c>
      <c r="J259" s="12" t="b">
        <v>1</v>
      </c>
    </row>
    <row r="260" spans="1:10" x14ac:dyDescent="0.2">
      <c r="A260" s="874">
        <v>42349</v>
      </c>
      <c r="B260" s="66" t="s">
        <v>2234</v>
      </c>
      <c r="C260" s="66" t="s">
        <v>1252</v>
      </c>
      <c r="D260" s="66" t="s">
        <v>17</v>
      </c>
      <c r="E260" s="12" t="s">
        <v>221</v>
      </c>
      <c r="F260" s="692">
        <v>6700</v>
      </c>
      <c r="G260" s="992" t="s">
        <v>2473</v>
      </c>
      <c r="H260" s="12" t="s">
        <v>855</v>
      </c>
      <c r="I260" s="12" t="s">
        <v>1699</v>
      </c>
      <c r="J260" s="12" t="b">
        <v>0</v>
      </c>
    </row>
    <row r="261" spans="1:10" x14ac:dyDescent="0.2">
      <c r="A261" s="874">
        <v>42349</v>
      </c>
      <c r="B261" s="66" t="s">
        <v>2201</v>
      </c>
      <c r="C261" s="66" t="s">
        <v>1252</v>
      </c>
      <c r="D261" s="66" t="s">
        <v>17</v>
      </c>
      <c r="E261" s="12" t="s">
        <v>873</v>
      </c>
      <c r="F261" s="691">
        <v>9700.42</v>
      </c>
      <c r="G261" s="992" t="s">
        <v>1970</v>
      </c>
      <c r="H261" s="12" t="s">
        <v>2494</v>
      </c>
      <c r="I261" s="12" t="s">
        <v>1656</v>
      </c>
      <c r="J261" s="12" t="b">
        <v>0</v>
      </c>
    </row>
    <row r="262" spans="1:10" x14ac:dyDescent="0.2">
      <c r="A262" s="874">
        <v>42348</v>
      </c>
      <c r="B262" s="66" t="s">
        <v>2194</v>
      </c>
      <c r="C262" s="66" t="s">
        <v>1252</v>
      </c>
      <c r="D262" s="66" t="s">
        <v>1730</v>
      </c>
      <c r="E262" s="12" t="s">
        <v>2474</v>
      </c>
      <c r="F262" s="692">
        <v>228135.48</v>
      </c>
      <c r="G262" s="992" t="s">
        <v>2475</v>
      </c>
      <c r="H262" s="12" t="s">
        <v>947</v>
      </c>
      <c r="I262" s="12" t="s">
        <v>1579</v>
      </c>
      <c r="J262" s="12" t="b">
        <v>0</v>
      </c>
    </row>
    <row r="263" spans="1:10" x14ac:dyDescent="0.2">
      <c r="A263" s="874">
        <v>42348</v>
      </c>
      <c r="B263" s="66" t="s">
        <v>2201</v>
      </c>
      <c r="C263" s="66" t="s">
        <v>761</v>
      </c>
      <c r="D263" s="66" t="s">
        <v>19</v>
      </c>
      <c r="E263" s="12" t="s">
        <v>958</v>
      </c>
      <c r="F263" s="691">
        <v>0</v>
      </c>
      <c r="G263" s="992" t="s">
        <v>2476</v>
      </c>
      <c r="H263" s="12" t="s">
        <v>1748</v>
      </c>
      <c r="I263" s="12" t="s">
        <v>1750</v>
      </c>
      <c r="J263" s="12" t="b">
        <v>0</v>
      </c>
    </row>
    <row r="264" spans="1:10" x14ac:dyDescent="0.2">
      <c r="A264" s="874">
        <v>42345</v>
      </c>
      <c r="B264" s="66" t="s">
        <v>2270</v>
      </c>
      <c r="C264" s="66" t="s">
        <v>1252</v>
      </c>
      <c r="D264" s="66" t="s">
        <v>17</v>
      </c>
      <c r="E264" s="12" t="s">
        <v>1893</v>
      </c>
      <c r="F264" s="691">
        <v>5204.8599999999997</v>
      </c>
      <c r="G264" s="992" t="s">
        <v>1970</v>
      </c>
      <c r="H264" s="12" t="s">
        <v>998</v>
      </c>
      <c r="I264" s="12" t="s">
        <v>1630</v>
      </c>
      <c r="J264" s="12" t="b">
        <v>0</v>
      </c>
    </row>
    <row r="265" spans="1:10" x14ac:dyDescent="0.2">
      <c r="A265" s="874">
        <v>42345</v>
      </c>
      <c r="B265" s="66" t="s">
        <v>2193</v>
      </c>
      <c r="C265" s="66" t="s">
        <v>1252</v>
      </c>
      <c r="D265" s="66" t="s">
        <v>17</v>
      </c>
      <c r="E265" s="12" t="s">
        <v>85</v>
      </c>
      <c r="F265" s="691">
        <v>44117.1</v>
      </c>
      <c r="G265" s="992" t="s">
        <v>2477</v>
      </c>
      <c r="H265" s="12" t="s">
        <v>1133</v>
      </c>
      <c r="I265" s="12" t="s">
        <v>1182</v>
      </c>
      <c r="J265" s="12" t="b">
        <v>0</v>
      </c>
    </row>
    <row r="266" spans="1:10" x14ac:dyDescent="0.2">
      <c r="A266" s="874">
        <v>42345</v>
      </c>
      <c r="B266" s="66" t="s">
        <v>2201</v>
      </c>
      <c r="C266" s="66" t="s">
        <v>1252</v>
      </c>
      <c r="D266" s="66" t="s">
        <v>17</v>
      </c>
      <c r="E266" s="12" t="s">
        <v>2478</v>
      </c>
      <c r="F266" s="691">
        <v>15177.77</v>
      </c>
      <c r="G266" s="992" t="s">
        <v>1970</v>
      </c>
      <c r="H266" s="12" t="s">
        <v>760</v>
      </c>
      <c r="I266" s="12" t="s">
        <v>1811</v>
      </c>
      <c r="J266" s="12" t="b">
        <v>0</v>
      </c>
    </row>
    <row r="267" spans="1:10" x14ac:dyDescent="0.2">
      <c r="A267" s="874">
        <v>42345</v>
      </c>
      <c r="B267" s="66" t="s">
        <v>2201</v>
      </c>
      <c r="C267" s="66" t="s">
        <v>1252</v>
      </c>
      <c r="D267" s="66" t="s">
        <v>19</v>
      </c>
      <c r="E267" s="12" t="s">
        <v>2479</v>
      </c>
      <c r="F267" s="691">
        <v>9242.94</v>
      </c>
      <c r="G267" s="992" t="s">
        <v>2480</v>
      </c>
      <c r="H267" s="12" t="s">
        <v>760</v>
      </c>
      <c r="I267" s="12" t="s">
        <v>1811</v>
      </c>
      <c r="J267" s="12" t="b">
        <v>0</v>
      </c>
    </row>
    <row r="268" spans="1:10" x14ac:dyDescent="0.2">
      <c r="A268" s="874">
        <v>42343</v>
      </c>
      <c r="B268" s="66" t="s">
        <v>88</v>
      </c>
      <c r="C268" s="66" t="s">
        <v>1252</v>
      </c>
      <c r="D268" s="66" t="s">
        <v>17</v>
      </c>
      <c r="E268" s="12" t="s">
        <v>2495</v>
      </c>
      <c r="F268" s="692">
        <v>3596.59</v>
      </c>
      <c r="G268" s="992" t="s">
        <v>2496</v>
      </c>
      <c r="H268" s="12" t="s">
        <v>1027</v>
      </c>
      <c r="I268" s="12" t="s">
        <v>2134</v>
      </c>
      <c r="J268" s="12" t="b">
        <v>0</v>
      </c>
    </row>
    <row r="269" spans="1:10" x14ac:dyDescent="0.2">
      <c r="A269" s="874">
        <v>42343</v>
      </c>
      <c r="B269" s="66" t="s">
        <v>2234</v>
      </c>
      <c r="C269" s="66" t="s">
        <v>1252</v>
      </c>
      <c r="D269" s="66" t="s">
        <v>18</v>
      </c>
      <c r="E269" s="12" t="s">
        <v>66</v>
      </c>
      <c r="F269" s="691">
        <v>0</v>
      </c>
      <c r="G269" s="992" t="s">
        <v>2506</v>
      </c>
      <c r="H269" s="12" t="s">
        <v>1300</v>
      </c>
      <c r="I269" s="12" t="s">
        <v>1491</v>
      </c>
      <c r="J269" s="12" t="b">
        <v>0</v>
      </c>
    </row>
    <row r="270" spans="1:10" x14ac:dyDescent="0.2">
      <c r="A270" s="874">
        <v>42342</v>
      </c>
      <c r="B270" s="66" t="s">
        <v>2194</v>
      </c>
      <c r="C270" s="66" t="s">
        <v>1252</v>
      </c>
      <c r="D270" s="66" t="s">
        <v>17</v>
      </c>
      <c r="E270" s="12" t="s">
        <v>787</v>
      </c>
      <c r="F270" s="691">
        <v>5450</v>
      </c>
      <c r="G270" s="992" t="s">
        <v>2497</v>
      </c>
      <c r="H270" s="12" t="s">
        <v>950</v>
      </c>
      <c r="I270" s="12" t="s">
        <v>1579</v>
      </c>
      <c r="J270" s="12" t="b">
        <v>0</v>
      </c>
    </row>
    <row r="271" spans="1:10" x14ac:dyDescent="0.2">
      <c r="A271" s="874">
        <v>42342</v>
      </c>
      <c r="B271" s="66" t="s">
        <v>2201</v>
      </c>
      <c r="C271" s="66" t="s">
        <v>1252</v>
      </c>
      <c r="D271" s="66" t="s">
        <v>17</v>
      </c>
      <c r="E271" s="12" t="s">
        <v>873</v>
      </c>
      <c r="F271" s="691">
        <v>12002.45</v>
      </c>
      <c r="G271" s="992" t="s">
        <v>1970</v>
      </c>
      <c r="H271" s="12" t="s">
        <v>783</v>
      </c>
      <c r="I271" s="12" t="s">
        <v>1656</v>
      </c>
      <c r="J271" s="12" t="b">
        <v>0</v>
      </c>
    </row>
    <row r="272" spans="1:10" x14ac:dyDescent="0.2">
      <c r="A272" s="874">
        <v>42341</v>
      </c>
      <c r="B272" s="66" t="s">
        <v>2194</v>
      </c>
      <c r="C272" s="66" t="s">
        <v>1252</v>
      </c>
      <c r="D272" s="66" t="s">
        <v>1730</v>
      </c>
      <c r="E272" s="12" t="s">
        <v>1297</v>
      </c>
      <c r="F272" s="691">
        <v>5450</v>
      </c>
      <c r="G272" s="992" t="s">
        <v>2481</v>
      </c>
      <c r="H272" s="12" t="s">
        <v>2019</v>
      </c>
      <c r="I272" s="12" t="s">
        <v>1541</v>
      </c>
      <c r="J272" s="12" t="b">
        <v>0</v>
      </c>
    </row>
    <row r="273" spans="1:10" x14ac:dyDescent="0.2">
      <c r="A273" s="874">
        <v>42340</v>
      </c>
      <c r="B273" s="66" t="s">
        <v>2234</v>
      </c>
      <c r="C273" s="66" t="s">
        <v>1252</v>
      </c>
      <c r="D273" s="66" t="s">
        <v>17</v>
      </c>
      <c r="E273" s="12" t="s">
        <v>2482</v>
      </c>
      <c r="F273" s="691">
        <v>29397.05</v>
      </c>
      <c r="G273" s="992" t="s">
        <v>2483</v>
      </c>
      <c r="H273" s="12" t="s">
        <v>855</v>
      </c>
      <c r="I273" s="12" t="s">
        <v>1699</v>
      </c>
      <c r="J273" s="12" t="b">
        <v>0</v>
      </c>
    </row>
    <row r="274" spans="1:10" x14ac:dyDescent="0.2">
      <c r="A274" s="874">
        <v>42340</v>
      </c>
      <c r="B274" s="66" t="s">
        <v>2234</v>
      </c>
      <c r="C274" s="66" t="s">
        <v>1252</v>
      </c>
      <c r="D274" s="66" t="s">
        <v>17</v>
      </c>
      <c r="E274" s="12" t="s">
        <v>221</v>
      </c>
      <c r="F274" s="691">
        <v>103582</v>
      </c>
      <c r="G274" s="992" t="s">
        <v>2484</v>
      </c>
      <c r="H274" s="12" t="s">
        <v>855</v>
      </c>
      <c r="I274" s="12" t="s">
        <v>1699</v>
      </c>
      <c r="J274" s="12" t="b">
        <v>0</v>
      </c>
    </row>
    <row r="275" spans="1:10" x14ac:dyDescent="0.2">
      <c r="A275" s="874">
        <v>42340</v>
      </c>
      <c r="B275" s="66" t="s">
        <v>2193</v>
      </c>
      <c r="C275" s="66" t="s">
        <v>1252</v>
      </c>
      <c r="D275" s="66" t="s">
        <v>17</v>
      </c>
      <c r="E275" s="12" t="s">
        <v>85</v>
      </c>
      <c r="F275" s="691">
        <v>36500</v>
      </c>
      <c r="G275" s="992" t="s">
        <v>2485</v>
      </c>
      <c r="H275" s="12" t="s">
        <v>1200</v>
      </c>
      <c r="I275" s="12" t="s">
        <v>1182</v>
      </c>
      <c r="J275" s="12" t="b">
        <v>0</v>
      </c>
    </row>
    <row r="276" spans="1:10" x14ac:dyDescent="0.2">
      <c r="A276" s="874">
        <v>42339</v>
      </c>
      <c r="B276" s="66" t="s">
        <v>1793</v>
      </c>
      <c r="C276" s="66" t="s">
        <v>1252</v>
      </c>
      <c r="D276" s="66" t="s">
        <v>17</v>
      </c>
      <c r="E276" s="12" t="s">
        <v>1861</v>
      </c>
      <c r="F276" s="692">
        <v>248326.95</v>
      </c>
      <c r="G276" s="992" t="s">
        <v>2486</v>
      </c>
      <c r="H276" s="12" t="s">
        <v>1912</v>
      </c>
      <c r="I276" s="12" t="s">
        <v>1861</v>
      </c>
      <c r="J276" s="12" t="b">
        <v>0</v>
      </c>
    </row>
    <row r="277" spans="1:10" x14ac:dyDescent="0.2">
      <c r="A277" s="874">
        <v>42339</v>
      </c>
      <c r="B277" s="66" t="s">
        <v>2217</v>
      </c>
      <c r="C277" s="66" t="s">
        <v>1252</v>
      </c>
      <c r="D277" s="66" t="s">
        <v>17</v>
      </c>
      <c r="E277" s="12" t="s">
        <v>233</v>
      </c>
      <c r="F277" s="691">
        <v>29507.46</v>
      </c>
      <c r="G277" s="992" t="s">
        <v>2487</v>
      </c>
      <c r="H277" s="12" t="s">
        <v>832</v>
      </c>
      <c r="I277" s="12" t="s">
        <v>1554</v>
      </c>
      <c r="J277" s="12" t="b">
        <v>0</v>
      </c>
    </row>
    <row r="278" spans="1:10" x14ac:dyDescent="0.2">
      <c r="A278" s="874">
        <v>42338</v>
      </c>
      <c r="B278" s="66" t="s">
        <v>2193</v>
      </c>
      <c r="C278" s="66" t="s">
        <v>1252</v>
      </c>
      <c r="D278" s="66" t="s">
        <v>20</v>
      </c>
      <c r="E278" s="12" t="s">
        <v>373</v>
      </c>
      <c r="F278" s="691">
        <v>0</v>
      </c>
      <c r="G278" s="992" t="s">
        <v>2488</v>
      </c>
      <c r="H278" s="12" t="s">
        <v>943</v>
      </c>
      <c r="I278" s="12" t="s">
        <v>1170</v>
      </c>
      <c r="J278" s="12" t="b">
        <v>0</v>
      </c>
    </row>
    <row r="279" spans="1:10" x14ac:dyDescent="0.2">
      <c r="A279" s="874">
        <v>42332</v>
      </c>
      <c r="B279" s="66" t="s">
        <v>88</v>
      </c>
      <c r="C279" s="66" t="s">
        <v>1252</v>
      </c>
      <c r="D279" s="66" t="s">
        <v>17</v>
      </c>
      <c r="E279" s="12" t="s">
        <v>28</v>
      </c>
      <c r="F279" s="691">
        <v>31165</v>
      </c>
      <c r="G279" s="992" t="s">
        <v>2471</v>
      </c>
      <c r="H279" s="12" t="s">
        <v>1025</v>
      </c>
      <c r="I279" s="12" t="s">
        <v>2386</v>
      </c>
      <c r="J279" s="12" t="b">
        <v>0</v>
      </c>
    </row>
    <row r="280" spans="1:10" x14ac:dyDescent="0.2">
      <c r="A280" s="874">
        <v>42331</v>
      </c>
      <c r="B280" s="66" t="s">
        <v>88</v>
      </c>
      <c r="C280" s="66" t="s">
        <v>1252</v>
      </c>
      <c r="D280" s="66" t="s">
        <v>17</v>
      </c>
      <c r="E280" s="12" t="s">
        <v>497</v>
      </c>
      <c r="F280" s="691"/>
      <c r="G280" s="992" t="s">
        <v>2472</v>
      </c>
      <c r="H280" s="12" t="s">
        <v>866</v>
      </c>
      <c r="I280" s="12" t="s">
        <v>2386</v>
      </c>
      <c r="J280" s="12" t="b">
        <v>0</v>
      </c>
    </row>
    <row r="281" spans="1:10" x14ac:dyDescent="0.2">
      <c r="A281" s="874">
        <v>42330</v>
      </c>
      <c r="B281" s="66" t="s">
        <v>1939</v>
      </c>
      <c r="C281" s="66" t="s">
        <v>53</v>
      </c>
      <c r="D281" s="66" t="s">
        <v>19</v>
      </c>
      <c r="E281" s="12" t="s">
        <v>2088</v>
      </c>
      <c r="F281" s="691">
        <v>17798.93</v>
      </c>
      <c r="G281" s="992" t="s">
        <v>2464</v>
      </c>
      <c r="H281" s="12" t="s">
        <v>2165</v>
      </c>
      <c r="I281" s="12" t="s">
        <v>1218</v>
      </c>
      <c r="J281" s="12" t="b">
        <v>0</v>
      </c>
    </row>
    <row r="282" spans="1:10" x14ac:dyDescent="0.2">
      <c r="A282" s="874">
        <v>42328</v>
      </c>
      <c r="B282" s="66" t="s">
        <v>2194</v>
      </c>
      <c r="C282" s="66" t="s">
        <v>1252</v>
      </c>
      <c r="D282" s="66" t="s">
        <v>19</v>
      </c>
      <c r="E282" s="12" t="s">
        <v>774</v>
      </c>
      <c r="F282" s="691">
        <v>3654.43</v>
      </c>
      <c r="G282" s="992" t="s">
        <v>2465</v>
      </c>
      <c r="H282" s="12" t="s">
        <v>780</v>
      </c>
      <c r="I282" s="12" t="s">
        <v>1537</v>
      </c>
      <c r="J282" s="12" t="b">
        <v>0</v>
      </c>
    </row>
    <row r="283" spans="1:10" x14ac:dyDescent="0.2">
      <c r="A283" s="874">
        <v>42328</v>
      </c>
      <c r="B283" s="66" t="s">
        <v>2201</v>
      </c>
      <c r="C283" s="66" t="s">
        <v>1252</v>
      </c>
      <c r="D283" s="66" t="s">
        <v>17</v>
      </c>
      <c r="E283" s="12" t="s">
        <v>380</v>
      </c>
      <c r="F283" s="691">
        <v>147361.76</v>
      </c>
      <c r="G283" s="992" t="s">
        <v>2489</v>
      </c>
      <c r="H283" s="12" t="s">
        <v>2121</v>
      </c>
      <c r="I283" s="12" t="s">
        <v>2462</v>
      </c>
      <c r="J283" s="12" t="b">
        <v>0</v>
      </c>
    </row>
    <row r="284" spans="1:10" x14ac:dyDescent="0.2">
      <c r="A284" s="874">
        <v>42327</v>
      </c>
      <c r="B284" s="66" t="s">
        <v>2234</v>
      </c>
      <c r="C284" s="66" t="s">
        <v>1252</v>
      </c>
      <c r="D284" s="66" t="s">
        <v>17</v>
      </c>
      <c r="E284" s="12" t="s">
        <v>150</v>
      </c>
      <c r="F284" s="691">
        <v>0</v>
      </c>
      <c r="G284" s="992" t="s">
        <v>2466</v>
      </c>
      <c r="H284" s="12" t="s">
        <v>916</v>
      </c>
      <c r="I284" s="12" t="s">
        <v>1645</v>
      </c>
      <c r="J284" s="12" t="b">
        <v>0</v>
      </c>
    </row>
    <row r="285" spans="1:10" x14ac:dyDescent="0.2">
      <c r="A285" s="874">
        <v>42326</v>
      </c>
      <c r="B285" s="66" t="s">
        <v>2201</v>
      </c>
      <c r="C285" s="66" t="s">
        <v>53</v>
      </c>
      <c r="D285" s="66" t="s">
        <v>19</v>
      </c>
      <c r="E285" s="12" t="s">
        <v>355</v>
      </c>
      <c r="F285" s="691">
        <v>13051.81</v>
      </c>
      <c r="G285" s="992" t="s">
        <v>2467</v>
      </c>
      <c r="H285" s="12" t="s">
        <v>1089</v>
      </c>
      <c r="I285" s="12" t="s">
        <v>1865</v>
      </c>
      <c r="J285" s="12" t="b">
        <v>0</v>
      </c>
    </row>
    <row r="286" spans="1:10" x14ac:dyDescent="0.2">
      <c r="A286" s="874">
        <v>42324</v>
      </c>
      <c r="B286" s="66" t="s">
        <v>2270</v>
      </c>
      <c r="C286" s="66" t="s">
        <v>1252</v>
      </c>
      <c r="D286" s="66" t="s">
        <v>17</v>
      </c>
      <c r="E286" s="12" t="s">
        <v>225</v>
      </c>
      <c r="F286" s="691">
        <v>4006.09</v>
      </c>
      <c r="G286" s="992" t="s">
        <v>1970</v>
      </c>
      <c r="H286" s="12" t="s">
        <v>1349</v>
      </c>
      <c r="I286" s="12" t="s">
        <v>1738</v>
      </c>
      <c r="J286" s="12" t="b">
        <v>0</v>
      </c>
    </row>
    <row r="287" spans="1:10" x14ac:dyDescent="0.2">
      <c r="A287" s="874">
        <v>42317</v>
      </c>
      <c r="B287" s="66" t="s">
        <v>2201</v>
      </c>
      <c r="C287" s="66" t="s">
        <v>53</v>
      </c>
      <c r="D287" s="66" t="s">
        <v>19</v>
      </c>
      <c r="E287" s="12" t="s">
        <v>2043</v>
      </c>
      <c r="F287" s="691">
        <v>43273.24</v>
      </c>
      <c r="G287" s="992" t="s">
        <v>2460</v>
      </c>
      <c r="H287" s="12" t="s">
        <v>863</v>
      </c>
      <c r="I287" s="12" t="s">
        <v>1590</v>
      </c>
      <c r="J287" s="12" t="b">
        <v>0</v>
      </c>
    </row>
    <row r="288" spans="1:10" x14ac:dyDescent="0.2">
      <c r="A288" s="874">
        <v>42314</v>
      </c>
      <c r="B288" s="66" t="s">
        <v>2201</v>
      </c>
      <c r="C288" s="66" t="s">
        <v>37</v>
      </c>
      <c r="D288" s="66" t="s">
        <v>1730</v>
      </c>
      <c r="E288" s="12" t="s">
        <v>2461</v>
      </c>
      <c r="F288" s="691">
        <v>242.83</v>
      </c>
      <c r="G288" s="992" t="s">
        <v>2463</v>
      </c>
      <c r="H288" s="12" t="s">
        <v>2121</v>
      </c>
      <c r="I288" s="12" t="s">
        <v>2462</v>
      </c>
      <c r="J288" s="12" t="b">
        <v>0</v>
      </c>
    </row>
    <row r="289" spans="1:10" x14ac:dyDescent="0.2">
      <c r="A289" s="874">
        <v>42314</v>
      </c>
      <c r="B289" s="66" t="s">
        <v>2193</v>
      </c>
      <c r="C289" s="66" t="s">
        <v>1252</v>
      </c>
      <c r="D289" s="66" t="s">
        <v>17</v>
      </c>
      <c r="E289" s="12" t="s">
        <v>85</v>
      </c>
      <c r="F289" s="691">
        <v>0</v>
      </c>
      <c r="G289" s="992" t="s">
        <v>2468</v>
      </c>
      <c r="H289" s="12" t="s">
        <v>1133</v>
      </c>
      <c r="I289" s="12" t="s">
        <v>1182</v>
      </c>
      <c r="J289" s="12" t="b">
        <v>0</v>
      </c>
    </row>
    <row r="290" spans="1:10" x14ac:dyDescent="0.2">
      <c r="A290" s="874">
        <v>42312</v>
      </c>
      <c r="B290" s="66" t="s">
        <v>2234</v>
      </c>
      <c r="C290" s="66" t="s">
        <v>1252</v>
      </c>
      <c r="D290" s="66" t="s">
        <v>17</v>
      </c>
      <c r="E290" s="12" t="s">
        <v>66</v>
      </c>
      <c r="F290" s="691">
        <v>0</v>
      </c>
      <c r="G290" s="992" t="s">
        <v>2444</v>
      </c>
      <c r="H290" s="12" t="s">
        <v>982</v>
      </c>
      <c r="I290" s="12" t="s">
        <v>1491</v>
      </c>
      <c r="J290" s="12" t="b">
        <v>0</v>
      </c>
    </row>
    <row r="291" spans="1:10" x14ac:dyDescent="0.2">
      <c r="A291" s="874">
        <v>42311</v>
      </c>
      <c r="B291" s="66" t="s">
        <v>2234</v>
      </c>
      <c r="C291" s="66" t="s">
        <v>37</v>
      </c>
      <c r="D291" s="66" t="s">
        <v>18</v>
      </c>
      <c r="E291" s="12" t="s">
        <v>1163</v>
      </c>
      <c r="F291" s="691">
        <v>0</v>
      </c>
      <c r="G291" s="992" t="s">
        <v>2445</v>
      </c>
      <c r="H291" s="12" t="s">
        <v>952</v>
      </c>
      <c r="I291" s="12" t="s">
        <v>1165</v>
      </c>
      <c r="J291" s="12" t="b">
        <v>0</v>
      </c>
    </row>
    <row r="292" spans="1:10" x14ac:dyDescent="0.2">
      <c r="A292" s="874">
        <v>42310</v>
      </c>
      <c r="B292" s="66" t="s">
        <v>2201</v>
      </c>
      <c r="C292" s="66" t="s">
        <v>1252</v>
      </c>
      <c r="D292" s="66" t="s">
        <v>19</v>
      </c>
      <c r="E292" s="12" t="s">
        <v>2276</v>
      </c>
      <c r="F292" s="692">
        <v>0</v>
      </c>
      <c r="G292" s="992" t="s">
        <v>2446</v>
      </c>
      <c r="H292" s="12" t="s">
        <v>1283</v>
      </c>
      <c r="I292" s="12" t="s">
        <v>2277</v>
      </c>
      <c r="J292" s="12" t="b">
        <v>0</v>
      </c>
    </row>
    <row r="293" spans="1:10" x14ac:dyDescent="0.2">
      <c r="A293" s="874">
        <v>42307</v>
      </c>
      <c r="B293" s="66" t="s">
        <v>2194</v>
      </c>
      <c r="C293" s="66" t="s">
        <v>1252</v>
      </c>
      <c r="D293" s="66" t="s">
        <v>17</v>
      </c>
      <c r="E293" s="12" t="s">
        <v>2447</v>
      </c>
      <c r="F293" s="703">
        <v>23507.63</v>
      </c>
      <c r="G293" s="992" t="s">
        <v>1970</v>
      </c>
      <c r="H293" s="12" t="s">
        <v>947</v>
      </c>
      <c r="I293" s="12" t="s">
        <v>1579</v>
      </c>
      <c r="J293" s="12" t="b">
        <v>0</v>
      </c>
    </row>
    <row r="294" spans="1:10" x14ac:dyDescent="0.2">
      <c r="A294" s="874">
        <v>42307</v>
      </c>
      <c r="B294" s="66" t="s">
        <v>2194</v>
      </c>
      <c r="C294" s="66" t="s">
        <v>1252</v>
      </c>
      <c r="D294" s="66" t="s">
        <v>17</v>
      </c>
      <c r="E294" s="12" t="s">
        <v>2448</v>
      </c>
      <c r="F294" s="691">
        <v>23187.23</v>
      </c>
      <c r="G294" s="992" t="s">
        <v>1970</v>
      </c>
      <c r="H294" s="12" t="s">
        <v>950</v>
      </c>
      <c r="I294" s="12" t="s">
        <v>1579</v>
      </c>
      <c r="J294" s="12" t="b">
        <v>0</v>
      </c>
    </row>
    <row r="295" spans="1:10" x14ac:dyDescent="0.2">
      <c r="A295" s="874">
        <v>42307</v>
      </c>
      <c r="B295" s="66" t="s">
        <v>2201</v>
      </c>
      <c r="C295" s="66" t="s">
        <v>1252</v>
      </c>
      <c r="D295" s="66" t="s">
        <v>17</v>
      </c>
      <c r="E295" s="12" t="s">
        <v>208</v>
      </c>
      <c r="F295" s="691">
        <v>0</v>
      </c>
      <c r="G295" s="992" t="s">
        <v>2449</v>
      </c>
      <c r="H295" s="12" t="s">
        <v>984</v>
      </c>
      <c r="I295" s="12" t="s">
        <v>1640</v>
      </c>
      <c r="J295" s="12" t="b">
        <v>0</v>
      </c>
    </row>
    <row r="296" spans="1:10" x14ac:dyDescent="0.2">
      <c r="A296" s="874">
        <v>42307</v>
      </c>
      <c r="B296" s="66" t="s">
        <v>88</v>
      </c>
      <c r="C296" s="66" t="s">
        <v>1252</v>
      </c>
      <c r="D296" s="66" t="s">
        <v>17</v>
      </c>
      <c r="E296" s="12" t="s">
        <v>104</v>
      </c>
      <c r="F296" s="691">
        <v>0</v>
      </c>
      <c r="G296" s="992" t="s">
        <v>2469</v>
      </c>
      <c r="H296" s="12" t="s">
        <v>1027</v>
      </c>
      <c r="I296" s="12" t="s">
        <v>2134</v>
      </c>
      <c r="J296" s="12" t="b">
        <v>0</v>
      </c>
    </row>
    <row r="297" spans="1:10" x14ac:dyDescent="0.2">
      <c r="A297" s="874">
        <v>42306</v>
      </c>
      <c r="B297" s="66" t="s">
        <v>2193</v>
      </c>
      <c r="C297" s="66" t="s">
        <v>1252</v>
      </c>
      <c r="D297" s="66" t="s">
        <v>17</v>
      </c>
      <c r="E297" s="12" t="s">
        <v>85</v>
      </c>
      <c r="F297" s="691">
        <v>9331.9</v>
      </c>
      <c r="G297" s="992" t="s">
        <v>2450</v>
      </c>
      <c r="H297" s="12" t="s">
        <v>1200</v>
      </c>
      <c r="I297" s="12" t="s">
        <v>1182</v>
      </c>
      <c r="J297" s="12" t="b">
        <v>0</v>
      </c>
    </row>
    <row r="298" spans="1:10" x14ac:dyDescent="0.2">
      <c r="A298" s="874">
        <v>42306</v>
      </c>
      <c r="B298" s="66" t="s">
        <v>2270</v>
      </c>
      <c r="C298" s="66" t="s">
        <v>1252</v>
      </c>
      <c r="D298" s="66" t="s">
        <v>17</v>
      </c>
      <c r="E298" s="12" t="s">
        <v>1893</v>
      </c>
      <c r="F298" s="691">
        <v>4456.99</v>
      </c>
      <c r="G298" s="992" t="s">
        <v>1970</v>
      </c>
      <c r="H298" s="12" t="s">
        <v>885</v>
      </c>
      <c r="I298" s="12" t="s">
        <v>1630</v>
      </c>
      <c r="J298" s="12" t="b">
        <v>0</v>
      </c>
    </row>
    <row r="299" spans="1:10" x14ac:dyDescent="0.2">
      <c r="A299" s="874">
        <v>42305</v>
      </c>
      <c r="B299" s="66" t="s">
        <v>2193</v>
      </c>
      <c r="C299" s="66" t="s">
        <v>1252</v>
      </c>
      <c r="D299" s="66" t="s">
        <v>17</v>
      </c>
      <c r="E299" s="12" t="s">
        <v>774</v>
      </c>
      <c r="F299" s="691">
        <v>180275</v>
      </c>
      <c r="G299" s="992" t="s">
        <v>2451</v>
      </c>
      <c r="H299" s="12" t="s">
        <v>1406</v>
      </c>
      <c r="I299" s="12" t="s">
        <v>1537</v>
      </c>
      <c r="J299" s="12" t="b">
        <v>0</v>
      </c>
    </row>
    <row r="300" spans="1:10" x14ac:dyDescent="0.2">
      <c r="A300" s="874">
        <v>42305</v>
      </c>
      <c r="B300" s="66" t="s">
        <v>2193</v>
      </c>
      <c r="C300" s="66" t="s">
        <v>1252</v>
      </c>
      <c r="D300" s="66" t="s">
        <v>17</v>
      </c>
      <c r="E300" s="12" t="s">
        <v>2452</v>
      </c>
      <c r="F300" s="691">
        <v>0</v>
      </c>
      <c r="G300" s="992" t="s">
        <v>2453</v>
      </c>
      <c r="H300" s="12" t="s">
        <v>1105</v>
      </c>
      <c r="I300" s="12" t="s">
        <v>1182</v>
      </c>
      <c r="J300" s="12" t="b">
        <v>0</v>
      </c>
    </row>
    <row r="301" spans="1:10" x14ac:dyDescent="0.2">
      <c r="A301" s="874">
        <v>42303</v>
      </c>
      <c r="B301" s="66" t="s">
        <v>2270</v>
      </c>
      <c r="C301" s="66" t="s">
        <v>1252</v>
      </c>
      <c r="D301" s="66" t="s">
        <v>17</v>
      </c>
      <c r="E301" s="12" t="s">
        <v>225</v>
      </c>
      <c r="F301" s="691">
        <v>13361.36</v>
      </c>
      <c r="G301" s="992" t="s">
        <v>1970</v>
      </c>
      <c r="H301" s="12" t="s">
        <v>993</v>
      </c>
      <c r="I301" s="12" t="s">
        <v>1738</v>
      </c>
      <c r="J301" s="12" t="b">
        <v>0</v>
      </c>
    </row>
    <row r="302" spans="1:10" x14ac:dyDescent="0.2">
      <c r="A302" s="874">
        <v>42300</v>
      </c>
      <c r="B302" s="66" t="s">
        <v>2193</v>
      </c>
      <c r="C302" s="66" t="s">
        <v>53</v>
      </c>
      <c r="D302" s="66" t="s">
        <v>1730</v>
      </c>
      <c r="E302" s="12" t="s">
        <v>85</v>
      </c>
      <c r="F302" s="691">
        <v>2598.08</v>
      </c>
      <c r="G302" s="992" t="s">
        <v>2454</v>
      </c>
      <c r="H302" s="12" t="s">
        <v>1334</v>
      </c>
      <c r="I302" s="12" t="s">
        <v>1182</v>
      </c>
      <c r="J302" s="12" t="b">
        <v>0</v>
      </c>
    </row>
    <row r="303" spans="1:10" x14ac:dyDescent="0.2">
      <c r="A303" s="874">
        <v>42299</v>
      </c>
      <c r="B303" s="66" t="s">
        <v>2201</v>
      </c>
      <c r="C303" s="66" t="s">
        <v>1252</v>
      </c>
      <c r="D303" s="66" t="s">
        <v>17</v>
      </c>
      <c r="E303" s="12" t="s">
        <v>686</v>
      </c>
      <c r="F303" s="691">
        <v>12730.8</v>
      </c>
      <c r="G303" s="992" t="s">
        <v>1970</v>
      </c>
      <c r="H303" s="12" t="s">
        <v>1089</v>
      </c>
      <c r="I303" s="12" t="s">
        <v>1865</v>
      </c>
      <c r="J303" s="12" t="b">
        <v>0</v>
      </c>
    </row>
    <row r="304" spans="1:10" x14ac:dyDescent="0.2">
      <c r="A304" s="874">
        <v>42299</v>
      </c>
      <c r="B304" s="66" t="s">
        <v>2234</v>
      </c>
      <c r="C304" s="66" t="s">
        <v>1252</v>
      </c>
      <c r="D304" s="66" t="s">
        <v>17</v>
      </c>
      <c r="E304" s="12" t="s">
        <v>150</v>
      </c>
      <c r="F304" s="691">
        <v>15000</v>
      </c>
      <c r="G304" s="992" t="s">
        <v>2455</v>
      </c>
      <c r="H304" s="12" t="s">
        <v>916</v>
      </c>
      <c r="I304" s="12" t="s">
        <v>1645</v>
      </c>
      <c r="J304" s="12" t="b">
        <v>0</v>
      </c>
    </row>
    <row r="305" spans="1:10" x14ac:dyDescent="0.2">
      <c r="A305" s="874">
        <v>42299</v>
      </c>
      <c r="B305" s="66" t="s">
        <v>2217</v>
      </c>
      <c r="C305" s="66" t="s">
        <v>1252</v>
      </c>
      <c r="D305" s="66" t="s">
        <v>17</v>
      </c>
      <c r="E305" s="12" t="s">
        <v>2456</v>
      </c>
      <c r="F305" s="691">
        <v>5405.15</v>
      </c>
      <c r="G305" s="992" t="s">
        <v>2457</v>
      </c>
      <c r="H305" s="12" t="s">
        <v>1302</v>
      </c>
      <c r="I305" s="12" t="s">
        <v>1554</v>
      </c>
      <c r="J305" s="12" t="b">
        <v>0</v>
      </c>
    </row>
    <row r="306" spans="1:10" x14ac:dyDescent="0.2">
      <c r="A306" s="874">
        <v>42298</v>
      </c>
      <c r="B306" s="66" t="s">
        <v>2201</v>
      </c>
      <c r="C306" s="66" t="s">
        <v>1252</v>
      </c>
      <c r="D306" s="66" t="s">
        <v>17</v>
      </c>
      <c r="E306" s="12" t="s">
        <v>85</v>
      </c>
      <c r="F306" s="691">
        <v>2143.38</v>
      </c>
      <c r="G306" s="992" t="s">
        <v>2443</v>
      </c>
      <c r="H306" s="12" t="s">
        <v>1224</v>
      </c>
      <c r="I306" s="12" t="s">
        <v>1182</v>
      </c>
      <c r="J306" s="12" t="b">
        <v>0</v>
      </c>
    </row>
    <row r="307" spans="1:10" x14ac:dyDescent="0.2">
      <c r="A307" s="874">
        <v>42298</v>
      </c>
      <c r="B307" s="66" t="s">
        <v>2201</v>
      </c>
      <c r="C307" s="66" t="s">
        <v>1252</v>
      </c>
      <c r="D307" s="66" t="s">
        <v>17</v>
      </c>
      <c r="E307" s="12" t="s">
        <v>85</v>
      </c>
      <c r="F307" s="691">
        <v>1300.1500000000001</v>
      </c>
      <c r="G307" s="992" t="s">
        <v>1970</v>
      </c>
      <c r="H307" s="12" t="s">
        <v>1224</v>
      </c>
      <c r="I307" s="12" t="s">
        <v>1182</v>
      </c>
      <c r="J307" s="12" t="b">
        <v>0</v>
      </c>
    </row>
    <row r="308" spans="1:10" x14ac:dyDescent="0.2">
      <c r="A308" s="874">
        <v>42297</v>
      </c>
      <c r="B308" s="66" t="s">
        <v>2193</v>
      </c>
      <c r="C308" s="66" t="s">
        <v>1252</v>
      </c>
      <c r="D308" s="66" t="s">
        <v>17</v>
      </c>
      <c r="E308" s="12" t="s">
        <v>85</v>
      </c>
      <c r="F308" s="691">
        <v>2500</v>
      </c>
      <c r="G308" s="992" t="s">
        <v>2433</v>
      </c>
      <c r="H308" s="12" t="s">
        <v>1200</v>
      </c>
      <c r="I308" s="12" t="s">
        <v>1182</v>
      </c>
      <c r="J308" s="12" t="b">
        <v>0</v>
      </c>
    </row>
    <row r="309" spans="1:10" x14ac:dyDescent="0.2">
      <c r="A309" s="874">
        <v>42293</v>
      </c>
      <c r="B309" s="66" t="s">
        <v>2201</v>
      </c>
      <c r="C309" s="66" t="s">
        <v>1252</v>
      </c>
      <c r="D309" s="66" t="s">
        <v>17</v>
      </c>
      <c r="E309" s="12" t="s">
        <v>72</v>
      </c>
      <c r="F309" s="691">
        <v>5865.87</v>
      </c>
      <c r="G309" s="992" t="s">
        <v>1970</v>
      </c>
      <c r="H309" s="12" t="s">
        <v>1113</v>
      </c>
      <c r="I309" s="12" t="s">
        <v>1182</v>
      </c>
      <c r="J309" s="12" t="b">
        <v>0</v>
      </c>
    </row>
    <row r="310" spans="1:10" x14ac:dyDescent="0.2">
      <c r="A310" s="874">
        <v>42292</v>
      </c>
      <c r="B310" s="66" t="s">
        <v>2193</v>
      </c>
      <c r="C310" s="66" t="s">
        <v>1252</v>
      </c>
      <c r="D310" s="66" t="s">
        <v>17</v>
      </c>
      <c r="E310" s="12" t="s">
        <v>85</v>
      </c>
      <c r="F310" s="691">
        <v>0</v>
      </c>
      <c r="G310" s="992" t="s">
        <v>2424</v>
      </c>
      <c r="H310" s="12" t="s">
        <v>1133</v>
      </c>
      <c r="I310" s="12" t="s">
        <v>1182</v>
      </c>
      <c r="J310" s="12" t="b">
        <v>0</v>
      </c>
    </row>
    <row r="311" spans="1:10" x14ac:dyDescent="0.2">
      <c r="A311" s="874">
        <v>42291</v>
      </c>
      <c r="B311" s="66" t="s">
        <v>1939</v>
      </c>
      <c r="C311" s="66" t="s">
        <v>37</v>
      </c>
      <c r="D311" s="66" t="s">
        <v>1730</v>
      </c>
      <c r="E311" s="12" t="s">
        <v>66</v>
      </c>
      <c r="F311" s="691"/>
      <c r="G311" s="992" t="s">
        <v>2416</v>
      </c>
      <c r="H311" s="12" t="s">
        <v>1905</v>
      </c>
      <c r="I311" s="12" t="s">
        <v>1861</v>
      </c>
      <c r="J311" s="12" t="b">
        <v>0</v>
      </c>
    </row>
    <row r="312" spans="1:10" x14ac:dyDescent="0.2">
      <c r="A312" s="874">
        <v>42291</v>
      </c>
      <c r="B312" s="66" t="s">
        <v>2201</v>
      </c>
      <c r="C312" s="66" t="s">
        <v>1252</v>
      </c>
      <c r="D312" s="66" t="s">
        <v>1730</v>
      </c>
      <c r="E312" s="12" t="s">
        <v>686</v>
      </c>
      <c r="F312" s="691">
        <v>1847.09</v>
      </c>
      <c r="G312" s="992" t="s">
        <v>2417</v>
      </c>
      <c r="H312" s="12" t="s">
        <v>1089</v>
      </c>
      <c r="I312" s="12" t="s">
        <v>1865</v>
      </c>
      <c r="J312" s="12" t="b">
        <v>0</v>
      </c>
    </row>
    <row r="313" spans="1:10" x14ac:dyDescent="0.2">
      <c r="A313" s="874">
        <v>42291</v>
      </c>
      <c r="B313" s="66" t="s">
        <v>2201</v>
      </c>
      <c r="C313" s="66" t="s">
        <v>1252</v>
      </c>
      <c r="D313" s="66" t="s">
        <v>17</v>
      </c>
      <c r="E313" s="12" t="s">
        <v>2434</v>
      </c>
      <c r="F313" s="691">
        <v>51121.23</v>
      </c>
      <c r="G313" s="992" t="s">
        <v>2426</v>
      </c>
      <c r="H313" s="12" t="s">
        <v>1002</v>
      </c>
      <c r="I313" s="12" t="s">
        <v>2425</v>
      </c>
      <c r="J313" s="12" t="b">
        <v>0</v>
      </c>
    </row>
    <row r="314" spans="1:10" x14ac:dyDescent="0.2">
      <c r="A314" s="874">
        <v>42290</v>
      </c>
      <c r="B314" s="66" t="s">
        <v>2201</v>
      </c>
      <c r="C314" s="66" t="s">
        <v>1252</v>
      </c>
      <c r="D314" s="66" t="s">
        <v>17</v>
      </c>
      <c r="E314" s="12" t="s">
        <v>85</v>
      </c>
      <c r="F314" s="703">
        <v>19139.45</v>
      </c>
      <c r="G314" s="992" t="s">
        <v>1970</v>
      </c>
      <c r="H314" s="12" t="s">
        <v>1203</v>
      </c>
      <c r="I314" s="12" t="s">
        <v>1182</v>
      </c>
      <c r="J314" s="12" t="b">
        <v>0</v>
      </c>
    </row>
    <row r="315" spans="1:10" x14ac:dyDescent="0.2">
      <c r="A315" s="874">
        <v>42290</v>
      </c>
      <c r="B315" s="66" t="s">
        <v>2194</v>
      </c>
      <c r="C315" s="66" t="s">
        <v>1252</v>
      </c>
      <c r="D315" s="66" t="s">
        <v>17</v>
      </c>
      <c r="E315" s="12" t="s">
        <v>774</v>
      </c>
      <c r="F315" s="692">
        <v>3040.04</v>
      </c>
      <c r="G315" s="992" t="s">
        <v>2418</v>
      </c>
      <c r="H315" s="12" t="s">
        <v>1142</v>
      </c>
      <c r="I315" s="12" t="s">
        <v>1537</v>
      </c>
      <c r="J315" s="12" t="b">
        <v>0</v>
      </c>
    </row>
    <row r="316" spans="1:10" x14ac:dyDescent="0.2">
      <c r="A316" s="874">
        <v>42290</v>
      </c>
      <c r="B316" s="66" t="s">
        <v>2194</v>
      </c>
      <c r="C316" s="66" t="s">
        <v>1252</v>
      </c>
      <c r="D316" s="66" t="s">
        <v>17</v>
      </c>
      <c r="E316" s="12" t="s">
        <v>774</v>
      </c>
      <c r="F316" s="692">
        <v>3040.04</v>
      </c>
      <c r="G316" s="992" t="s">
        <v>2419</v>
      </c>
      <c r="H316" s="12" t="s">
        <v>1142</v>
      </c>
      <c r="I316" s="12" t="s">
        <v>1537</v>
      </c>
      <c r="J316" s="12" t="b">
        <v>0</v>
      </c>
    </row>
    <row r="317" spans="1:10" x14ac:dyDescent="0.2">
      <c r="A317" s="874">
        <v>42287</v>
      </c>
      <c r="B317" s="66" t="s">
        <v>2201</v>
      </c>
      <c r="C317" s="66" t="s">
        <v>53</v>
      </c>
      <c r="D317" s="66" t="s">
        <v>17</v>
      </c>
      <c r="E317" s="12" t="s">
        <v>2406</v>
      </c>
      <c r="F317" s="691">
        <v>9297.51</v>
      </c>
      <c r="G317" s="992" t="s">
        <v>2407</v>
      </c>
      <c r="H317" s="12" t="s">
        <v>1648</v>
      </c>
      <c r="I317" s="12" t="s">
        <v>1649</v>
      </c>
      <c r="J317" s="12" t="b">
        <v>0</v>
      </c>
    </row>
    <row r="318" spans="1:10" x14ac:dyDescent="0.2">
      <c r="A318" s="874">
        <v>42286</v>
      </c>
      <c r="B318" s="66" t="s">
        <v>2193</v>
      </c>
      <c r="C318" s="66" t="s">
        <v>1252</v>
      </c>
      <c r="D318" s="66" t="s">
        <v>17</v>
      </c>
      <c r="E318" s="12" t="s">
        <v>774</v>
      </c>
      <c r="F318" s="691">
        <v>179878.8</v>
      </c>
      <c r="G318" s="992" t="s">
        <v>2408</v>
      </c>
      <c r="H318" s="12" t="s">
        <v>1720</v>
      </c>
      <c r="I318" s="12" t="s">
        <v>1537</v>
      </c>
      <c r="J318" s="12" t="b">
        <v>0</v>
      </c>
    </row>
    <row r="319" spans="1:10" x14ac:dyDescent="0.2">
      <c r="A319" s="874">
        <v>42286</v>
      </c>
      <c r="B319" s="66" t="s">
        <v>2201</v>
      </c>
      <c r="C319" s="66" t="s">
        <v>1252</v>
      </c>
      <c r="D319" s="66" t="s">
        <v>17</v>
      </c>
      <c r="E319" s="12" t="s">
        <v>717</v>
      </c>
      <c r="F319" s="692">
        <v>3720</v>
      </c>
      <c r="G319" s="992" t="s">
        <v>2409</v>
      </c>
      <c r="H319" s="12" t="s">
        <v>880</v>
      </c>
      <c r="I319" s="12" t="s">
        <v>1640</v>
      </c>
      <c r="J319" s="12" t="b">
        <v>0</v>
      </c>
    </row>
    <row r="320" spans="1:10" x14ac:dyDescent="0.2">
      <c r="A320" s="874">
        <v>42286</v>
      </c>
      <c r="B320" s="66" t="s">
        <v>2201</v>
      </c>
      <c r="C320" s="66" t="s">
        <v>1252</v>
      </c>
      <c r="D320" s="66" t="s">
        <v>17</v>
      </c>
      <c r="E320" s="12" t="s">
        <v>864</v>
      </c>
      <c r="F320" s="691">
        <v>3000</v>
      </c>
      <c r="G320" s="992" t="s">
        <v>2458</v>
      </c>
      <c r="H320" s="12" t="s">
        <v>1122</v>
      </c>
      <c r="I320" s="12" t="s">
        <v>1493</v>
      </c>
      <c r="J320" s="12" t="b">
        <v>0</v>
      </c>
    </row>
    <row r="321" spans="1:10" x14ac:dyDescent="0.2">
      <c r="A321" s="874">
        <v>42285</v>
      </c>
      <c r="B321" s="66" t="s">
        <v>2234</v>
      </c>
      <c r="C321" s="66" t="s">
        <v>1252</v>
      </c>
      <c r="D321" s="66" t="s">
        <v>19</v>
      </c>
      <c r="E321" s="12" t="s">
        <v>221</v>
      </c>
      <c r="F321" s="691">
        <v>11895.6</v>
      </c>
      <c r="G321" s="992" t="s">
        <v>2410</v>
      </c>
      <c r="H321" s="12" t="s">
        <v>987</v>
      </c>
      <c r="I321" s="12" t="s">
        <v>1699</v>
      </c>
      <c r="J321" s="12" t="b">
        <v>0</v>
      </c>
    </row>
    <row r="322" spans="1:10" x14ac:dyDescent="0.2">
      <c r="A322" s="874">
        <v>42285</v>
      </c>
      <c r="B322" s="66" t="s">
        <v>1770</v>
      </c>
      <c r="C322" s="66" t="s">
        <v>1252</v>
      </c>
      <c r="D322" s="66" t="s">
        <v>17</v>
      </c>
      <c r="E322" s="12" t="s">
        <v>2411</v>
      </c>
      <c r="F322" s="691">
        <v>0</v>
      </c>
      <c r="G322" s="992" t="s">
        <v>2412</v>
      </c>
      <c r="H322" s="12" t="s">
        <v>1635</v>
      </c>
      <c r="I322" s="12" t="s">
        <v>1637</v>
      </c>
      <c r="J322" s="12" t="b">
        <v>0</v>
      </c>
    </row>
    <row r="323" spans="1:10" x14ac:dyDescent="0.2">
      <c r="A323" s="874">
        <v>42285</v>
      </c>
      <c r="B323" s="66" t="s">
        <v>2201</v>
      </c>
      <c r="C323" s="66" t="s">
        <v>1252</v>
      </c>
      <c r="D323" s="66" t="s">
        <v>17</v>
      </c>
      <c r="E323" s="12" t="s">
        <v>2423</v>
      </c>
      <c r="F323" s="691">
        <v>43471.33</v>
      </c>
      <c r="G323" s="992" t="s">
        <v>2413</v>
      </c>
      <c r="H323" s="12" t="s">
        <v>1366</v>
      </c>
      <c r="I323" s="12" t="s">
        <v>2211</v>
      </c>
      <c r="J323" s="12" t="b">
        <v>0</v>
      </c>
    </row>
    <row r="324" spans="1:10" x14ac:dyDescent="0.2">
      <c r="A324" s="874">
        <v>42284</v>
      </c>
      <c r="B324" s="66" t="s">
        <v>2234</v>
      </c>
      <c r="C324" s="66" t="s">
        <v>1252</v>
      </c>
      <c r="D324" s="66" t="s">
        <v>17</v>
      </c>
      <c r="E324" s="12" t="s">
        <v>221</v>
      </c>
      <c r="F324" s="691">
        <v>1168.56</v>
      </c>
      <c r="G324" s="992" t="s">
        <v>2414</v>
      </c>
      <c r="H324" s="12" t="s">
        <v>987</v>
      </c>
      <c r="I324" s="12" t="s">
        <v>1699</v>
      </c>
      <c r="J324" s="12" t="b">
        <v>0</v>
      </c>
    </row>
    <row r="325" spans="1:10" x14ac:dyDescent="0.2">
      <c r="A325" s="874">
        <v>42283</v>
      </c>
      <c r="B325" s="66" t="s">
        <v>2194</v>
      </c>
      <c r="C325" s="66" t="s">
        <v>1252</v>
      </c>
      <c r="D325" s="66" t="s">
        <v>17</v>
      </c>
      <c r="E325" s="12" t="s">
        <v>774</v>
      </c>
      <c r="F325" s="691">
        <v>0</v>
      </c>
      <c r="G325" s="992" t="s">
        <v>2415</v>
      </c>
      <c r="H325" s="12" t="s">
        <v>773</v>
      </c>
      <c r="I325" s="12" t="s">
        <v>1537</v>
      </c>
      <c r="J325" s="12" t="b">
        <v>0</v>
      </c>
    </row>
    <row r="326" spans="1:10" x14ac:dyDescent="0.2">
      <c r="A326" s="874">
        <v>42279</v>
      </c>
      <c r="B326" s="66" t="s">
        <v>1793</v>
      </c>
      <c r="C326" s="66" t="s">
        <v>53</v>
      </c>
      <c r="D326" s="66" t="s">
        <v>1730</v>
      </c>
      <c r="E326" s="12" t="s">
        <v>83</v>
      </c>
      <c r="F326" s="691">
        <v>2604.46</v>
      </c>
      <c r="G326" s="992" t="s">
        <v>2402</v>
      </c>
      <c r="H326" s="12" t="s">
        <v>1860</v>
      </c>
      <c r="I326" s="12" t="s">
        <v>1861</v>
      </c>
      <c r="J326" s="12" t="b">
        <v>0</v>
      </c>
    </row>
    <row r="327" spans="1:10" x14ac:dyDescent="0.2">
      <c r="A327" s="874">
        <v>42277</v>
      </c>
      <c r="B327" s="66" t="s">
        <v>2201</v>
      </c>
      <c r="C327" s="66" t="s">
        <v>1252</v>
      </c>
      <c r="D327" s="66" t="s">
        <v>17</v>
      </c>
      <c r="E327" s="12" t="s">
        <v>28</v>
      </c>
      <c r="F327" s="691">
        <v>15014.33</v>
      </c>
      <c r="G327" s="992" t="s">
        <v>1970</v>
      </c>
      <c r="H327" s="12" t="s">
        <v>1566</v>
      </c>
      <c r="I327" s="12" t="s">
        <v>1180</v>
      </c>
      <c r="J327" s="12" t="b">
        <v>0</v>
      </c>
    </row>
    <row r="328" spans="1:10" x14ac:dyDescent="0.2">
      <c r="A328" s="874">
        <v>42277</v>
      </c>
      <c r="B328" s="66" t="s">
        <v>2201</v>
      </c>
      <c r="C328" s="66" t="s">
        <v>1252</v>
      </c>
      <c r="D328" s="66" t="s">
        <v>17</v>
      </c>
      <c r="E328" s="12" t="s">
        <v>2403</v>
      </c>
      <c r="F328" s="691">
        <v>12011</v>
      </c>
      <c r="G328" s="992" t="s">
        <v>1970</v>
      </c>
      <c r="H328" s="12" t="s">
        <v>1028</v>
      </c>
      <c r="I328" s="12" t="s">
        <v>1811</v>
      </c>
      <c r="J328" s="12" t="b">
        <v>0</v>
      </c>
    </row>
    <row r="329" spans="1:10" x14ac:dyDescent="0.2">
      <c r="A329" s="874">
        <v>42275</v>
      </c>
      <c r="B329" s="66" t="s">
        <v>2234</v>
      </c>
      <c r="C329" s="66" t="s">
        <v>53</v>
      </c>
      <c r="D329" s="66" t="s">
        <v>19</v>
      </c>
      <c r="E329" s="12" t="s">
        <v>221</v>
      </c>
      <c r="F329" s="691">
        <v>4600.8</v>
      </c>
      <c r="G329" s="992" t="s">
        <v>2395</v>
      </c>
      <c r="H329" s="12" t="s">
        <v>855</v>
      </c>
      <c r="I329" s="12" t="s">
        <v>1699</v>
      </c>
      <c r="J329" s="12" t="b">
        <v>0</v>
      </c>
    </row>
    <row r="330" spans="1:10" x14ac:dyDescent="0.2">
      <c r="A330" s="874">
        <v>42275</v>
      </c>
      <c r="B330" s="66" t="s">
        <v>2217</v>
      </c>
      <c r="C330" s="66" t="s">
        <v>53</v>
      </c>
      <c r="D330" s="66" t="s">
        <v>19</v>
      </c>
      <c r="E330" s="12" t="s">
        <v>2404</v>
      </c>
      <c r="F330" s="691">
        <v>26188.78</v>
      </c>
      <c r="G330" s="992" t="s">
        <v>2405</v>
      </c>
      <c r="H330" s="12" t="s">
        <v>763</v>
      </c>
      <c r="I330" s="12" t="s">
        <v>1587</v>
      </c>
      <c r="J330" s="12" t="b">
        <v>0</v>
      </c>
    </row>
    <row r="331" spans="1:10" x14ac:dyDescent="0.2">
      <c r="A331" s="874">
        <v>42274</v>
      </c>
      <c r="B331" s="82" t="s">
        <v>2194</v>
      </c>
      <c r="C331" s="66" t="s">
        <v>1252</v>
      </c>
      <c r="D331" s="66" t="s">
        <v>17</v>
      </c>
      <c r="E331" s="12" t="s">
        <v>2396</v>
      </c>
      <c r="F331" s="691">
        <v>29109.16</v>
      </c>
      <c r="G331" s="992" t="s">
        <v>1970</v>
      </c>
      <c r="H331" s="12" t="s">
        <v>1820</v>
      </c>
      <c r="I331" s="12" t="s">
        <v>1579</v>
      </c>
      <c r="J331" s="12" t="b">
        <v>0</v>
      </c>
    </row>
    <row r="332" spans="1:10" x14ac:dyDescent="0.2">
      <c r="A332" s="874">
        <v>42273</v>
      </c>
      <c r="B332" s="66" t="s">
        <v>2201</v>
      </c>
      <c r="C332" s="66" t="s">
        <v>1252</v>
      </c>
      <c r="D332" s="66" t="s">
        <v>17</v>
      </c>
      <c r="E332" s="12" t="s">
        <v>2397</v>
      </c>
      <c r="F332" s="691">
        <v>12980.23</v>
      </c>
      <c r="G332" s="992" t="s">
        <v>1970</v>
      </c>
      <c r="H332" s="12" t="s">
        <v>967</v>
      </c>
      <c r="I332" s="12" t="s">
        <v>1660</v>
      </c>
      <c r="J332" s="12" t="b">
        <v>0</v>
      </c>
    </row>
    <row r="333" spans="1:10" x14ac:dyDescent="0.2">
      <c r="A333" s="874">
        <v>42273</v>
      </c>
      <c r="B333" s="66" t="s">
        <v>2270</v>
      </c>
      <c r="C333" s="66" t="s">
        <v>2</v>
      </c>
      <c r="D333" s="66" t="s">
        <v>20</v>
      </c>
      <c r="E333" s="12" t="s">
        <v>54</v>
      </c>
      <c r="F333" s="691"/>
      <c r="G333" s="992" t="s">
        <v>2789</v>
      </c>
      <c r="H333" s="12"/>
      <c r="I333" s="12"/>
      <c r="J333" s="12" t="b">
        <v>1</v>
      </c>
    </row>
    <row r="334" spans="1:10" x14ac:dyDescent="0.2">
      <c r="A334" s="874">
        <v>42272</v>
      </c>
      <c r="B334" s="66" t="s">
        <v>2234</v>
      </c>
      <c r="C334" s="66" t="s">
        <v>37</v>
      </c>
      <c r="D334" s="66" t="s">
        <v>1730</v>
      </c>
      <c r="E334" s="12" t="s">
        <v>150</v>
      </c>
      <c r="F334" s="691">
        <v>51780</v>
      </c>
      <c r="G334" s="992" t="s">
        <v>2398</v>
      </c>
      <c r="H334" s="12" t="s">
        <v>916</v>
      </c>
      <c r="I334" s="12" t="s">
        <v>1645</v>
      </c>
      <c r="J334" s="12" t="b">
        <v>0</v>
      </c>
    </row>
    <row r="335" spans="1:10" x14ac:dyDescent="0.2">
      <c r="A335" s="874">
        <v>42271</v>
      </c>
      <c r="B335" s="66" t="s">
        <v>1793</v>
      </c>
      <c r="C335" s="66" t="s">
        <v>1252</v>
      </c>
      <c r="D335" s="66" t="s">
        <v>17</v>
      </c>
      <c r="E335" s="12" t="s">
        <v>1861</v>
      </c>
      <c r="F335" s="691">
        <v>899.11</v>
      </c>
      <c r="G335" s="992" t="s">
        <v>2399</v>
      </c>
      <c r="H335" s="12" t="s">
        <v>1942</v>
      </c>
      <c r="I335" s="12" t="s">
        <v>1861</v>
      </c>
      <c r="J335" s="12" t="b">
        <v>0</v>
      </c>
    </row>
    <row r="336" spans="1:10" x14ac:dyDescent="0.2">
      <c r="A336" s="874">
        <v>42270</v>
      </c>
      <c r="B336" s="66" t="s">
        <v>2193</v>
      </c>
      <c r="C336" s="66" t="s">
        <v>1252</v>
      </c>
      <c r="D336" s="66" t="s">
        <v>1730</v>
      </c>
      <c r="E336" s="12" t="s">
        <v>774</v>
      </c>
      <c r="F336" s="691">
        <v>0</v>
      </c>
      <c r="G336" s="992" t="s">
        <v>2400</v>
      </c>
      <c r="H336" s="12" t="s">
        <v>1720</v>
      </c>
      <c r="I336" s="12" t="s">
        <v>1537</v>
      </c>
      <c r="J336" s="12" t="b">
        <v>0</v>
      </c>
    </row>
    <row r="337" spans="1:10" x14ac:dyDescent="0.2">
      <c r="A337" s="874">
        <v>42269</v>
      </c>
      <c r="B337" s="66" t="s">
        <v>88</v>
      </c>
      <c r="C337" s="66" t="s">
        <v>53</v>
      </c>
      <c r="D337" s="66" t="s">
        <v>17</v>
      </c>
      <c r="E337" s="12" t="s">
        <v>2390</v>
      </c>
      <c r="F337" s="691">
        <v>4348</v>
      </c>
      <c r="G337" s="992" t="s">
        <v>2392</v>
      </c>
      <c r="H337" s="12" t="s">
        <v>1025</v>
      </c>
      <c r="I337" s="12" t="s">
        <v>2391</v>
      </c>
      <c r="J337" s="12" t="b">
        <v>0</v>
      </c>
    </row>
    <row r="338" spans="1:10" x14ac:dyDescent="0.2">
      <c r="A338" s="874">
        <v>42265</v>
      </c>
      <c r="B338" s="66" t="s">
        <v>88</v>
      </c>
      <c r="C338" s="66" t="s">
        <v>1252</v>
      </c>
      <c r="D338" s="66" t="s">
        <v>17</v>
      </c>
      <c r="E338" s="12" t="s">
        <v>497</v>
      </c>
      <c r="F338" s="691">
        <v>8500</v>
      </c>
      <c r="G338" s="992" t="s">
        <v>2387</v>
      </c>
      <c r="H338" s="12" t="s">
        <v>866</v>
      </c>
      <c r="I338" s="12" t="s">
        <v>2386</v>
      </c>
      <c r="J338" s="12" t="b">
        <v>0</v>
      </c>
    </row>
    <row r="339" spans="1:10" x14ac:dyDescent="0.2">
      <c r="A339" s="874">
        <v>42264</v>
      </c>
      <c r="B339" s="66" t="s">
        <v>2201</v>
      </c>
      <c r="C339" s="66" t="s">
        <v>1252</v>
      </c>
      <c r="D339" s="66" t="s">
        <v>17</v>
      </c>
      <c r="E339" s="12" t="s">
        <v>72</v>
      </c>
      <c r="F339" s="691">
        <v>0</v>
      </c>
      <c r="G339" s="992" t="s">
        <v>2377</v>
      </c>
      <c r="H339" s="12" t="s">
        <v>1113</v>
      </c>
      <c r="I339" s="12" t="s">
        <v>1182</v>
      </c>
      <c r="J339" s="12" t="b">
        <v>0</v>
      </c>
    </row>
    <row r="340" spans="1:10" x14ac:dyDescent="0.2">
      <c r="A340" s="874">
        <v>42264</v>
      </c>
      <c r="B340" s="66" t="s">
        <v>1939</v>
      </c>
      <c r="C340" s="66" t="s">
        <v>1252</v>
      </c>
      <c r="D340" s="66" t="s">
        <v>17</v>
      </c>
      <c r="E340" s="12" t="s">
        <v>83</v>
      </c>
      <c r="F340" s="691">
        <v>0</v>
      </c>
      <c r="G340" s="992" t="s">
        <v>2388</v>
      </c>
      <c r="H340" s="12" t="s">
        <v>1905</v>
      </c>
      <c r="I340" s="12" t="s">
        <v>1861</v>
      </c>
      <c r="J340" s="12" t="b">
        <v>0</v>
      </c>
    </row>
    <row r="341" spans="1:10" x14ac:dyDescent="0.2">
      <c r="A341" s="874">
        <v>42264</v>
      </c>
      <c r="B341" s="66" t="s">
        <v>2201</v>
      </c>
      <c r="C341" s="66" t="s">
        <v>53</v>
      </c>
      <c r="D341" s="66" t="s">
        <v>17</v>
      </c>
      <c r="E341" s="12" t="s">
        <v>2393</v>
      </c>
      <c r="F341" s="691">
        <v>11384.74</v>
      </c>
      <c r="G341" s="992" t="s">
        <v>2394</v>
      </c>
      <c r="H341" s="12" t="s">
        <v>1366</v>
      </c>
      <c r="I341" s="12" t="s">
        <v>2211</v>
      </c>
      <c r="J341" s="12" t="b">
        <v>0</v>
      </c>
    </row>
    <row r="342" spans="1:10" x14ac:dyDescent="0.2">
      <c r="A342" s="874">
        <v>42263</v>
      </c>
      <c r="B342" s="66" t="s">
        <v>88</v>
      </c>
      <c r="C342" s="66" t="s">
        <v>1252</v>
      </c>
      <c r="D342" s="66" t="s">
        <v>17</v>
      </c>
      <c r="E342" s="12" t="s">
        <v>2401</v>
      </c>
      <c r="G342" s="992" t="s">
        <v>2378</v>
      </c>
      <c r="H342" s="12" t="s">
        <v>1027</v>
      </c>
      <c r="I342" s="12" t="s">
        <v>2134</v>
      </c>
      <c r="J342" s="12" t="b">
        <v>0</v>
      </c>
    </row>
    <row r="343" spans="1:10" x14ac:dyDescent="0.2">
      <c r="A343" s="874">
        <v>42263</v>
      </c>
      <c r="B343" s="66" t="s">
        <v>2201</v>
      </c>
      <c r="C343" s="66" t="s">
        <v>1252</v>
      </c>
      <c r="D343" s="66" t="s">
        <v>17</v>
      </c>
      <c r="E343" s="12" t="s">
        <v>72</v>
      </c>
      <c r="F343" s="703">
        <v>30444.21</v>
      </c>
      <c r="G343" s="992" t="s">
        <v>1970</v>
      </c>
      <c r="H343" s="12" t="s">
        <v>1101</v>
      </c>
      <c r="I343" s="12" t="s">
        <v>1182</v>
      </c>
      <c r="J343" s="12" t="b">
        <v>0</v>
      </c>
    </row>
    <row r="344" spans="1:10" x14ac:dyDescent="0.2">
      <c r="A344" s="874">
        <v>42263</v>
      </c>
      <c r="B344" s="66" t="s">
        <v>2201</v>
      </c>
      <c r="C344" s="66" t="s">
        <v>1252</v>
      </c>
      <c r="D344" s="66" t="s">
        <v>18</v>
      </c>
      <c r="E344" s="12" t="s">
        <v>1328</v>
      </c>
      <c r="F344" s="692">
        <v>100000</v>
      </c>
      <c r="G344" s="992" t="s">
        <v>2342</v>
      </c>
      <c r="H344" s="12" t="s">
        <v>941</v>
      </c>
      <c r="I344" s="12" t="s">
        <v>1728</v>
      </c>
      <c r="J344" s="12" t="b">
        <v>0</v>
      </c>
    </row>
    <row r="345" spans="1:10" x14ac:dyDescent="0.2">
      <c r="A345" s="874">
        <v>42262</v>
      </c>
      <c r="B345" s="66" t="s">
        <v>2193</v>
      </c>
      <c r="C345" s="66" t="s">
        <v>1252</v>
      </c>
      <c r="D345" s="66" t="s">
        <v>19</v>
      </c>
      <c r="E345" s="12" t="s">
        <v>373</v>
      </c>
      <c r="F345" s="691">
        <v>71024.67</v>
      </c>
      <c r="G345" s="992" t="s">
        <v>2389</v>
      </c>
      <c r="H345" s="12" t="s">
        <v>1755</v>
      </c>
      <c r="I345" s="12" t="s">
        <v>1170</v>
      </c>
      <c r="J345" s="12" t="b">
        <v>0</v>
      </c>
    </row>
    <row r="346" spans="1:10" x14ac:dyDescent="0.2">
      <c r="A346" s="874">
        <v>42260</v>
      </c>
      <c r="B346" s="66" t="s">
        <v>1939</v>
      </c>
      <c r="C346" s="66" t="s">
        <v>1252</v>
      </c>
      <c r="D346" s="66" t="s">
        <v>17</v>
      </c>
      <c r="E346" s="12" t="s">
        <v>66</v>
      </c>
      <c r="F346" s="691"/>
      <c r="G346" s="992" t="s">
        <v>2379</v>
      </c>
      <c r="H346" s="12" t="s">
        <v>2191</v>
      </c>
      <c r="I346" s="12" t="s">
        <v>1861</v>
      </c>
      <c r="J346" s="12" t="b">
        <v>0</v>
      </c>
    </row>
    <row r="347" spans="1:10" x14ac:dyDescent="0.2">
      <c r="A347" s="874">
        <v>42259</v>
      </c>
      <c r="B347" s="66" t="s">
        <v>1793</v>
      </c>
      <c r="C347" s="66" t="s">
        <v>1252</v>
      </c>
      <c r="D347" s="66" t="s">
        <v>17</v>
      </c>
      <c r="E347" s="12" t="s">
        <v>288</v>
      </c>
      <c r="F347" s="691">
        <v>0</v>
      </c>
      <c r="G347" s="992" t="s">
        <v>2380</v>
      </c>
      <c r="H347" s="12" t="s">
        <v>1992</v>
      </c>
      <c r="I347" s="12" t="s">
        <v>1979</v>
      </c>
      <c r="J347" s="12" t="b">
        <v>0</v>
      </c>
    </row>
    <row r="348" spans="1:10" x14ac:dyDescent="0.2">
      <c r="A348" s="874">
        <v>42258</v>
      </c>
      <c r="B348" s="66" t="s">
        <v>1939</v>
      </c>
      <c r="C348" s="66" t="s">
        <v>1252</v>
      </c>
      <c r="D348" s="66" t="s">
        <v>1730</v>
      </c>
      <c r="E348" s="12" t="s">
        <v>83</v>
      </c>
      <c r="F348" s="691">
        <v>0</v>
      </c>
      <c r="G348" s="992" t="s">
        <v>2381</v>
      </c>
      <c r="H348" s="12" t="s">
        <v>1905</v>
      </c>
      <c r="I348" s="12" t="s">
        <v>1861</v>
      </c>
      <c r="J348" s="12" t="b">
        <v>0</v>
      </c>
    </row>
    <row r="349" spans="1:10" x14ac:dyDescent="0.2">
      <c r="A349" s="874">
        <v>42257</v>
      </c>
      <c r="B349" s="66" t="s">
        <v>2194</v>
      </c>
      <c r="C349" s="66" t="s">
        <v>1252</v>
      </c>
      <c r="D349" s="66" t="s">
        <v>1730</v>
      </c>
      <c r="E349" s="12" t="s">
        <v>800</v>
      </c>
      <c r="F349" s="691">
        <v>0</v>
      </c>
      <c r="G349" s="992" t="s">
        <v>2382</v>
      </c>
      <c r="H349" s="12" t="s">
        <v>947</v>
      </c>
      <c r="I349" s="12" t="s">
        <v>1579</v>
      </c>
      <c r="J349" s="12" t="b">
        <v>0</v>
      </c>
    </row>
    <row r="350" spans="1:10" x14ac:dyDescent="0.2">
      <c r="A350" s="874">
        <v>42249</v>
      </c>
      <c r="B350" s="66" t="s">
        <v>2201</v>
      </c>
      <c r="C350" s="66" t="s">
        <v>1252</v>
      </c>
      <c r="D350" s="66" t="s">
        <v>17</v>
      </c>
      <c r="E350" s="12" t="s">
        <v>805</v>
      </c>
      <c r="F350" s="691">
        <v>42426</v>
      </c>
      <c r="G350" s="992" t="s">
        <v>2328</v>
      </c>
      <c r="H350" s="12" t="s">
        <v>804</v>
      </c>
      <c r="I350" s="12" t="s">
        <v>2216</v>
      </c>
      <c r="J350" s="12" t="b">
        <v>0</v>
      </c>
    </row>
    <row r="351" spans="1:10" x14ac:dyDescent="0.2">
      <c r="A351" s="874">
        <v>42249</v>
      </c>
      <c r="B351" s="66" t="s">
        <v>2201</v>
      </c>
      <c r="C351" s="66" t="s">
        <v>2</v>
      </c>
      <c r="D351" s="66" t="s">
        <v>19</v>
      </c>
      <c r="E351" s="12" t="s">
        <v>2334</v>
      </c>
      <c r="F351" s="691">
        <v>73505.48</v>
      </c>
      <c r="G351" s="992" t="s">
        <v>2335</v>
      </c>
      <c r="H351" s="12" t="s">
        <v>827</v>
      </c>
      <c r="I351" s="12" t="s">
        <v>1811</v>
      </c>
      <c r="J351" s="12" t="b">
        <v>0</v>
      </c>
    </row>
    <row r="352" spans="1:10" x14ac:dyDescent="0.2">
      <c r="A352" s="874">
        <v>42249</v>
      </c>
      <c r="B352" s="66" t="s">
        <v>2234</v>
      </c>
      <c r="C352" s="66" t="s">
        <v>1252</v>
      </c>
      <c r="D352" s="66" t="s">
        <v>17</v>
      </c>
      <c r="E352" s="12" t="s">
        <v>2337</v>
      </c>
      <c r="F352" s="691">
        <v>0</v>
      </c>
      <c r="G352" s="992" t="s">
        <v>2338</v>
      </c>
      <c r="H352" s="12" t="s">
        <v>987</v>
      </c>
      <c r="I352" s="12" t="s">
        <v>1699</v>
      </c>
      <c r="J352" s="12" t="b">
        <v>0</v>
      </c>
    </row>
    <row r="353" spans="1:10" x14ac:dyDescent="0.2">
      <c r="A353" s="874">
        <v>42247</v>
      </c>
      <c r="B353" s="66" t="s">
        <v>88</v>
      </c>
      <c r="C353" s="66" t="s">
        <v>1252</v>
      </c>
      <c r="D353" s="66" t="s">
        <v>17</v>
      </c>
      <c r="E353" s="12" t="s">
        <v>1040</v>
      </c>
      <c r="F353" s="691">
        <v>0</v>
      </c>
      <c r="G353" s="992" t="s">
        <v>2336</v>
      </c>
      <c r="H353" s="12" t="s">
        <v>866</v>
      </c>
      <c r="I353" s="12" t="s">
        <v>497</v>
      </c>
      <c r="J353" s="12" t="b">
        <v>0</v>
      </c>
    </row>
    <row r="354" spans="1:10" x14ac:dyDescent="0.2">
      <c r="A354" s="874">
        <v>42244</v>
      </c>
      <c r="B354" s="66" t="s">
        <v>2201</v>
      </c>
      <c r="C354" s="66" t="s">
        <v>1252</v>
      </c>
      <c r="D354" s="66" t="s">
        <v>17</v>
      </c>
      <c r="E354" s="12" t="s">
        <v>1214</v>
      </c>
      <c r="F354" s="691">
        <v>39376</v>
      </c>
      <c r="G354" s="992" t="s">
        <v>2326</v>
      </c>
      <c r="H354" s="12" t="s">
        <v>821</v>
      </c>
      <c r="I354" s="12" t="s">
        <v>2149</v>
      </c>
      <c r="J354" s="12" t="b">
        <v>0</v>
      </c>
    </row>
    <row r="355" spans="1:10" x14ac:dyDescent="0.2">
      <c r="A355" s="874">
        <v>42243</v>
      </c>
      <c r="B355" s="66" t="s">
        <v>2194</v>
      </c>
      <c r="C355" s="66" t="s">
        <v>53</v>
      </c>
      <c r="D355" s="66" t="s">
        <v>19</v>
      </c>
      <c r="E355" s="12" t="s">
        <v>774</v>
      </c>
      <c r="F355" s="691">
        <v>7659.32</v>
      </c>
      <c r="G355" s="992" t="s">
        <v>2327</v>
      </c>
      <c r="H355" s="12" t="s">
        <v>1142</v>
      </c>
      <c r="I355" s="12" t="s">
        <v>1537</v>
      </c>
      <c r="J355" s="12" t="b">
        <v>0</v>
      </c>
    </row>
    <row r="356" spans="1:10" x14ac:dyDescent="0.2">
      <c r="A356" s="874">
        <v>42242</v>
      </c>
      <c r="B356" s="66" t="s">
        <v>2316</v>
      </c>
      <c r="C356" s="66" t="s">
        <v>1252</v>
      </c>
      <c r="D356" s="66" t="s">
        <v>17</v>
      </c>
      <c r="E356" s="12" t="s">
        <v>1725</v>
      </c>
      <c r="F356" s="691">
        <v>6710</v>
      </c>
      <c r="G356" s="992" t="s">
        <v>2318</v>
      </c>
      <c r="H356" s="12" t="s">
        <v>2317</v>
      </c>
      <c r="I356" s="12" t="s">
        <v>1726</v>
      </c>
      <c r="J356" s="12" t="b">
        <v>0</v>
      </c>
    </row>
    <row r="357" spans="1:10" x14ac:dyDescent="0.2">
      <c r="A357" s="874">
        <v>42242</v>
      </c>
      <c r="B357" s="66" t="s">
        <v>2234</v>
      </c>
      <c r="C357" s="66" t="s">
        <v>1252</v>
      </c>
      <c r="D357" s="66" t="s">
        <v>17</v>
      </c>
      <c r="E357" s="12" t="s">
        <v>150</v>
      </c>
      <c r="F357" s="703">
        <v>0</v>
      </c>
      <c r="G357" s="992" t="s">
        <v>2383</v>
      </c>
      <c r="H357" s="12" t="s">
        <v>970</v>
      </c>
      <c r="I357" s="12" t="s">
        <v>1645</v>
      </c>
      <c r="J357" s="12" t="b">
        <v>0</v>
      </c>
    </row>
    <row r="358" spans="1:10" x14ac:dyDescent="0.2">
      <c r="A358" s="874">
        <v>42241</v>
      </c>
      <c r="B358" s="66" t="s">
        <v>6</v>
      </c>
      <c r="C358" s="66" t="s">
        <v>1252</v>
      </c>
      <c r="D358" s="66" t="s">
        <v>17</v>
      </c>
      <c r="E358" s="12" t="s">
        <v>2309</v>
      </c>
      <c r="F358" s="691"/>
      <c r="G358" s="992" t="s">
        <v>2310</v>
      </c>
      <c r="H358" s="12" t="s">
        <v>882</v>
      </c>
      <c r="I358" s="12" t="s">
        <v>2329</v>
      </c>
      <c r="J358" s="12" t="b">
        <v>0</v>
      </c>
    </row>
    <row r="359" spans="1:10" x14ac:dyDescent="0.2">
      <c r="A359" s="874">
        <v>42241</v>
      </c>
      <c r="B359" s="66" t="s">
        <v>2194</v>
      </c>
      <c r="C359" s="66" t="s">
        <v>1252</v>
      </c>
      <c r="D359" s="66" t="s">
        <v>17</v>
      </c>
      <c r="E359" s="12" t="s">
        <v>380</v>
      </c>
      <c r="F359" s="691">
        <v>0</v>
      </c>
      <c r="G359" s="992" t="s">
        <v>2319</v>
      </c>
      <c r="H359" s="12" t="s">
        <v>1126</v>
      </c>
      <c r="I359" s="12" t="s">
        <v>1542</v>
      </c>
      <c r="J359" s="12" t="b">
        <v>0</v>
      </c>
    </row>
    <row r="360" spans="1:10" x14ac:dyDescent="0.2">
      <c r="A360" s="874">
        <v>42240</v>
      </c>
      <c r="B360" s="66" t="s">
        <v>88</v>
      </c>
      <c r="C360" s="66" t="s">
        <v>1252</v>
      </c>
      <c r="D360" s="66" t="s">
        <v>17</v>
      </c>
      <c r="E360" s="12" t="s">
        <v>497</v>
      </c>
      <c r="F360" s="691">
        <v>0</v>
      </c>
      <c r="G360" s="992" t="s">
        <v>2320</v>
      </c>
      <c r="H360" s="12" t="s">
        <v>1025</v>
      </c>
      <c r="I360" s="12" t="s">
        <v>497</v>
      </c>
      <c r="J360" s="12" t="b">
        <v>0</v>
      </c>
    </row>
    <row r="361" spans="1:10" x14ac:dyDescent="0.2">
      <c r="A361" s="874">
        <v>42240</v>
      </c>
      <c r="B361" s="66" t="s">
        <v>2201</v>
      </c>
      <c r="C361" s="66" t="s">
        <v>1252</v>
      </c>
      <c r="D361" s="66" t="s">
        <v>1730</v>
      </c>
      <c r="E361" s="12" t="s">
        <v>2321</v>
      </c>
      <c r="F361" s="691">
        <v>7032</v>
      </c>
      <c r="G361" s="992" t="s">
        <v>2322</v>
      </c>
      <c r="H361" s="12" t="s">
        <v>1463</v>
      </c>
      <c r="I361" s="12" t="s">
        <v>1811</v>
      </c>
      <c r="J361" s="12" t="b">
        <v>0</v>
      </c>
    </row>
    <row r="362" spans="1:10" x14ac:dyDescent="0.2">
      <c r="A362" s="874">
        <v>42238</v>
      </c>
      <c r="B362" s="66" t="s">
        <v>2234</v>
      </c>
      <c r="C362" s="66" t="s">
        <v>1252</v>
      </c>
      <c r="D362" s="66" t="s">
        <v>17</v>
      </c>
      <c r="E362" s="12" t="s">
        <v>2323</v>
      </c>
      <c r="F362" s="691">
        <v>0</v>
      </c>
      <c r="G362" s="992" t="s">
        <v>2324</v>
      </c>
      <c r="H362" s="12" t="s">
        <v>1332</v>
      </c>
      <c r="I362" s="12" t="s">
        <v>1165</v>
      </c>
      <c r="J362" s="12" t="b">
        <v>0</v>
      </c>
    </row>
    <row r="363" spans="1:10" x14ac:dyDescent="0.2">
      <c r="A363" s="874">
        <v>42237</v>
      </c>
      <c r="B363" s="66" t="s">
        <v>2193</v>
      </c>
      <c r="C363" s="66" t="s">
        <v>1252</v>
      </c>
      <c r="D363" s="66" t="s">
        <v>17</v>
      </c>
      <c r="E363" s="12" t="s">
        <v>373</v>
      </c>
      <c r="F363" s="691">
        <v>12109.8</v>
      </c>
      <c r="G363" s="992" t="s">
        <v>2873</v>
      </c>
      <c r="H363" s="12" t="s">
        <v>1755</v>
      </c>
      <c r="I363" s="12" t="s">
        <v>1170</v>
      </c>
      <c r="J363" s="12" t="b">
        <v>0</v>
      </c>
    </row>
    <row r="364" spans="1:10" x14ac:dyDescent="0.2">
      <c r="A364" s="874">
        <v>42235</v>
      </c>
      <c r="B364" s="66" t="s">
        <v>2217</v>
      </c>
      <c r="C364" s="66" t="s">
        <v>1252</v>
      </c>
      <c r="D364" s="66" t="s">
        <v>17</v>
      </c>
      <c r="E364" s="12" t="s">
        <v>233</v>
      </c>
      <c r="F364" s="691">
        <v>311.04000000000002</v>
      </c>
      <c r="G364" s="992" t="s">
        <v>2275</v>
      </c>
      <c r="H364" s="12" t="s">
        <v>1074</v>
      </c>
      <c r="I364" s="12" t="s">
        <v>1554</v>
      </c>
      <c r="J364" s="12" t="b">
        <v>0</v>
      </c>
    </row>
    <row r="365" spans="1:10" x14ac:dyDescent="0.2">
      <c r="A365" s="874">
        <v>42235</v>
      </c>
      <c r="B365" s="66" t="s">
        <v>2201</v>
      </c>
      <c r="C365" s="66" t="s">
        <v>1252</v>
      </c>
      <c r="D365" s="66" t="s">
        <v>17</v>
      </c>
      <c r="E365" s="12" t="s">
        <v>2276</v>
      </c>
      <c r="F365" s="691">
        <v>23484.84</v>
      </c>
      <c r="G365" s="992" t="s">
        <v>1970</v>
      </c>
      <c r="H365" s="12" t="s">
        <v>1283</v>
      </c>
      <c r="I365" s="12" t="s">
        <v>2277</v>
      </c>
      <c r="J365" s="12" t="b">
        <v>0</v>
      </c>
    </row>
    <row r="366" spans="1:10" x14ac:dyDescent="0.2">
      <c r="A366" s="874">
        <v>42234</v>
      </c>
      <c r="B366" s="66" t="s">
        <v>2234</v>
      </c>
      <c r="C366" s="66" t="s">
        <v>1252</v>
      </c>
      <c r="D366" s="66" t="s">
        <v>17</v>
      </c>
      <c r="E366" s="12" t="s">
        <v>66</v>
      </c>
      <c r="F366" s="691">
        <v>0</v>
      </c>
      <c r="G366" s="992" t="s">
        <v>2273</v>
      </c>
      <c r="H366" s="12" t="s">
        <v>1300</v>
      </c>
      <c r="I366" s="12" t="s">
        <v>1491</v>
      </c>
      <c r="J366" s="12" t="b">
        <v>0</v>
      </c>
    </row>
    <row r="367" spans="1:10" x14ac:dyDescent="0.2">
      <c r="A367" s="874">
        <v>42234</v>
      </c>
      <c r="B367" s="66" t="s">
        <v>2201</v>
      </c>
      <c r="C367" s="66" t="s">
        <v>1252</v>
      </c>
      <c r="D367" s="66" t="s">
        <v>1730</v>
      </c>
      <c r="E367" s="12" t="s">
        <v>1806</v>
      </c>
      <c r="F367" s="691">
        <v>0</v>
      </c>
      <c r="G367" s="992" t="s">
        <v>2278</v>
      </c>
      <c r="H367" s="12" t="s">
        <v>1168</v>
      </c>
      <c r="I367" s="12" t="s">
        <v>1807</v>
      </c>
      <c r="J367" s="12" t="b">
        <v>0</v>
      </c>
    </row>
    <row r="368" spans="1:10" x14ac:dyDescent="0.2">
      <c r="A368" s="874">
        <v>42233</v>
      </c>
      <c r="B368" s="66" t="s">
        <v>2193</v>
      </c>
      <c r="C368" s="66" t="s">
        <v>1252</v>
      </c>
      <c r="D368" s="66" t="s">
        <v>17</v>
      </c>
      <c r="E368" s="12" t="s">
        <v>72</v>
      </c>
      <c r="F368" s="691">
        <v>0</v>
      </c>
      <c r="G368" s="992" t="s">
        <v>2279</v>
      </c>
      <c r="H368" s="12" t="s">
        <v>1334</v>
      </c>
      <c r="I368" s="12" t="s">
        <v>1182</v>
      </c>
      <c r="J368" s="12" t="b">
        <v>0</v>
      </c>
    </row>
    <row r="369" spans="1:10" x14ac:dyDescent="0.2">
      <c r="A369" s="874">
        <v>42233</v>
      </c>
      <c r="B369" s="66" t="s">
        <v>2193</v>
      </c>
      <c r="C369" s="66" t="s">
        <v>1252</v>
      </c>
      <c r="D369" s="66" t="s">
        <v>1730</v>
      </c>
      <c r="E369" s="12" t="s">
        <v>373</v>
      </c>
      <c r="F369" s="691">
        <v>0</v>
      </c>
      <c r="G369" s="992" t="s">
        <v>1533</v>
      </c>
      <c r="H369" s="12" t="s">
        <v>1755</v>
      </c>
      <c r="I369" s="12" t="s">
        <v>1170</v>
      </c>
      <c r="J369" s="12" t="b">
        <v>0</v>
      </c>
    </row>
    <row r="370" spans="1:10" x14ac:dyDescent="0.2">
      <c r="A370" s="874">
        <v>42230</v>
      </c>
      <c r="B370" s="66" t="s">
        <v>2201</v>
      </c>
      <c r="C370" s="66" t="s">
        <v>1252</v>
      </c>
      <c r="D370" s="66" t="s">
        <v>17</v>
      </c>
      <c r="E370" s="12" t="s">
        <v>74</v>
      </c>
      <c r="F370" s="691">
        <v>22700.95</v>
      </c>
      <c r="G370" s="992" t="s">
        <v>1970</v>
      </c>
      <c r="H370" s="12" t="s">
        <v>1648</v>
      </c>
      <c r="I370" s="12" t="s">
        <v>1649</v>
      </c>
      <c r="J370" s="12" t="b">
        <v>0</v>
      </c>
    </row>
    <row r="371" spans="1:10" x14ac:dyDescent="0.2">
      <c r="A371" s="874">
        <v>42229</v>
      </c>
      <c r="B371" s="66" t="s">
        <v>2132</v>
      </c>
      <c r="C371" s="66" t="s">
        <v>2</v>
      </c>
      <c r="D371" s="66" t="s">
        <v>19</v>
      </c>
      <c r="E371" s="12" t="s">
        <v>795</v>
      </c>
      <c r="F371" s="691">
        <v>78217.22</v>
      </c>
      <c r="G371" s="992" t="s">
        <v>2274</v>
      </c>
      <c r="H371" s="12" t="s">
        <v>2165</v>
      </c>
      <c r="I371" s="12" t="s">
        <v>1218</v>
      </c>
      <c r="J371" s="12" t="b">
        <v>0</v>
      </c>
    </row>
    <row r="372" spans="1:10" x14ac:dyDescent="0.2">
      <c r="A372" s="874">
        <v>42228</v>
      </c>
      <c r="B372" s="66" t="s">
        <v>1793</v>
      </c>
      <c r="C372" s="66" t="s">
        <v>118</v>
      </c>
      <c r="D372" s="66" t="s">
        <v>19</v>
      </c>
      <c r="E372" s="12" t="s">
        <v>288</v>
      </c>
      <c r="F372" s="691">
        <v>97000</v>
      </c>
      <c r="G372" s="992" t="s">
        <v>2431</v>
      </c>
      <c r="H372" s="12" t="s">
        <v>1992</v>
      </c>
      <c r="I372" s="12" t="s">
        <v>1979</v>
      </c>
      <c r="J372" s="12" t="b">
        <v>0</v>
      </c>
    </row>
    <row r="373" spans="1:10" x14ac:dyDescent="0.2">
      <c r="A373" s="874">
        <v>42227</v>
      </c>
      <c r="B373" s="66" t="s">
        <v>2201</v>
      </c>
      <c r="C373" s="66" t="s">
        <v>1252</v>
      </c>
      <c r="D373" s="66" t="s">
        <v>17</v>
      </c>
      <c r="E373" s="12" t="s">
        <v>72</v>
      </c>
      <c r="F373" s="691">
        <v>6206.51</v>
      </c>
      <c r="G373" s="992" t="s">
        <v>1970</v>
      </c>
      <c r="H373" s="12" t="s">
        <v>1100</v>
      </c>
      <c r="I373" s="12" t="s">
        <v>1182</v>
      </c>
      <c r="J373" s="12" t="b">
        <v>0</v>
      </c>
    </row>
    <row r="374" spans="1:10" x14ac:dyDescent="0.2">
      <c r="A374" s="874">
        <v>42227</v>
      </c>
      <c r="B374" s="66" t="s">
        <v>2270</v>
      </c>
      <c r="C374" s="66" t="s">
        <v>53</v>
      </c>
      <c r="D374" s="66" t="s">
        <v>19</v>
      </c>
      <c r="E374" s="12" t="s">
        <v>2271</v>
      </c>
      <c r="F374" s="691">
        <v>5722.74</v>
      </c>
      <c r="G374" s="992" t="s">
        <v>2272</v>
      </c>
      <c r="H374" s="12" t="s">
        <v>1920</v>
      </c>
      <c r="I374" s="12" t="s">
        <v>1922</v>
      </c>
      <c r="J374" s="12" t="b">
        <v>0</v>
      </c>
    </row>
    <row r="375" spans="1:10" x14ac:dyDescent="0.2">
      <c r="A375" s="874">
        <v>42222</v>
      </c>
      <c r="B375" s="66" t="s">
        <v>2234</v>
      </c>
      <c r="C375" s="66" t="s">
        <v>53</v>
      </c>
      <c r="D375" s="66" t="s">
        <v>19</v>
      </c>
      <c r="E375" s="12" t="s">
        <v>2245</v>
      </c>
      <c r="F375" s="691">
        <v>5343.76</v>
      </c>
      <c r="G375" s="992" t="s">
        <v>2246</v>
      </c>
      <c r="H375" s="12" t="s">
        <v>1858</v>
      </c>
      <c r="I375" s="12" t="s">
        <v>1699</v>
      </c>
      <c r="J375" s="12" t="b">
        <v>0</v>
      </c>
    </row>
    <row r="376" spans="1:10" x14ac:dyDescent="0.2">
      <c r="A376" s="874">
        <v>42221</v>
      </c>
      <c r="B376" s="66" t="s">
        <v>2217</v>
      </c>
      <c r="C376" s="66" t="s">
        <v>1252</v>
      </c>
      <c r="D376" s="66" t="s">
        <v>17</v>
      </c>
      <c r="E376" s="12" t="s">
        <v>233</v>
      </c>
      <c r="F376" s="691">
        <v>0</v>
      </c>
      <c r="G376" s="992" t="s">
        <v>2247</v>
      </c>
      <c r="H376" s="12" t="s">
        <v>1110</v>
      </c>
      <c r="I376" s="12" t="s">
        <v>1554</v>
      </c>
      <c r="J376" s="12" t="b">
        <v>0</v>
      </c>
    </row>
    <row r="377" spans="1:10" x14ac:dyDescent="0.2">
      <c r="A377" s="874">
        <v>42220</v>
      </c>
      <c r="B377" s="66" t="s">
        <v>2201</v>
      </c>
      <c r="C377" s="66" t="s">
        <v>1252</v>
      </c>
      <c r="D377" s="66" t="s">
        <v>17</v>
      </c>
      <c r="E377" s="12" t="s">
        <v>2248</v>
      </c>
      <c r="F377" s="691">
        <v>26418.04</v>
      </c>
      <c r="G377" s="992" t="s">
        <v>1970</v>
      </c>
      <c r="H377" s="12" t="s">
        <v>1269</v>
      </c>
      <c r="I377" s="12" t="s">
        <v>2249</v>
      </c>
      <c r="J377" s="12" t="b">
        <v>0</v>
      </c>
    </row>
    <row r="378" spans="1:10" x14ac:dyDescent="0.2">
      <c r="A378" s="874">
        <v>42220</v>
      </c>
      <c r="B378" s="66" t="s">
        <v>2193</v>
      </c>
      <c r="C378" s="66" t="s">
        <v>1252</v>
      </c>
      <c r="D378" s="66" t="s">
        <v>1730</v>
      </c>
      <c r="E378" s="12" t="s">
        <v>72</v>
      </c>
      <c r="F378" s="691">
        <v>0</v>
      </c>
      <c r="G378" s="992" t="s">
        <v>2344</v>
      </c>
      <c r="H378" s="12" t="s">
        <v>1334</v>
      </c>
      <c r="I378" s="12" t="s">
        <v>1182</v>
      </c>
      <c r="J378" s="12" t="b">
        <v>0</v>
      </c>
    </row>
    <row r="379" spans="1:10" x14ac:dyDescent="0.2">
      <c r="A379" s="874">
        <v>42220</v>
      </c>
      <c r="B379" s="66" t="s">
        <v>2193</v>
      </c>
      <c r="C379" s="66" t="s">
        <v>1252</v>
      </c>
      <c r="D379" s="66" t="s">
        <v>1730</v>
      </c>
      <c r="E379" s="12" t="s">
        <v>72</v>
      </c>
      <c r="F379" s="691">
        <v>0</v>
      </c>
      <c r="G379" s="992" t="s">
        <v>2345</v>
      </c>
      <c r="H379" s="12" t="s">
        <v>1334</v>
      </c>
      <c r="I379" s="12" t="s">
        <v>1182</v>
      </c>
      <c r="J379" s="12" t="b">
        <v>0</v>
      </c>
    </row>
    <row r="380" spans="1:10" x14ac:dyDescent="0.2">
      <c r="A380" s="874">
        <v>42220</v>
      </c>
      <c r="B380" s="66" t="s">
        <v>2194</v>
      </c>
      <c r="C380" s="66" t="s">
        <v>1252</v>
      </c>
      <c r="D380" s="66" t="s">
        <v>1730</v>
      </c>
      <c r="E380" s="12" t="s">
        <v>1297</v>
      </c>
      <c r="F380" s="691">
        <v>132156.19</v>
      </c>
      <c r="G380" s="992" t="s">
        <v>2342</v>
      </c>
      <c r="H380" s="12" t="s">
        <v>1155</v>
      </c>
      <c r="I380" s="12" t="s">
        <v>1541</v>
      </c>
      <c r="J380" s="12" t="b">
        <v>0</v>
      </c>
    </row>
    <row r="381" spans="1:10" x14ac:dyDescent="0.2">
      <c r="A381" s="874">
        <v>42220</v>
      </c>
      <c r="B381" s="66" t="s">
        <v>2194</v>
      </c>
      <c r="C381" s="66" t="s">
        <v>1252</v>
      </c>
      <c r="D381" s="66" t="s">
        <v>1730</v>
      </c>
      <c r="E381" s="12" t="s">
        <v>1297</v>
      </c>
      <c r="F381" s="691">
        <v>192557.64</v>
      </c>
      <c r="G381" s="992" t="s">
        <v>2343</v>
      </c>
      <c r="H381" s="12" t="s">
        <v>1155</v>
      </c>
      <c r="I381" s="12" t="s">
        <v>1541</v>
      </c>
      <c r="J381" s="12" t="b">
        <v>0</v>
      </c>
    </row>
    <row r="382" spans="1:10" x14ac:dyDescent="0.2">
      <c r="A382" s="874">
        <v>42219</v>
      </c>
      <c r="B382" s="66" t="s">
        <v>2194</v>
      </c>
      <c r="C382" s="66" t="s">
        <v>1252</v>
      </c>
      <c r="D382" s="66" t="s">
        <v>17</v>
      </c>
      <c r="E382" s="12" t="s">
        <v>774</v>
      </c>
      <c r="F382" s="691">
        <v>22679.45</v>
      </c>
      <c r="G382" s="992" t="s">
        <v>1970</v>
      </c>
      <c r="H382" s="12" t="s">
        <v>1142</v>
      </c>
      <c r="I382" s="12" t="s">
        <v>1537</v>
      </c>
      <c r="J382" s="12" t="b">
        <v>0</v>
      </c>
    </row>
    <row r="383" spans="1:10" x14ac:dyDescent="0.2">
      <c r="A383" s="874">
        <v>42218</v>
      </c>
      <c r="B383" s="66" t="s">
        <v>2234</v>
      </c>
      <c r="C383" s="66" t="s">
        <v>761</v>
      </c>
      <c r="D383" s="66" t="s">
        <v>18</v>
      </c>
      <c r="E383" s="12" t="s">
        <v>66</v>
      </c>
      <c r="F383" s="692">
        <v>0</v>
      </c>
      <c r="G383" s="992" t="s">
        <v>2250</v>
      </c>
      <c r="H383" s="12" t="s">
        <v>982</v>
      </c>
      <c r="I383" s="12" t="s">
        <v>1491</v>
      </c>
      <c r="J383" s="12" t="b">
        <v>0</v>
      </c>
    </row>
    <row r="384" spans="1:10" x14ac:dyDescent="0.2">
      <c r="A384" s="874">
        <v>42216</v>
      </c>
      <c r="B384" s="66" t="s">
        <v>2234</v>
      </c>
      <c r="C384" s="66" t="s">
        <v>1252</v>
      </c>
      <c r="D384" s="66" t="s">
        <v>17</v>
      </c>
      <c r="E384" s="12" t="s">
        <v>66</v>
      </c>
      <c r="F384" s="691">
        <v>0</v>
      </c>
      <c r="G384" s="992" t="s">
        <v>2236</v>
      </c>
      <c r="H384" s="12" t="s">
        <v>897</v>
      </c>
      <c r="I384" s="12" t="s">
        <v>1491</v>
      </c>
      <c r="J384" s="12" t="b">
        <v>0</v>
      </c>
    </row>
    <row r="385" spans="1:10" x14ac:dyDescent="0.2">
      <c r="A385" s="874">
        <v>42216</v>
      </c>
      <c r="B385" s="66" t="s">
        <v>1939</v>
      </c>
      <c r="C385" s="66" t="s">
        <v>1252</v>
      </c>
      <c r="D385" s="66" t="s">
        <v>1730</v>
      </c>
      <c r="E385" s="12" t="s">
        <v>66</v>
      </c>
      <c r="F385" s="703">
        <v>146633.19</v>
      </c>
      <c r="G385" s="992" t="s">
        <v>2251</v>
      </c>
      <c r="H385" s="12" t="s">
        <v>2191</v>
      </c>
      <c r="I385" s="12" t="s">
        <v>1861</v>
      </c>
      <c r="J385" s="12" t="b">
        <v>1</v>
      </c>
    </row>
    <row r="386" spans="1:10" x14ac:dyDescent="0.2">
      <c r="A386" s="874">
        <v>42216</v>
      </c>
      <c r="B386" s="66" t="s">
        <v>1939</v>
      </c>
      <c r="C386" s="66" t="s">
        <v>1252</v>
      </c>
      <c r="D386" s="66" t="s">
        <v>1730</v>
      </c>
      <c r="E386" s="12" t="s">
        <v>66</v>
      </c>
      <c r="F386" s="691">
        <v>67802.759999999995</v>
      </c>
      <c r="G386" s="992" t="s">
        <v>2420</v>
      </c>
      <c r="H386" s="12" t="s">
        <v>2191</v>
      </c>
      <c r="I386" s="12" t="s">
        <v>1861</v>
      </c>
      <c r="J386" s="12" t="b">
        <v>1</v>
      </c>
    </row>
    <row r="387" spans="1:10" x14ac:dyDescent="0.2">
      <c r="A387" s="874">
        <v>42214</v>
      </c>
      <c r="B387" s="66" t="s">
        <v>2194</v>
      </c>
      <c r="C387" s="66" t="s">
        <v>1252</v>
      </c>
      <c r="D387" s="66" t="s">
        <v>17</v>
      </c>
      <c r="E387" s="12" t="s">
        <v>774</v>
      </c>
      <c r="F387" s="691">
        <v>281.74</v>
      </c>
      <c r="G387" s="992" t="s">
        <v>2237</v>
      </c>
      <c r="H387" s="12" t="s">
        <v>1142</v>
      </c>
      <c r="I387" s="12" t="s">
        <v>1537</v>
      </c>
      <c r="J387" s="12" t="b">
        <v>0</v>
      </c>
    </row>
    <row r="388" spans="1:10" x14ac:dyDescent="0.2">
      <c r="A388" s="874">
        <v>42214</v>
      </c>
      <c r="B388" s="66" t="s">
        <v>2194</v>
      </c>
      <c r="C388" s="66" t="s">
        <v>1252</v>
      </c>
      <c r="D388" s="66" t="s">
        <v>1730</v>
      </c>
      <c r="E388" s="12" t="s">
        <v>774</v>
      </c>
      <c r="F388" s="691">
        <v>0</v>
      </c>
      <c r="G388" s="992" t="s">
        <v>2238</v>
      </c>
      <c r="H388" s="12" t="s">
        <v>875</v>
      </c>
      <c r="I388" s="12" t="s">
        <v>1537</v>
      </c>
      <c r="J388" s="12" t="b">
        <v>0</v>
      </c>
    </row>
    <row r="389" spans="1:10" x14ac:dyDescent="0.2">
      <c r="A389" s="874">
        <v>42214</v>
      </c>
      <c r="B389" s="66" t="s">
        <v>2194</v>
      </c>
      <c r="C389" s="66" t="s">
        <v>1252</v>
      </c>
      <c r="D389" s="66" t="s">
        <v>1730</v>
      </c>
      <c r="E389" s="12" t="s">
        <v>774</v>
      </c>
      <c r="F389" s="691">
        <v>0</v>
      </c>
      <c r="G389" s="992" t="s">
        <v>2239</v>
      </c>
      <c r="H389" s="12" t="s">
        <v>875</v>
      </c>
      <c r="I389" s="12" t="s">
        <v>1537</v>
      </c>
      <c r="J389" s="12" t="b">
        <v>0</v>
      </c>
    </row>
    <row r="390" spans="1:10" x14ac:dyDescent="0.2">
      <c r="A390" s="874">
        <v>42214</v>
      </c>
      <c r="B390" s="66" t="s">
        <v>1939</v>
      </c>
      <c r="C390" s="66" t="s">
        <v>1252</v>
      </c>
      <c r="D390" s="66" t="s">
        <v>1730</v>
      </c>
      <c r="E390" s="12" t="s">
        <v>66</v>
      </c>
      <c r="F390" s="691">
        <v>0</v>
      </c>
      <c r="G390" s="992" t="s">
        <v>2252</v>
      </c>
      <c r="H390" s="12" t="s">
        <v>2191</v>
      </c>
      <c r="I390" s="12" t="s">
        <v>1861</v>
      </c>
      <c r="J390" s="12" t="b">
        <v>0</v>
      </c>
    </row>
    <row r="391" spans="1:10" x14ac:dyDescent="0.2">
      <c r="A391" s="874">
        <v>42212</v>
      </c>
      <c r="B391" s="66" t="s">
        <v>88</v>
      </c>
      <c r="C391" s="66" t="s">
        <v>1252</v>
      </c>
      <c r="D391" s="66" t="s">
        <v>17</v>
      </c>
      <c r="E391" s="12" t="s">
        <v>104</v>
      </c>
      <c r="F391" s="691">
        <v>0</v>
      </c>
      <c r="G391" s="992" t="s">
        <v>2214</v>
      </c>
      <c r="H391" s="12" t="s">
        <v>2213</v>
      </c>
      <c r="I391" s="12"/>
      <c r="J391" s="12" t="b">
        <v>0</v>
      </c>
    </row>
    <row r="392" spans="1:10" x14ac:dyDescent="0.2">
      <c r="A392" s="874">
        <v>42212</v>
      </c>
      <c r="B392" s="66" t="s">
        <v>2201</v>
      </c>
      <c r="C392" s="66" t="s">
        <v>761</v>
      </c>
      <c r="D392" s="66" t="s">
        <v>1730</v>
      </c>
      <c r="E392" s="12" t="s">
        <v>2232</v>
      </c>
      <c r="F392" s="691">
        <v>4200.1099999999997</v>
      </c>
      <c r="G392" s="992" t="s">
        <v>2215</v>
      </c>
      <c r="H392" s="12" t="s">
        <v>1113</v>
      </c>
      <c r="I392" s="12" t="s">
        <v>1182</v>
      </c>
      <c r="J392" s="12" t="b">
        <v>0</v>
      </c>
    </row>
    <row r="393" spans="1:10" x14ac:dyDescent="0.2">
      <c r="A393" s="874">
        <v>42208</v>
      </c>
      <c r="B393" s="66" t="s">
        <v>2201</v>
      </c>
      <c r="C393" s="66" t="s">
        <v>118</v>
      </c>
      <c r="D393" s="66" t="s">
        <v>19</v>
      </c>
      <c r="E393" s="12" t="s">
        <v>2240</v>
      </c>
      <c r="F393" s="691">
        <v>25055</v>
      </c>
      <c r="G393" s="992" t="s">
        <v>2435</v>
      </c>
      <c r="H393" s="12" t="s">
        <v>804</v>
      </c>
      <c r="I393" s="12" t="s">
        <v>2216</v>
      </c>
      <c r="J393" s="12" t="b">
        <v>0</v>
      </c>
    </row>
    <row r="394" spans="1:10" x14ac:dyDescent="0.2">
      <c r="A394" s="874">
        <v>42207</v>
      </c>
      <c r="B394" s="66" t="s">
        <v>2217</v>
      </c>
      <c r="C394" s="66" t="s">
        <v>1252</v>
      </c>
      <c r="D394" s="66" t="s">
        <v>1730</v>
      </c>
      <c r="E394" s="12" t="s">
        <v>1821</v>
      </c>
      <c r="F394" s="691">
        <v>0</v>
      </c>
      <c r="G394" s="992" t="s">
        <v>2233</v>
      </c>
      <c r="H394" s="12" t="s">
        <v>763</v>
      </c>
      <c r="I394" s="12" t="s">
        <v>2422</v>
      </c>
      <c r="J394" s="12" t="b">
        <v>0</v>
      </c>
    </row>
    <row r="395" spans="1:10" x14ac:dyDescent="0.2">
      <c r="A395" s="874">
        <v>42207</v>
      </c>
      <c r="B395" s="66" t="s">
        <v>2194</v>
      </c>
      <c r="C395" s="66" t="s">
        <v>761</v>
      </c>
      <c r="D395" s="66" t="s">
        <v>1730</v>
      </c>
      <c r="E395" s="12" t="s">
        <v>1916</v>
      </c>
      <c r="F395" s="691">
        <v>232.99</v>
      </c>
      <c r="G395" s="992" t="s">
        <v>2243</v>
      </c>
      <c r="H395" s="12" t="s">
        <v>2241</v>
      </c>
      <c r="I395" s="12" t="s">
        <v>2242</v>
      </c>
      <c r="J395" s="12" t="b">
        <v>0</v>
      </c>
    </row>
    <row r="396" spans="1:10" x14ac:dyDescent="0.2">
      <c r="A396" s="874">
        <v>42205</v>
      </c>
      <c r="B396" s="66" t="s">
        <v>2201</v>
      </c>
      <c r="C396" s="66" t="s">
        <v>53</v>
      </c>
      <c r="D396" s="66" t="s">
        <v>1730</v>
      </c>
      <c r="E396" s="12" t="s">
        <v>1214</v>
      </c>
      <c r="F396" s="691">
        <v>17590.78</v>
      </c>
      <c r="G396" s="992" t="s">
        <v>2218</v>
      </c>
      <c r="H396" s="12" t="s">
        <v>1366</v>
      </c>
      <c r="I396" s="12" t="s">
        <v>2149</v>
      </c>
      <c r="J396" s="12" t="b">
        <v>0</v>
      </c>
    </row>
    <row r="397" spans="1:10" x14ac:dyDescent="0.2">
      <c r="A397" s="874">
        <v>42204</v>
      </c>
      <c r="B397" s="66" t="s">
        <v>88</v>
      </c>
      <c r="C397" s="66" t="s">
        <v>1252</v>
      </c>
      <c r="D397" s="66" t="s">
        <v>17</v>
      </c>
      <c r="E397" s="12" t="s">
        <v>1008</v>
      </c>
      <c r="F397" s="691">
        <v>12950</v>
      </c>
      <c r="G397" s="992" t="s">
        <v>2219</v>
      </c>
      <c r="H397" s="12" t="s">
        <v>869</v>
      </c>
      <c r="I397" s="12"/>
      <c r="J397" s="12" t="b">
        <v>0</v>
      </c>
    </row>
    <row r="398" spans="1:10" x14ac:dyDescent="0.2">
      <c r="A398" s="874">
        <v>42201</v>
      </c>
      <c r="B398" s="66" t="s">
        <v>2194</v>
      </c>
      <c r="C398" s="66" t="s">
        <v>1252</v>
      </c>
      <c r="D398" s="66" t="s">
        <v>18</v>
      </c>
      <c r="E398" s="12" t="s">
        <v>380</v>
      </c>
      <c r="F398" s="691">
        <v>6165.83</v>
      </c>
      <c r="G398" s="992" t="s">
        <v>1970</v>
      </c>
      <c r="H398" s="12" t="s">
        <v>1126</v>
      </c>
      <c r="I398" s="12" t="s">
        <v>1542</v>
      </c>
      <c r="J398" s="12" t="b">
        <v>0</v>
      </c>
    </row>
    <row r="399" spans="1:10" x14ac:dyDescent="0.2">
      <c r="A399" s="874">
        <v>42200</v>
      </c>
      <c r="B399" s="66" t="s">
        <v>88</v>
      </c>
      <c r="C399" s="66" t="s">
        <v>1252</v>
      </c>
      <c r="D399" s="66" t="s">
        <v>17</v>
      </c>
      <c r="E399" s="12" t="s">
        <v>104</v>
      </c>
      <c r="F399" s="691"/>
      <c r="G399" s="992" t="s">
        <v>2220</v>
      </c>
      <c r="H399" s="12" t="s">
        <v>2213</v>
      </c>
      <c r="I399" s="12"/>
      <c r="J399" s="12" t="b">
        <v>0</v>
      </c>
    </row>
    <row r="400" spans="1:10" x14ac:dyDescent="0.2">
      <c r="A400" s="874">
        <v>42200</v>
      </c>
      <c r="B400" s="66" t="s">
        <v>2201</v>
      </c>
      <c r="C400" s="66" t="s">
        <v>1252</v>
      </c>
      <c r="D400" s="66" t="s">
        <v>17</v>
      </c>
      <c r="E400" s="12" t="s">
        <v>1328</v>
      </c>
      <c r="F400" s="691">
        <v>24231.75</v>
      </c>
      <c r="G400" s="992" t="s">
        <v>1970</v>
      </c>
      <c r="H400" s="12" t="s">
        <v>941</v>
      </c>
      <c r="I400" s="12" t="s">
        <v>1728</v>
      </c>
      <c r="J400" s="12" t="b">
        <v>0</v>
      </c>
    </row>
    <row r="401" spans="1:10" x14ac:dyDescent="0.2">
      <c r="A401" s="874">
        <v>42199</v>
      </c>
      <c r="B401" s="66" t="s">
        <v>2193</v>
      </c>
      <c r="C401" s="66" t="s">
        <v>1252</v>
      </c>
      <c r="D401" s="66" t="s">
        <v>17</v>
      </c>
      <c r="E401" s="12" t="s">
        <v>774</v>
      </c>
      <c r="F401" s="691">
        <v>46447.87</v>
      </c>
      <c r="G401" s="992" t="s">
        <v>2221</v>
      </c>
      <c r="H401" s="12" t="s">
        <v>1117</v>
      </c>
      <c r="I401" s="12" t="s">
        <v>1537</v>
      </c>
      <c r="J401" s="12" t="b">
        <v>0</v>
      </c>
    </row>
    <row r="402" spans="1:10" x14ac:dyDescent="0.2">
      <c r="A402" s="874">
        <v>42199</v>
      </c>
      <c r="B402" s="66" t="s">
        <v>2201</v>
      </c>
      <c r="C402" s="66" t="s">
        <v>1252</v>
      </c>
      <c r="D402" s="66" t="s">
        <v>17</v>
      </c>
      <c r="E402" s="12" t="s">
        <v>2222</v>
      </c>
      <c r="F402" s="691">
        <v>13494.75</v>
      </c>
      <c r="G402" s="992" t="s">
        <v>1970</v>
      </c>
      <c r="H402" s="12" t="s">
        <v>1463</v>
      </c>
      <c r="I402" s="12" t="s">
        <v>1811</v>
      </c>
      <c r="J402" s="12" t="b">
        <v>0</v>
      </c>
    </row>
    <row r="403" spans="1:10" x14ac:dyDescent="0.2">
      <c r="A403" s="874">
        <v>42199</v>
      </c>
      <c r="B403" s="66" t="s">
        <v>2201</v>
      </c>
      <c r="C403" s="66" t="s">
        <v>1252</v>
      </c>
      <c r="D403" s="66" t="s">
        <v>17</v>
      </c>
      <c r="E403" s="12" t="s">
        <v>382</v>
      </c>
      <c r="F403" s="691">
        <v>13317.35</v>
      </c>
      <c r="G403" s="992" t="s">
        <v>1970</v>
      </c>
      <c r="H403" s="12" t="s">
        <v>1129</v>
      </c>
      <c r="I403" s="12" t="s">
        <v>1996</v>
      </c>
      <c r="J403" s="12" t="b">
        <v>0</v>
      </c>
    </row>
    <row r="404" spans="1:10" x14ac:dyDescent="0.2">
      <c r="A404" s="874">
        <v>42198</v>
      </c>
      <c r="B404" s="66" t="s">
        <v>88</v>
      </c>
      <c r="C404" s="66" t="s">
        <v>1252</v>
      </c>
      <c r="D404" s="66" t="s">
        <v>17</v>
      </c>
      <c r="E404" s="12" t="s">
        <v>104</v>
      </c>
      <c r="F404" s="691">
        <v>225</v>
      </c>
      <c r="G404" s="992" t="s">
        <v>2223</v>
      </c>
      <c r="H404" s="12" t="s">
        <v>2213</v>
      </c>
      <c r="I404" s="12"/>
      <c r="J404" s="12" t="b">
        <v>0</v>
      </c>
    </row>
    <row r="405" spans="1:10" x14ac:dyDescent="0.2">
      <c r="A405" s="874">
        <v>42198</v>
      </c>
      <c r="B405" s="66" t="s">
        <v>2201</v>
      </c>
      <c r="C405" s="66" t="s">
        <v>53</v>
      </c>
      <c r="D405" s="66" t="s">
        <v>19</v>
      </c>
      <c r="E405" s="12" t="s">
        <v>2224</v>
      </c>
      <c r="F405" s="691">
        <v>3527.8</v>
      </c>
      <c r="G405" s="992" t="s">
        <v>2226</v>
      </c>
      <c r="H405" s="12" t="s">
        <v>1757</v>
      </c>
      <c r="I405" s="12" t="s">
        <v>2225</v>
      </c>
      <c r="J405" s="12" t="b">
        <v>0</v>
      </c>
    </row>
    <row r="406" spans="1:10" x14ac:dyDescent="0.2">
      <c r="A406" s="874">
        <v>42198</v>
      </c>
      <c r="B406" s="66" t="s">
        <v>2194</v>
      </c>
      <c r="C406" s="66" t="s">
        <v>1252</v>
      </c>
      <c r="D406" s="66" t="s">
        <v>1730</v>
      </c>
      <c r="E406" s="12" t="s">
        <v>380</v>
      </c>
      <c r="F406" s="691">
        <v>0</v>
      </c>
      <c r="G406" s="992" t="s">
        <v>2311</v>
      </c>
      <c r="H406" s="12" t="s">
        <v>1046</v>
      </c>
      <c r="I406" s="12" t="s">
        <v>1542</v>
      </c>
      <c r="J406" s="12" t="b">
        <v>0</v>
      </c>
    </row>
    <row r="407" spans="1:10" x14ac:dyDescent="0.2">
      <c r="A407" s="874">
        <v>42198</v>
      </c>
      <c r="B407" s="66" t="s">
        <v>2201</v>
      </c>
      <c r="C407" s="66" t="s">
        <v>1252</v>
      </c>
      <c r="D407" s="66" t="s">
        <v>17</v>
      </c>
      <c r="E407" s="12" t="s">
        <v>948</v>
      </c>
      <c r="F407" s="691">
        <v>25435.75</v>
      </c>
      <c r="G407" s="992" t="s">
        <v>2013</v>
      </c>
      <c r="H407" s="12" t="s">
        <v>1044</v>
      </c>
      <c r="I407" s="12" t="s">
        <v>1884</v>
      </c>
      <c r="J407" s="12" t="b">
        <v>0</v>
      </c>
    </row>
    <row r="408" spans="1:10" x14ac:dyDescent="0.2">
      <c r="A408" s="874">
        <v>42195</v>
      </c>
      <c r="B408" s="66" t="s">
        <v>2234</v>
      </c>
      <c r="C408" s="66" t="s">
        <v>1252</v>
      </c>
      <c r="D408" s="66" t="s">
        <v>17</v>
      </c>
      <c r="E408" s="12" t="s">
        <v>2207</v>
      </c>
      <c r="F408" s="691">
        <v>0</v>
      </c>
      <c r="G408" s="992" t="s">
        <v>2208</v>
      </c>
      <c r="H408" s="12" t="s">
        <v>1858</v>
      </c>
      <c r="I408" s="12" t="s">
        <v>1699</v>
      </c>
      <c r="J408" s="12" t="b">
        <v>0</v>
      </c>
    </row>
    <row r="409" spans="1:10" x14ac:dyDescent="0.2">
      <c r="A409" s="874">
        <v>42195</v>
      </c>
      <c r="B409" s="66" t="s">
        <v>1506</v>
      </c>
      <c r="C409" s="66" t="s">
        <v>53</v>
      </c>
      <c r="D409" s="66" t="s">
        <v>19</v>
      </c>
      <c r="E409" s="12" t="s">
        <v>2228</v>
      </c>
      <c r="F409" s="691">
        <v>8652.26</v>
      </c>
      <c r="G409" s="992" t="s">
        <v>2229</v>
      </c>
      <c r="H409" s="12" t="s">
        <v>2227</v>
      </c>
      <c r="I409" s="12" t="s">
        <v>1699</v>
      </c>
      <c r="J409" s="12" t="b">
        <v>0</v>
      </c>
    </row>
    <row r="410" spans="1:10" x14ac:dyDescent="0.2">
      <c r="A410" s="874">
        <v>42193</v>
      </c>
      <c r="B410" s="66" t="s">
        <v>1793</v>
      </c>
      <c r="C410" s="66" t="s">
        <v>1252</v>
      </c>
      <c r="D410" s="66" t="s">
        <v>19</v>
      </c>
      <c r="E410" s="12" t="s">
        <v>1861</v>
      </c>
      <c r="F410" s="691">
        <v>116917.92</v>
      </c>
      <c r="G410" s="992" t="s">
        <v>2210</v>
      </c>
      <c r="H410" s="12" t="s">
        <v>1962</v>
      </c>
      <c r="I410" s="12" t="s">
        <v>2209</v>
      </c>
      <c r="J410" s="12" t="b">
        <v>0</v>
      </c>
    </row>
    <row r="411" spans="1:10" x14ac:dyDescent="0.2">
      <c r="A411" s="874">
        <v>42192</v>
      </c>
      <c r="B411" s="66" t="s">
        <v>2194</v>
      </c>
      <c r="C411" s="66" t="s">
        <v>1252</v>
      </c>
      <c r="D411" s="66" t="s">
        <v>1730</v>
      </c>
      <c r="E411" s="12" t="s">
        <v>774</v>
      </c>
      <c r="F411" s="691">
        <v>102557.62</v>
      </c>
      <c r="G411" s="992" t="s">
        <v>2312</v>
      </c>
      <c r="H411" s="12" t="s">
        <v>773</v>
      </c>
      <c r="I411" s="12" t="s">
        <v>1537</v>
      </c>
      <c r="J411" s="12" t="b">
        <v>0</v>
      </c>
    </row>
    <row r="412" spans="1:10" x14ac:dyDescent="0.2">
      <c r="A412" s="874">
        <v>42191</v>
      </c>
      <c r="B412" s="66" t="s">
        <v>2201</v>
      </c>
      <c r="C412" s="66" t="s">
        <v>1252</v>
      </c>
      <c r="D412" s="66" t="s">
        <v>17</v>
      </c>
      <c r="E412" s="12" t="s">
        <v>377</v>
      </c>
      <c r="F412" s="691">
        <v>6944.45</v>
      </c>
      <c r="G412" s="992" t="s">
        <v>2104</v>
      </c>
      <c r="H412" s="12" t="s">
        <v>1128</v>
      </c>
      <c r="I412" s="12" t="s">
        <v>2211</v>
      </c>
      <c r="J412" s="12" t="b">
        <v>0</v>
      </c>
    </row>
    <row r="413" spans="1:10" x14ac:dyDescent="0.2">
      <c r="A413" s="874">
        <v>42190</v>
      </c>
      <c r="B413" s="66" t="s">
        <v>1939</v>
      </c>
      <c r="C413" s="66" t="s">
        <v>1252</v>
      </c>
      <c r="D413" s="66" t="s">
        <v>17</v>
      </c>
      <c r="E413" s="12" t="s">
        <v>66</v>
      </c>
      <c r="F413" s="691">
        <v>0</v>
      </c>
      <c r="G413" s="992" t="s">
        <v>2199</v>
      </c>
      <c r="H413" s="12" t="s">
        <v>2191</v>
      </c>
      <c r="I413" s="12" t="s">
        <v>1177</v>
      </c>
      <c r="J413" s="12" t="b">
        <v>0</v>
      </c>
    </row>
    <row r="414" spans="1:10" x14ac:dyDescent="0.2">
      <c r="A414" s="874">
        <v>42187</v>
      </c>
      <c r="B414" s="66" t="s">
        <v>2201</v>
      </c>
      <c r="C414" s="66" t="s">
        <v>761</v>
      </c>
      <c r="D414" s="66" t="s">
        <v>19</v>
      </c>
      <c r="E414" s="12" t="s">
        <v>2202</v>
      </c>
      <c r="F414" s="691">
        <v>0</v>
      </c>
      <c r="G414" s="992" t="s">
        <v>2203</v>
      </c>
      <c r="H414" s="12" t="s">
        <v>1100</v>
      </c>
      <c r="I414" s="12" t="s">
        <v>1182</v>
      </c>
      <c r="J414" s="12" t="b">
        <v>0</v>
      </c>
    </row>
    <row r="415" spans="1:10" x14ac:dyDescent="0.2">
      <c r="A415" s="874">
        <v>42187</v>
      </c>
      <c r="B415" s="66" t="s">
        <v>2201</v>
      </c>
      <c r="C415" s="66" t="s">
        <v>761</v>
      </c>
      <c r="D415" s="66" t="s">
        <v>19</v>
      </c>
      <c r="E415" s="12" t="s">
        <v>1806</v>
      </c>
      <c r="F415" s="691">
        <v>922.16</v>
      </c>
      <c r="G415" s="992" t="s">
        <v>2204</v>
      </c>
      <c r="H415" s="12" t="s">
        <v>1385</v>
      </c>
      <c r="I415" s="12" t="s">
        <v>1807</v>
      </c>
      <c r="J415" s="12" t="b">
        <v>0</v>
      </c>
    </row>
    <row r="416" spans="1:10" x14ac:dyDescent="0.2">
      <c r="A416" s="874">
        <v>42187</v>
      </c>
      <c r="B416" s="66" t="s">
        <v>2201</v>
      </c>
      <c r="C416" s="66" t="s">
        <v>1252</v>
      </c>
      <c r="D416" s="66" t="s">
        <v>17</v>
      </c>
      <c r="E416" s="12" t="s">
        <v>72</v>
      </c>
      <c r="F416" s="691">
        <v>7181.48</v>
      </c>
      <c r="G416" s="992" t="s">
        <v>2230</v>
      </c>
      <c r="H416" s="12" t="s">
        <v>837</v>
      </c>
      <c r="I416" s="12" t="s">
        <v>1182</v>
      </c>
      <c r="J416" s="12" t="b">
        <v>0</v>
      </c>
    </row>
    <row r="417" spans="1:10" x14ac:dyDescent="0.2">
      <c r="A417" s="874">
        <v>42186</v>
      </c>
      <c r="B417" s="66" t="s">
        <v>2201</v>
      </c>
      <c r="C417" s="66" t="s">
        <v>1252</v>
      </c>
      <c r="D417" s="66" t="s">
        <v>17</v>
      </c>
      <c r="E417" s="12" t="s">
        <v>2212</v>
      </c>
      <c r="F417" s="691">
        <v>17480.7</v>
      </c>
      <c r="G417" s="992" t="s">
        <v>2104</v>
      </c>
      <c r="H417" s="12" t="s">
        <v>789</v>
      </c>
      <c r="I417" s="12" t="s">
        <v>1824</v>
      </c>
      <c r="J417" s="12" t="b">
        <v>0</v>
      </c>
    </row>
    <row r="418" spans="1:10" x14ac:dyDescent="0.2">
      <c r="A418" s="874">
        <v>42181</v>
      </c>
      <c r="B418" s="66" t="s">
        <v>1939</v>
      </c>
      <c r="C418" s="66" t="s">
        <v>1252</v>
      </c>
      <c r="D418" s="66" t="s">
        <v>17</v>
      </c>
      <c r="E418" s="12" t="s">
        <v>66</v>
      </c>
      <c r="F418" s="691">
        <v>0</v>
      </c>
      <c r="G418" s="992" t="s">
        <v>2192</v>
      </c>
      <c r="H418" s="12" t="s">
        <v>2191</v>
      </c>
      <c r="I418" s="12" t="s">
        <v>1177</v>
      </c>
      <c r="J418" s="12" t="b">
        <v>0</v>
      </c>
    </row>
    <row r="419" spans="1:10" x14ac:dyDescent="0.2">
      <c r="A419" s="874">
        <v>42179</v>
      </c>
      <c r="B419" s="66" t="s">
        <v>2193</v>
      </c>
      <c r="C419" s="66" t="s">
        <v>1252</v>
      </c>
      <c r="D419" s="66" t="s">
        <v>1730</v>
      </c>
      <c r="E419" s="12" t="s">
        <v>373</v>
      </c>
      <c r="F419" s="703">
        <v>44658.73</v>
      </c>
      <c r="G419" s="992" t="s">
        <v>2384</v>
      </c>
      <c r="H419" s="12" t="s">
        <v>1755</v>
      </c>
      <c r="I419" s="12" t="s">
        <v>1170</v>
      </c>
      <c r="J419" s="12" t="b">
        <v>0</v>
      </c>
    </row>
    <row r="420" spans="1:10" x14ac:dyDescent="0.2">
      <c r="A420" s="874">
        <v>42179</v>
      </c>
      <c r="B420" s="66" t="s">
        <v>2193</v>
      </c>
      <c r="C420" s="66" t="s">
        <v>1252</v>
      </c>
      <c r="D420" s="66" t="s">
        <v>1730</v>
      </c>
      <c r="E420" s="12" t="s">
        <v>373</v>
      </c>
      <c r="F420" s="691">
        <v>52075.22</v>
      </c>
      <c r="G420" s="992" t="s">
        <v>2385</v>
      </c>
      <c r="H420" s="12" t="s">
        <v>1755</v>
      </c>
      <c r="I420" s="12" t="s">
        <v>1170</v>
      </c>
      <c r="J420" s="12" t="b">
        <v>0</v>
      </c>
    </row>
    <row r="421" spans="1:10" x14ac:dyDescent="0.2">
      <c r="A421" s="874">
        <v>42178</v>
      </c>
      <c r="B421" s="66" t="s">
        <v>2201</v>
      </c>
      <c r="C421" s="66" t="s">
        <v>118</v>
      </c>
      <c r="D421" s="66" t="s">
        <v>19</v>
      </c>
      <c r="E421" s="12" t="s">
        <v>1020</v>
      </c>
      <c r="F421" s="691">
        <v>65371.4</v>
      </c>
      <c r="G421" s="992" t="s">
        <v>2180</v>
      </c>
      <c r="H421" s="12" t="s">
        <v>1019</v>
      </c>
      <c r="I421" s="12" t="s">
        <v>1909</v>
      </c>
      <c r="J421" s="12" t="b">
        <v>0</v>
      </c>
    </row>
    <row r="422" spans="1:10" x14ac:dyDescent="0.2">
      <c r="A422" s="874">
        <v>42178</v>
      </c>
      <c r="B422" s="66" t="s">
        <v>2194</v>
      </c>
      <c r="C422" s="66" t="s">
        <v>118</v>
      </c>
      <c r="D422" s="66" t="s">
        <v>19</v>
      </c>
      <c r="E422" s="12" t="s">
        <v>1297</v>
      </c>
      <c r="F422" s="691">
        <v>138225.81</v>
      </c>
      <c r="G422" s="992" t="s">
        <v>2429</v>
      </c>
      <c r="H422" s="12" t="s">
        <v>1014</v>
      </c>
      <c r="I422" s="12" t="s">
        <v>1541</v>
      </c>
      <c r="J422" s="12" t="b">
        <v>0</v>
      </c>
    </row>
    <row r="423" spans="1:10" x14ac:dyDescent="0.2">
      <c r="A423" s="874">
        <v>42178</v>
      </c>
      <c r="B423" s="66" t="s">
        <v>2194</v>
      </c>
      <c r="C423" s="66" t="s">
        <v>118</v>
      </c>
      <c r="D423" s="66" t="s">
        <v>19</v>
      </c>
      <c r="E423" s="12" t="s">
        <v>1297</v>
      </c>
      <c r="F423" s="691">
        <v>194124.79</v>
      </c>
      <c r="G423" s="992" t="s">
        <v>2430</v>
      </c>
      <c r="H423" s="12" t="s">
        <v>1014</v>
      </c>
      <c r="I423" s="12" t="s">
        <v>1541</v>
      </c>
      <c r="J423" s="12" t="b">
        <v>0</v>
      </c>
    </row>
    <row r="424" spans="1:10" x14ac:dyDescent="0.2">
      <c r="A424" s="874">
        <v>42177</v>
      </c>
      <c r="B424" s="66" t="s">
        <v>5</v>
      </c>
      <c r="C424" s="66" t="s">
        <v>1252</v>
      </c>
      <c r="D424" s="66" t="s">
        <v>18</v>
      </c>
      <c r="E424" s="12" t="s">
        <v>72</v>
      </c>
      <c r="F424" s="691"/>
      <c r="G424" s="992" t="s">
        <v>2181</v>
      </c>
      <c r="H424" s="12" t="s">
        <v>1334</v>
      </c>
      <c r="I424" s="12" t="s">
        <v>1182</v>
      </c>
      <c r="J424" s="12" t="b">
        <v>0</v>
      </c>
    </row>
    <row r="425" spans="1:10" x14ac:dyDescent="0.2">
      <c r="A425" s="874">
        <v>42177</v>
      </c>
      <c r="B425" s="66" t="s">
        <v>5</v>
      </c>
      <c r="C425" s="66" t="s">
        <v>1252</v>
      </c>
      <c r="D425" s="66" t="s">
        <v>17</v>
      </c>
      <c r="E425" s="12" t="s">
        <v>72</v>
      </c>
      <c r="F425" s="691"/>
      <c r="G425" s="992" t="s">
        <v>2182</v>
      </c>
      <c r="H425" s="12" t="s">
        <v>1200</v>
      </c>
      <c r="I425" s="12" t="s">
        <v>1182</v>
      </c>
      <c r="J425" s="12" t="b">
        <v>0</v>
      </c>
    </row>
    <row r="426" spans="1:10" x14ac:dyDescent="0.2">
      <c r="A426" s="874">
        <v>42172</v>
      </c>
      <c r="B426" s="66" t="s">
        <v>2234</v>
      </c>
      <c r="C426" s="66" t="s">
        <v>53</v>
      </c>
      <c r="D426" s="66" t="s">
        <v>19</v>
      </c>
      <c r="E426" s="12" t="s">
        <v>221</v>
      </c>
      <c r="F426" s="691">
        <v>15000</v>
      </c>
      <c r="G426" s="992" t="s">
        <v>2183</v>
      </c>
      <c r="H426" s="12" t="s">
        <v>1858</v>
      </c>
      <c r="I426" s="12" t="s">
        <v>1699</v>
      </c>
      <c r="J426" s="12" t="b">
        <v>0</v>
      </c>
    </row>
    <row r="427" spans="1:10" x14ac:dyDescent="0.2">
      <c r="A427" s="874">
        <v>42171</v>
      </c>
      <c r="B427" s="66" t="s">
        <v>2201</v>
      </c>
      <c r="C427" s="66" t="s">
        <v>1252</v>
      </c>
      <c r="D427" s="66" t="s">
        <v>17</v>
      </c>
      <c r="E427" s="12" t="s">
        <v>717</v>
      </c>
      <c r="F427" s="691">
        <v>2671.32</v>
      </c>
      <c r="G427" s="992" t="s">
        <v>2184</v>
      </c>
      <c r="H427" s="12" t="s">
        <v>880</v>
      </c>
      <c r="I427" s="12" t="s">
        <v>1640</v>
      </c>
      <c r="J427" s="12" t="b">
        <v>0</v>
      </c>
    </row>
    <row r="428" spans="1:10" x14ac:dyDescent="0.2">
      <c r="A428" s="874">
        <v>42166</v>
      </c>
      <c r="B428" s="66" t="s">
        <v>5</v>
      </c>
      <c r="C428" s="66" t="s">
        <v>37</v>
      </c>
      <c r="D428" s="66" t="s">
        <v>1730</v>
      </c>
      <c r="E428" s="12" t="s">
        <v>1821</v>
      </c>
      <c r="F428" s="691">
        <v>0</v>
      </c>
      <c r="G428" s="992" t="s">
        <v>2186</v>
      </c>
      <c r="H428" s="12" t="s">
        <v>1720</v>
      </c>
      <c r="I428" s="12" t="s">
        <v>2185</v>
      </c>
      <c r="J428" s="12" t="b">
        <v>0</v>
      </c>
    </row>
    <row r="429" spans="1:10" x14ac:dyDescent="0.2">
      <c r="A429" s="874">
        <v>42163</v>
      </c>
      <c r="B429" s="66" t="s">
        <v>2201</v>
      </c>
      <c r="C429" s="66" t="s">
        <v>1252</v>
      </c>
      <c r="D429" s="66" t="s">
        <v>17</v>
      </c>
      <c r="E429" s="12" t="s">
        <v>278</v>
      </c>
      <c r="F429" s="691">
        <v>20578.3</v>
      </c>
      <c r="G429" s="992" t="s">
        <v>2104</v>
      </c>
      <c r="H429" s="12" t="s">
        <v>1488</v>
      </c>
      <c r="I429" s="12" t="s">
        <v>1489</v>
      </c>
      <c r="J429" s="12" t="b">
        <v>0</v>
      </c>
    </row>
    <row r="430" spans="1:10" x14ac:dyDescent="0.2">
      <c r="A430" s="874">
        <v>42163</v>
      </c>
      <c r="B430" s="66" t="s">
        <v>5</v>
      </c>
      <c r="C430" s="66" t="s">
        <v>1252</v>
      </c>
      <c r="D430" s="66" t="s">
        <v>17</v>
      </c>
      <c r="E430" s="12" t="s">
        <v>233</v>
      </c>
      <c r="F430" s="692">
        <v>56008.800000000003</v>
      </c>
      <c r="G430" s="992" t="s">
        <v>2177</v>
      </c>
      <c r="H430" s="12" t="s">
        <v>1302</v>
      </c>
      <c r="I430" s="12" t="s">
        <v>1554</v>
      </c>
      <c r="J430" s="12" t="b">
        <v>0</v>
      </c>
    </row>
    <row r="431" spans="1:10" x14ac:dyDescent="0.2">
      <c r="A431" s="874">
        <v>42161</v>
      </c>
      <c r="B431" s="66" t="s">
        <v>2234</v>
      </c>
      <c r="C431" s="66" t="s">
        <v>2</v>
      </c>
      <c r="D431" s="66" t="s">
        <v>1730</v>
      </c>
      <c r="E431" s="12" t="s">
        <v>66</v>
      </c>
      <c r="F431" s="691">
        <v>156000</v>
      </c>
      <c r="G431" s="992" t="s">
        <v>2168</v>
      </c>
      <c r="H431" s="12" t="s">
        <v>897</v>
      </c>
      <c r="I431" s="12" t="s">
        <v>1491</v>
      </c>
      <c r="J431" s="12" t="b">
        <v>1</v>
      </c>
    </row>
    <row r="432" spans="1:10" x14ac:dyDescent="0.2">
      <c r="A432" s="874">
        <v>42161</v>
      </c>
      <c r="B432" s="66" t="s">
        <v>88</v>
      </c>
      <c r="C432" s="66" t="s">
        <v>53</v>
      </c>
      <c r="D432" s="66" t="s">
        <v>19</v>
      </c>
      <c r="E432" s="12" t="s">
        <v>2169</v>
      </c>
      <c r="F432" s="691">
        <v>10625</v>
      </c>
      <c r="G432" s="992" t="s">
        <v>2170</v>
      </c>
      <c r="H432" s="12" t="s">
        <v>1025</v>
      </c>
      <c r="I432" s="12"/>
      <c r="J432" s="12" t="b">
        <v>0</v>
      </c>
    </row>
    <row r="433" spans="1:10" x14ac:dyDescent="0.2">
      <c r="A433" s="874">
        <v>42160</v>
      </c>
      <c r="B433" s="66" t="s">
        <v>2194</v>
      </c>
      <c r="C433" s="66" t="s">
        <v>118</v>
      </c>
      <c r="D433" s="66" t="s">
        <v>19</v>
      </c>
      <c r="E433" s="12" t="s">
        <v>774</v>
      </c>
      <c r="F433" s="691"/>
      <c r="G433" s="992" t="s">
        <v>2171</v>
      </c>
      <c r="H433" s="12" t="s">
        <v>875</v>
      </c>
      <c r="I433" s="12" t="s">
        <v>1537</v>
      </c>
      <c r="J433" s="12" t="b">
        <v>0</v>
      </c>
    </row>
    <row r="434" spans="1:10" x14ac:dyDescent="0.2">
      <c r="A434" s="874">
        <v>42160</v>
      </c>
      <c r="B434" s="66" t="s">
        <v>2201</v>
      </c>
      <c r="C434" s="66" t="s">
        <v>1252</v>
      </c>
      <c r="D434" s="66" t="s">
        <v>17</v>
      </c>
      <c r="E434" s="12" t="s">
        <v>85</v>
      </c>
      <c r="F434" s="691">
        <v>7031.48</v>
      </c>
      <c r="G434" s="992" t="s">
        <v>2172</v>
      </c>
      <c r="H434" s="12" t="s">
        <v>1203</v>
      </c>
      <c r="I434" s="12" t="s">
        <v>1182</v>
      </c>
      <c r="J434" s="12" t="b">
        <v>0</v>
      </c>
    </row>
    <row r="435" spans="1:10" x14ac:dyDescent="0.2">
      <c r="A435" s="874">
        <v>42160</v>
      </c>
      <c r="B435" s="66" t="s">
        <v>2201</v>
      </c>
      <c r="C435" s="66" t="s">
        <v>1252</v>
      </c>
      <c r="D435" s="66" t="s">
        <v>17</v>
      </c>
      <c r="E435" s="12" t="s">
        <v>34</v>
      </c>
      <c r="F435" s="691">
        <v>50194</v>
      </c>
      <c r="G435" s="992" t="s">
        <v>2178</v>
      </c>
      <c r="H435" s="12" t="s">
        <v>789</v>
      </c>
      <c r="I435" s="12" t="s">
        <v>1824</v>
      </c>
      <c r="J435" s="12" t="b">
        <v>0</v>
      </c>
    </row>
    <row r="436" spans="1:10" x14ac:dyDescent="0.2">
      <c r="A436" s="874">
        <v>42158</v>
      </c>
      <c r="B436" s="66" t="s">
        <v>2201</v>
      </c>
      <c r="C436" s="66" t="s">
        <v>1252</v>
      </c>
      <c r="D436" s="66" t="s">
        <v>17</v>
      </c>
      <c r="E436" s="12" t="s">
        <v>2173</v>
      </c>
      <c r="F436" s="691"/>
      <c r="G436" s="992" t="s">
        <v>2174</v>
      </c>
      <c r="H436" s="12" t="s">
        <v>1101</v>
      </c>
      <c r="I436" s="12" t="s">
        <v>1182</v>
      </c>
      <c r="J436" s="12" t="b">
        <v>0</v>
      </c>
    </row>
    <row r="437" spans="1:10" x14ac:dyDescent="0.2">
      <c r="A437" s="874">
        <v>42157</v>
      </c>
      <c r="B437" s="66" t="s">
        <v>36</v>
      </c>
      <c r="C437" s="66" t="s">
        <v>761</v>
      </c>
      <c r="D437" s="66" t="s">
        <v>19</v>
      </c>
      <c r="E437" s="12" t="s">
        <v>380</v>
      </c>
      <c r="F437" s="691">
        <v>0</v>
      </c>
      <c r="G437" s="992" t="s">
        <v>2195</v>
      </c>
      <c r="H437" s="12" t="s">
        <v>1095</v>
      </c>
      <c r="I437" s="12" t="s">
        <v>1542</v>
      </c>
      <c r="J437" s="12" t="b">
        <v>0</v>
      </c>
    </row>
    <row r="438" spans="1:10" x14ac:dyDescent="0.2">
      <c r="A438" s="874">
        <v>42156</v>
      </c>
      <c r="B438" s="66" t="s">
        <v>36</v>
      </c>
      <c r="C438" s="66" t="s">
        <v>53</v>
      </c>
      <c r="D438" s="66" t="s">
        <v>1730</v>
      </c>
      <c r="E438" s="12" t="s">
        <v>2175</v>
      </c>
      <c r="F438" s="691">
        <v>17942.28</v>
      </c>
      <c r="G438" s="992" t="s">
        <v>2176</v>
      </c>
      <c r="H438" s="12" t="s">
        <v>960</v>
      </c>
      <c r="I438" s="12" t="s">
        <v>2007</v>
      </c>
      <c r="J438" s="12" t="b">
        <v>0</v>
      </c>
    </row>
    <row r="439" spans="1:10" x14ac:dyDescent="0.2">
      <c r="A439" s="874">
        <v>42151</v>
      </c>
      <c r="B439" s="66" t="s">
        <v>6</v>
      </c>
      <c r="C439" s="66" t="s">
        <v>761</v>
      </c>
      <c r="D439" s="66" t="s">
        <v>19</v>
      </c>
      <c r="E439" s="12" t="s">
        <v>2158</v>
      </c>
      <c r="F439" s="691">
        <v>575</v>
      </c>
      <c r="G439" s="992" t="s">
        <v>2160</v>
      </c>
      <c r="H439" s="12" t="s">
        <v>882</v>
      </c>
      <c r="I439" s="12" t="s">
        <v>2159</v>
      </c>
      <c r="J439" s="12" t="b">
        <v>0</v>
      </c>
    </row>
    <row r="440" spans="1:10" x14ac:dyDescent="0.2">
      <c r="A440" s="874">
        <v>42150</v>
      </c>
      <c r="B440" s="66" t="s">
        <v>36</v>
      </c>
      <c r="C440" s="66" t="s">
        <v>1252</v>
      </c>
      <c r="D440" s="66" t="s">
        <v>17</v>
      </c>
      <c r="E440" s="12" t="s">
        <v>152</v>
      </c>
      <c r="F440" s="691">
        <v>21770.1</v>
      </c>
      <c r="G440" s="992" t="s">
        <v>2104</v>
      </c>
      <c r="H440" s="12" t="s">
        <v>2161</v>
      </c>
      <c r="I440" s="12" t="s">
        <v>1630</v>
      </c>
      <c r="J440" s="12" t="b">
        <v>0</v>
      </c>
    </row>
    <row r="441" spans="1:10" x14ac:dyDescent="0.2">
      <c r="A441" s="874">
        <v>42150</v>
      </c>
      <c r="B441" s="66" t="s">
        <v>5</v>
      </c>
      <c r="C441" s="66" t="s">
        <v>761</v>
      </c>
      <c r="D441" s="66" t="s">
        <v>17</v>
      </c>
      <c r="E441" s="12" t="s">
        <v>2162</v>
      </c>
      <c r="F441" s="691"/>
      <c r="G441" s="992" t="s">
        <v>2163</v>
      </c>
      <c r="H441" s="12" t="s">
        <v>1755</v>
      </c>
      <c r="I441" s="12" t="s">
        <v>1170</v>
      </c>
      <c r="J441" s="12" t="b">
        <v>0</v>
      </c>
    </row>
    <row r="442" spans="1:10" x14ac:dyDescent="0.2">
      <c r="A442" s="874">
        <v>42150</v>
      </c>
      <c r="B442" s="66" t="s">
        <v>2234</v>
      </c>
      <c r="C442" s="66" t="s">
        <v>1252</v>
      </c>
      <c r="D442" s="66" t="s">
        <v>17</v>
      </c>
      <c r="E442" s="12" t="s">
        <v>1163</v>
      </c>
      <c r="F442" s="691"/>
      <c r="G442" s="992" t="s">
        <v>2164</v>
      </c>
      <c r="H442" s="12" t="s">
        <v>1332</v>
      </c>
      <c r="I442" s="12" t="s">
        <v>1165</v>
      </c>
      <c r="J442" s="12" t="b">
        <v>0</v>
      </c>
    </row>
    <row r="443" spans="1:10" x14ac:dyDescent="0.2">
      <c r="A443" s="874">
        <v>42150</v>
      </c>
      <c r="B443" s="66" t="s">
        <v>2132</v>
      </c>
      <c r="C443" s="66" t="s">
        <v>2</v>
      </c>
      <c r="D443" s="66" t="s">
        <v>19</v>
      </c>
      <c r="E443" s="12" t="s">
        <v>795</v>
      </c>
      <c r="F443" s="691">
        <v>228212.62</v>
      </c>
      <c r="G443" s="992" t="s">
        <v>2166</v>
      </c>
      <c r="H443" s="12" t="s">
        <v>2165</v>
      </c>
      <c r="I443" s="12" t="s">
        <v>1218</v>
      </c>
      <c r="J443" s="12" t="b">
        <v>1</v>
      </c>
    </row>
    <row r="444" spans="1:10" x14ac:dyDescent="0.2">
      <c r="A444" s="874">
        <v>42145</v>
      </c>
      <c r="B444" s="66" t="s">
        <v>2194</v>
      </c>
      <c r="C444" s="66" t="s">
        <v>1252</v>
      </c>
      <c r="D444" s="66" t="s">
        <v>1730</v>
      </c>
      <c r="E444" s="12" t="s">
        <v>380</v>
      </c>
      <c r="F444" s="691">
        <v>94867.33</v>
      </c>
      <c r="G444" s="992" t="s">
        <v>2253</v>
      </c>
      <c r="H444" s="12" t="s">
        <v>1126</v>
      </c>
      <c r="I444" s="12" t="s">
        <v>1542</v>
      </c>
      <c r="J444" s="12" t="b">
        <v>1</v>
      </c>
    </row>
    <row r="445" spans="1:10" x14ac:dyDescent="0.2">
      <c r="A445" s="874">
        <v>42143</v>
      </c>
      <c r="B445" s="66" t="s">
        <v>5</v>
      </c>
      <c r="C445" s="66" t="s">
        <v>1252</v>
      </c>
      <c r="D445" s="66" t="s">
        <v>17</v>
      </c>
      <c r="E445" s="12" t="s">
        <v>764</v>
      </c>
      <c r="F445" s="691">
        <v>18612.3</v>
      </c>
      <c r="G445" s="992" t="s">
        <v>2179</v>
      </c>
      <c r="H445" s="12" t="s">
        <v>1712</v>
      </c>
      <c r="I445" s="12" t="s">
        <v>1587</v>
      </c>
      <c r="J445" s="12" t="b">
        <v>0</v>
      </c>
    </row>
    <row r="446" spans="1:10" x14ac:dyDescent="0.2">
      <c r="A446" s="874">
        <v>42142</v>
      </c>
      <c r="B446" s="66" t="s">
        <v>2193</v>
      </c>
      <c r="C446" s="66" t="s">
        <v>1252</v>
      </c>
      <c r="D446" s="66" t="s">
        <v>17</v>
      </c>
      <c r="E446" s="12" t="s">
        <v>2144</v>
      </c>
      <c r="F446" s="691"/>
      <c r="G446" s="992" t="s">
        <v>2145</v>
      </c>
      <c r="H446" s="12" t="s">
        <v>1133</v>
      </c>
      <c r="I446" s="12" t="s">
        <v>1182</v>
      </c>
      <c r="J446" s="12" t="b">
        <v>0</v>
      </c>
    </row>
    <row r="447" spans="1:10" x14ac:dyDescent="0.2">
      <c r="A447" s="874">
        <v>42138</v>
      </c>
      <c r="B447" s="66" t="s">
        <v>36</v>
      </c>
      <c r="C447" s="66" t="s">
        <v>1252</v>
      </c>
      <c r="D447" s="66" t="s">
        <v>17</v>
      </c>
      <c r="E447" s="12" t="s">
        <v>2146</v>
      </c>
      <c r="F447" s="691">
        <v>0</v>
      </c>
      <c r="G447" s="992" t="s">
        <v>2147</v>
      </c>
      <c r="H447" s="12" t="s">
        <v>1920</v>
      </c>
      <c r="I447" s="12" t="s">
        <v>1922</v>
      </c>
      <c r="J447" s="12" t="b">
        <v>0</v>
      </c>
    </row>
    <row r="448" spans="1:10" x14ac:dyDescent="0.2">
      <c r="A448" s="874">
        <v>42137</v>
      </c>
      <c r="B448" s="66" t="s">
        <v>2194</v>
      </c>
      <c r="C448" s="66" t="s">
        <v>37</v>
      </c>
      <c r="D448" s="66" t="s">
        <v>19</v>
      </c>
      <c r="E448" s="12" t="s">
        <v>800</v>
      </c>
      <c r="F448" s="691">
        <v>21000</v>
      </c>
      <c r="G448" s="992" t="s">
        <v>2148</v>
      </c>
      <c r="H448" s="12" t="s">
        <v>786</v>
      </c>
      <c r="I448" s="12" t="s">
        <v>1579</v>
      </c>
      <c r="J448" s="12" t="b">
        <v>0</v>
      </c>
    </row>
    <row r="449" spans="1:10" x14ac:dyDescent="0.2">
      <c r="A449" s="874">
        <v>42131</v>
      </c>
      <c r="B449" s="66" t="s">
        <v>2201</v>
      </c>
      <c r="C449" s="66" t="s">
        <v>1252</v>
      </c>
      <c r="D449" s="66" t="s">
        <v>17</v>
      </c>
      <c r="E449" s="12" t="s">
        <v>1214</v>
      </c>
      <c r="F449" s="691">
        <v>39376</v>
      </c>
      <c r="G449" s="992" t="s">
        <v>2104</v>
      </c>
      <c r="H449" s="12" t="s">
        <v>888</v>
      </c>
      <c r="I449" s="12" t="s">
        <v>2149</v>
      </c>
      <c r="J449" s="12" t="b">
        <v>0</v>
      </c>
    </row>
    <row r="450" spans="1:10" x14ac:dyDescent="0.2">
      <c r="A450" s="874">
        <v>42130</v>
      </c>
      <c r="B450" s="66" t="s">
        <v>2201</v>
      </c>
      <c r="C450" s="66" t="s">
        <v>1252</v>
      </c>
      <c r="D450" s="66" t="s">
        <v>18</v>
      </c>
      <c r="E450" s="12" t="s">
        <v>2150</v>
      </c>
      <c r="F450" s="691">
        <v>0</v>
      </c>
      <c r="G450" s="992" t="s">
        <v>2151</v>
      </c>
      <c r="H450" s="12" t="s">
        <v>1220</v>
      </c>
      <c r="I450" s="12" t="s">
        <v>1798</v>
      </c>
      <c r="J450" s="12" t="b">
        <v>0</v>
      </c>
    </row>
    <row r="451" spans="1:10" x14ac:dyDescent="0.2">
      <c r="A451" s="874">
        <v>42128</v>
      </c>
      <c r="B451" s="66" t="s">
        <v>36</v>
      </c>
      <c r="C451" s="66" t="s">
        <v>1252</v>
      </c>
      <c r="D451" s="66" t="s">
        <v>17</v>
      </c>
      <c r="E451" s="12" t="s">
        <v>1802</v>
      </c>
      <c r="F451" s="691">
        <v>33540</v>
      </c>
      <c r="G451" s="992" t="s">
        <v>2152</v>
      </c>
      <c r="H451" s="12" t="s">
        <v>2014</v>
      </c>
      <c r="I451" s="12" t="s">
        <v>1803</v>
      </c>
      <c r="J451" s="12" t="b">
        <v>0</v>
      </c>
    </row>
    <row r="452" spans="1:10" x14ac:dyDescent="0.2">
      <c r="A452" s="874">
        <v>42125</v>
      </c>
      <c r="B452" s="66" t="s">
        <v>1793</v>
      </c>
      <c r="C452" s="66" t="s">
        <v>1252</v>
      </c>
      <c r="D452" s="66" t="s">
        <v>17</v>
      </c>
      <c r="E452" s="12" t="s">
        <v>66</v>
      </c>
      <c r="F452" s="691">
        <v>38387.660000000003</v>
      </c>
      <c r="G452" s="992" t="s">
        <v>2153</v>
      </c>
      <c r="H452" s="12" t="s">
        <v>1942</v>
      </c>
      <c r="I452" s="12" t="s">
        <v>1861</v>
      </c>
      <c r="J452" s="12" t="b">
        <v>0</v>
      </c>
    </row>
    <row r="453" spans="1:10" x14ac:dyDescent="0.2">
      <c r="A453" s="874">
        <v>42123</v>
      </c>
      <c r="B453" s="66" t="s">
        <v>88</v>
      </c>
      <c r="C453" s="66" t="s">
        <v>1252</v>
      </c>
      <c r="D453" s="66" t="s">
        <v>17</v>
      </c>
      <c r="E453" s="12" t="s">
        <v>104</v>
      </c>
      <c r="F453" s="691">
        <v>0</v>
      </c>
      <c r="G453" s="992" t="s">
        <v>2135</v>
      </c>
      <c r="H453" s="12" t="s">
        <v>1027</v>
      </c>
      <c r="I453" s="12" t="s">
        <v>2134</v>
      </c>
      <c r="J453" s="12" t="b">
        <v>0</v>
      </c>
    </row>
    <row r="454" spans="1:10" x14ac:dyDescent="0.2">
      <c r="A454" s="874">
        <v>42121</v>
      </c>
      <c r="B454" s="66" t="s">
        <v>36</v>
      </c>
      <c r="C454" s="66" t="s">
        <v>1252</v>
      </c>
      <c r="D454" s="66" t="s">
        <v>17</v>
      </c>
      <c r="E454" s="12" t="s">
        <v>2136</v>
      </c>
      <c r="F454" s="691"/>
      <c r="G454" s="992" t="s">
        <v>2137</v>
      </c>
      <c r="H454" s="12" t="s">
        <v>1385</v>
      </c>
      <c r="I454" s="12" t="s">
        <v>1807</v>
      </c>
      <c r="J454" s="12" t="b">
        <v>0</v>
      </c>
    </row>
    <row r="455" spans="1:10" x14ac:dyDescent="0.2">
      <c r="A455" s="874">
        <v>42120</v>
      </c>
      <c r="B455" s="66" t="s">
        <v>2234</v>
      </c>
      <c r="C455" s="66" t="s">
        <v>37</v>
      </c>
      <c r="D455" s="66" t="s">
        <v>18</v>
      </c>
      <c r="E455" s="12" t="s">
        <v>2138</v>
      </c>
      <c r="F455" s="691">
        <v>2790.35</v>
      </c>
      <c r="G455" s="992" t="s">
        <v>2139</v>
      </c>
      <c r="H455" s="12" t="s">
        <v>1198</v>
      </c>
      <c r="I455" s="12" t="s">
        <v>1494</v>
      </c>
      <c r="J455" s="12" t="b">
        <v>0</v>
      </c>
    </row>
    <row r="456" spans="1:10" x14ac:dyDescent="0.2">
      <c r="A456" s="874">
        <v>42115</v>
      </c>
      <c r="B456" s="66" t="s">
        <v>6</v>
      </c>
      <c r="C456" s="66" t="s">
        <v>53</v>
      </c>
      <c r="D456" s="66" t="s">
        <v>18</v>
      </c>
      <c r="E456" s="12" t="s">
        <v>2119</v>
      </c>
      <c r="F456" s="691">
        <v>1070.31</v>
      </c>
      <c r="G456" s="992" t="s">
        <v>2130</v>
      </c>
      <c r="H456" s="12" t="s">
        <v>1173</v>
      </c>
      <c r="I456" s="12" t="s">
        <v>2120</v>
      </c>
      <c r="J456" s="12" t="b">
        <v>0</v>
      </c>
    </row>
    <row r="457" spans="1:10" x14ac:dyDescent="0.2">
      <c r="A457" s="874">
        <v>42115</v>
      </c>
      <c r="B457" s="66" t="s">
        <v>36</v>
      </c>
      <c r="C457" s="66" t="s">
        <v>1252</v>
      </c>
      <c r="D457" s="66" t="s">
        <v>17</v>
      </c>
      <c r="E457" s="12" t="s">
        <v>208</v>
      </c>
      <c r="F457" s="691">
        <v>13854.25</v>
      </c>
      <c r="G457" s="992" t="s">
        <v>2131</v>
      </c>
      <c r="H457" s="12" t="s">
        <v>1327</v>
      </c>
      <c r="I457" s="12" t="s">
        <v>1640</v>
      </c>
      <c r="J457" s="12" t="b">
        <v>0</v>
      </c>
    </row>
    <row r="458" spans="1:10" x14ac:dyDescent="0.2">
      <c r="A458" s="874">
        <v>42115</v>
      </c>
      <c r="B458" s="66" t="s">
        <v>36</v>
      </c>
      <c r="C458" s="66" t="s">
        <v>37</v>
      </c>
      <c r="D458" s="66" t="s">
        <v>18</v>
      </c>
      <c r="E458" s="12" t="s">
        <v>2140</v>
      </c>
      <c r="F458" s="691">
        <v>0</v>
      </c>
      <c r="G458" s="992" t="s">
        <v>2141</v>
      </c>
      <c r="H458" s="12" t="s">
        <v>2121</v>
      </c>
      <c r="I458" s="12" t="s">
        <v>1493</v>
      </c>
      <c r="J458" s="12" t="b">
        <v>0</v>
      </c>
    </row>
    <row r="459" spans="1:10" x14ac:dyDescent="0.2">
      <c r="A459" s="874">
        <v>42113</v>
      </c>
      <c r="B459" s="66" t="s">
        <v>1939</v>
      </c>
      <c r="C459" s="66" t="s">
        <v>761</v>
      </c>
      <c r="D459" s="66" t="s">
        <v>19</v>
      </c>
      <c r="E459" s="12" t="s">
        <v>66</v>
      </c>
      <c r="F459" s="691">
        <v>0</v>
      </c>
      <c r="G459" s="992" t="s">
        <v>2155</v>
      </c>
      <c r="H459" s="12" t="s">
        <v>2154</v>
      </c>
      <c r="I459" s="12" t="s">
        <v>1925</v>
      </c>
      <c r="J459" s="12" t="b">
        <v>0</v>
      </c>
    </row>
    <row r="460" spans="1:10" x14ac:dyDescent="0.2">
      <c r="A460" s="874">
        <v>42110</v>
      </c>
      <c r="B460" s="66" t="s">
        <v>36</v>
      </c>
      <c r="C460" s="66" t="s">
        <v>1252</v>
      </c>
      <c r="D460" s="66" t="s">
        <v>17</v>
      </c>
      <c r="E460" s="12" t="s">
        <v>2156</v>
      </c>
      <c r="F460" s="691">
        <v>739.77</v>
      </c>
      <c r="G460" s="992" t="s">
        <v>2187</v>
      </c>
      <c r="H460" s="12" t="s">
        <v>1138</v>
      </c>
      <c r="I460" s="12" t="s">
        <v>1811</v>
      </c>
      <c r="J460" s="12" t="b">
        <v>0</v>
      </c>
    </row>
    <row r="461" spans="1:10" x14ac:dyDescent="0.2">
      <c r="A461" s="874">
        <v>42107</v>
      </c>
      <c r="B461" s="66" t="s">
        <v>36</v>
      </c>
      <c r="C461" s="66" t="s">
        <v>1252</v>
      </c>
      <c r="D461" s="66" t="s">
        <v>17</v>
      </c>
      <c r="E461" s="12" t="s">
        <v>32</v>
      </c>
      <c r="F461" s="691"/>
      <c r="G461" s="992" t="s">
        <v>2122</v>
      </c>
      <c r="H461" s="12" t="s">
        <v>2121</v>
      </c>
      <c r="I461" s="12" t="s">
        <v>1493</v>
      </c>
      <c r="J461" s="12" t="b">
        <v>0</v>
      </c>
    </row>
    <row r="462" spans="1:10" x14ac:dyDescent="0.2">
      <c r="A462" s="874">
        <v>42104</v>
      </c>
      <c r="B462" s="66" t="s">
        <v>2193</v>
      </c>
      <c r="C462" s="66" t="s">
        <v>1252</v>
      </c>
      <c r="D462" s="66" t="s">
        <v>1730</v>
      </c>
      <c r="E462" s="12" t="s">
        <v>873</v>
      </c>
      <c r="F462" s="691">
        <v>0</v>
      </c>
      <c r="G462" s="992" t="s">
        <v>2346</v>
      </c>
      <c r="H462" s="12" t="s">
        <v>1720</v>
      </c>
      <c r="I462" s="12" t="s">
        <v>1656</v>
      </c>
      <c r="J462" s="12" t="b">
        <v>0</v>
      </c>
    </row>
    <row r="463" spans="1:10" x14ac:dyDescent="0.2">
      <c r="A463" s="874">
        <v>42104</v>
      </c>
      <c r="B463" s="66" t="s">
        <v>2193</v>
      </c>
      <c r="C463" s="66" t="s">
        <v>1252</v>
      </c>
      <c r="D463" s="66" t="s">
        <v>1730</v>
      </c>
      <c r="E463" s="12" t="s">
        <v>873</v>
      </c>
      <c r="F463" s="691">
        <v>0</v>
      </c>
      <c r="G463" s="992" t="s">
        <v>2347</v>
      </c>
      <c r="H463" s="12" t="s">
        <v>1720</v>
      </c>
      <c r="I463" s="12" t="s">
        <v>1656</v>
      </c>
      <c r="J463" s="12" t="b">
        <v>0</v>
      </c>
    </row>
    <row r="464" spans="1:10" x14ac:dyDescent="0.2">
      <c r="A464" s="874">
        <v>42104</v>
      </c>
      <c r="B464" s="66" t="s">
        <v>2194</v>
      </c>
      <c r="C464" s="66" t="s">
        <v>1252</v>
      </c>
      <c r="D464" s="66" t="s">
        <v>1730</v>
      </c>
      <c r="E464" s="12" t="s">
        <v>225</v>
      </c>
      <c r="F464" s="691">
        <v>0</v>
      </c>
      <c r="G464" s="992" t="s">
        <v>2123</v>
      </c>
      <c r="H464" s="12" t="s">
        <v>1887</v>
      </c>
      <c r="I464" s="12" t="s">
        <v>1738</v>
      </c>
      <c r="J464" s="12" t="b">
        <v>0</v>
      </c>
    </row>
    <row r="465" spans="1:10" x14ac:dyDescent="0.2">
      <c r="A465" s="874">
        <v>42104</v>
      </c>
      <c r="B465" s="66" t="s">
        <v>2194</v>
      </c>
      <c r="C465" s="66" t="s">
        <v>1252</v>
      </c>
      <c r="D465" s="66" t="s">
        <v>1730</v>
      </c>
      <c r="E465" s="12" t="s">
        <v>225</v>
      </c>
      <c r="F465" s="691">
        <v>0</v>
      </c>
      <c r="G465" s="992" t="s">
        <v>2124</v>
      </c>
      <c r="H465" s="12" t="s">
        <v>1887</v>
      </c>
      <c r="I465" s="12" t="s">
        <v>1738</v>
      </c>
      <c r="J465" s="12" t="b">
        <v>0</v>
      </c>
    </row>
    <row r="466" spans="1:10" x14ac:dyDescent="0.2">
      <c r="A466" s="874">
        <v>42103</v>
      </c>
      <c r="B466" s="66" t="s">
        <v>2193</v>
      </c>
      <c r="C466" s="66" t="s">
        <v>1252</v>
      </c>
      <c r="D466" s="66" t="s">
        <v>17</v>
      </c>
      <c r="E466" s="12" t="s">
        <v>72</v>
      </c>
      <c r="F466" s="691">
        <v>3027.17</v>
      </c>
      <c r="G466" s="992" t="s">
        <v>2231</v>
      </c>
      <c r="H466" s="12" t="s">
        <v>1334</v>
      </c>
      <c r="I466" s="12" t="s">
        <v>1182</v>
      </c>
      <c r="J466" s="12" t="b">
        <v>0</v>
      </c>
    </row>
    <row r="467" spans="1:10" x14ac:dyDescent="0.2">
      <c r="A467" s="874">
        <v>42101</v>
      </c>
      <c r="B467" s="66" t="s">
        <v>1793</v>
      </c>
      <c r="C467" s="66" t="s">
        <v>37</v>
      </c>
      <c r="D467" s="66" t="s">
        <v>18</v>
      </c>
      <c r="E467" s="12" t="s">
        <v>1861</v>
      </c>
      <c r="F467" s="691">
        <v>0</v>
      </c>
      <c r="G467" s="992" t="s">
        <v>2125</v>
      </c>
      <c r="H467" s="12" t="s">
        <v>1962</v>
      </c>
      <c r="I467" s="12"/>
      <c r="J467" s="12" t="b">
        <v>0</v>
      </c>
    </row>
    <row r="468" spans="1:10" x14ac:dyDescent="0.2">
      <c r="A468" s="874">
        <v>42100</v>
      </c>
      <c r="B468" s="66" t="s">
        <v>2234</v>
      </c>
      <c r="C468" s="66" t="s">
        <v>1252</v>
      </c>
      <c r="D468" s="66" t="s">
        <v>17</v>
      </c>
      <c r="E468" s="12" t="s">
        <v>66</v>
      </c>
      <c r="F468" s="691">
        <v>66307.42</v>
      </c>
      <c r="G468" s="992" t="s">
        <v>2126</v>
      </c>
      <c r="H468" s="12" t="s">
        <v>897</v>
      </c>
      <c r="I468" s="12" t="s">
        <v>1491</v>
      </c>
      <c r="J468" s="12" t="b">
        <v>0</v>
      </c>
    </row>
    <row r="469" spans="1:10" x14ac:dyDescent="0.2">
      <c r="A469" s="874">
        <v>42097</v>
      </c>
      <c r="B469" s="66" t="s">
        <v>5</v>
      </c>
      <c r="C469" s="66" t="s">
        <v>1252</v>
      </c>
      <c r="D469" s="66" t="s">
        <v>1730</v>
      </c>
      <c r="E469" s="12" t="s">
        <v>2142</v>
      </c>
      <c r="F469" s="691">
        <v>14795</v>
      </c>
      <c r="G469" s="992" t="s">
        <v>2143</v>
      </c>
      <c r="H469" s="12" t="s">
        <v>1226</v>
      </c>
      <c r="I469" s="12" t="s">
        <v>1170</v>
      </c>
      <c r="J469" s="12" t="b">
        <v>0</v>
      </c>
    </row>
    <row r="470" spans="1:10" x14ac:dyDescent="0.2">
      <c r="A470" s="874">
        <v>42093</v>
      </c>
      <c r="B470" s="66" t="s">
        <v>2201</v>
      </c>
      <c r="C470" s="66" t="s">
        <v>1252</v>
      </c>
      <c r="D470" s="66" t="s">
        <v>17</v>
      </c>
      <c r="E470" s="12" t="s">
        <v>72</v>
      </c>
      <c r="F470" s="691">
        <v>11134.14</v>
      </c>
      <c r="G470" s="992" t="s">
        <v>2111</v>
      </c>
      <c r="H470" s="12" t="s">
        <v>1101</v>
      </c>
      <c r="I470" s="12" t="s">
        <v>1182</v>
      </c>
      <c r="J470" s="12" t="b">
        <v>0</v>
      </c>
    </row>
    <row r="471" spans="1:10" x14ac:dyDescent="0.2">
      <c r="A471" s="874">
        <v>42090</v>
      </c>
      <c r="B471" s="66" t="s">
        <v>5</v>
      </c>
      <c r="C471" s="66" t="s">
        <v>53</v>
      </c>
      <c r="D471" s="66" t="s">
        <v>19</v>
      </c>
      <c r="E471" s="12" t="s">
        <v>2112</v>
      </c>
      <c r="F471" s="691">
        <v>8922.48</v>
      </c>
      <c r="G471" s="992" t="s">
        <v>1969</v>
      </c>
      <c r="H471" s="12" t="s">
        <v>1105</v>
      </c>
      <c r="I471" s="12" t="s">
        <v>1182</v>
      </c>
      <c r="J471" s="12" t="b">
        <v>0</v>
      </c>
    </row>
    <row r="472" spans="1:10" x14ac:dyDescent="0.2">
      <c r="A472" s="874">
        <v>42089</v>
      </c>
      <c r="B472" s="66" t="s">
        <v>36</v>
      </c>
      <c r="C472" s="66" t="s">
        <v>1252</v>
      </c>
      <c r="D472" s="66" t="s">
        <v>17</v>
      </c>
      <c r="E472" s="12" t="s">
        <v>1020</v>
      </c>
      <c r="F472" s="691">
        <v>0</v>
      </c>
      <c r="G472" s="992" t="s">
        <v>2113</v>
      </c>
      <c r="H472" s="12" t="s">
        <v>1019</v>
      </c>
      <c r="I472" s="12" t="s">
        <v>1909</v>
      </c>
      <c r="J472" s="12" t="b">
        <v>0</v>
      </c>
    </row>
    <row r="473" spans="1:10" x14ac:dyDescent="0.2">
      <c r="A473" s="874">
        <v>42089</v>
      </c>
      <c r="B473" s="66" t="s">
        <v>36</v>
      </c>
      <c r="C473" s="66" t="s">
        <v>37</v>
      </c>
      <c r="D473" s="66" t="s">
        <v>18</v>
      </c>
      <c r="E473" s="12" t="s">
        <v>2127</v>
      </c>
      <c r="F473" s="691">
        <v>0</v>
      </c>
      <c r="G473" s="992" t="s">
        <v>2128</v>
      </c>
      <c r="H473" s="12" t="s">
        <v>950</v>
      </c>
      <c r="I473" s="12"/>
      <c r="J473" s="12" t="b">
        <v>0</v>
      </c>
    </row>
    <row r="474" spans="1:10" x14ac:dyDescent="0.2">
      <c r="A474" s="874">
        <v>42087</v>
      </c>
      <c r="B474" s="66" t="s">
        <v>36</v>
      </c>
      <c r="C474" s="66" t="s">
        <v>1252</v>
      </c>
      <c r="D474" s="66" t="s">
        <v>17</v>
      </c>
      <c r="E474" s="12" t="s">
        <v>208</v>
      </c>
      <c r="F474" s="691">
        <v>20630.39</v>
      </c>
      <c r="G474" s="992" t="s">
        <v>2114</v>
      </c>
      <c r="H474" s="12" t="s">
        <v>1114</v>
      </c>
      <c r="I474" s="12" t="s">
        <v>1640</v>
      </c>
      <c r="J474" s="12" t="b">
        <v>0</v>
      </c>
    </row>
    <row r="475" spans="1:10" x14ac:dyDescent="0.2">
      <c r="A475" s="874">
        <v>42087</v>
      </c>
      <c r="B475" s="66" t="s">
        <v>36</v>
      </c>
      <c r="C475" s="66" t="s">
        <v>1252</v>
      </c>
      <c r="D475" s="66" t="s">
        <v>17</v>
      </c>
      <c r="E475" s="12" t="s">
        <v>2115</v>
      </c>
      <c r="F475" s="691">
        <v>20740.7</v>
      </c>
      <c r="G475" s="992" t="s">
        <v>2117</v>
      </c>
      <c r="H475" s="12" t="s">
        <v>1168</v>
      </c>
      <c r="I475" s="12" t="s">
        <v>2116</v>
      </c>
      <c r="J475" s="12" t="b">
        <v>0</v>
      </c>
    </row>
    <row r="476" spans="1:10" x14ac:dyDescent="0.2">
      <c r="A476" s="874">
        <v>42087</v>
      </c>
      <c r="B476" s="66" t="s">
        <v>2193</v>
      </c>
      <c r="C476" s="66" t="s">
        <v>1252</v>
      </c>
      <c r="D476" s="66" t="s">
        <v>17</v>
      </c>
      <c r="E476" s="12" t="s">
        <v>373</v>
      </c>
      <c r="F476" s="691">
        <v>0</v>
      </c>
      <c r="G476" s="992" t="s">
        <v>2118</v>
      </c>
      <c r="H476" s="12" t="s">
        <v>924</v>
      </c>
      <c r="I476" s="12" t="s">
        <v>1170</v>
      </c>
      <c r="J476" s="12" t="b">
        <v>0</v>
      </c>
    </row>
    <row r="477" spans="1:10" x14ac:dyDescent="0.2">
      <c r="A477" s="874">
        <v>42087</v>
      </c>
      <c r="B477" s="66" t="s">
        <v>5</v>
      </c>
      <c r="C477" s="66" t="s">
        <v>1252</v>
      </c>
      <c r="D477" s="66" t="s">
        <v>1730</v>
      </c>
      <c r="E477" s="12" t="s">
        <v>373</v>
      </c>
      <c r="F477" s="691">
        <v>0</v>
      </c>
      <c r="G477" s="992" t="s">
        <v>1533</v>
      </c>
      <c r="H477" s="12" t="s">
        <v>924</v>
      </c>
      <c r="I477" s="12" t="s">
        <v>1170</v>
      </c>
      <c r="J477" s="12" t="b">
        <v>0</v>
      </c>
    </row>
    <row r="478" spans="1:10" x14ac:dyDescent="0.2">
      <c r="A478" s="874">
        <v>42086</v>
      </c>
      <c r="B478" s="66" t="s">
        <v>2194</v>
      </c>
      <c r="C478" s="66" t="s">
        <v>1252</v>
      </c>
      <c r="D478" s="66" t="s">
        <v>1730</v>
      </c>
      <c r="E478" s="12" t="s">
        <v>225</v>
      </c>
      <c r="F478" s="691">
        <v>0</v>
      </c>
      <c r="G478" s="992" t="s">
        <v>2105</v>
      </c>
      <c r="H478" s="12" t="s">
        <v>1887</v>
      </c>
      <c r="I478" s="12" t="s">
        <v>1738</v>
      </c>
      <c r="J478" s="12" t="b">
        <v>0</v>
      </c>
    </row>
    <row r="479" spans="1:10" x14ac:dyDescent="0.2">
      <c r="A479" s="874">
        <v>42086</v>
      </c>
      <c r="B479" s="66" t="s">
        <v>2194</v>
      </c>
      <c r="C479" s="66" t="s">
        <v>1252</v>
      </c>
      <c r="D479" s="66" t="s">
        <v>1730</v>
      </c>
      <c r="E479" s="12" t="s">
        <v>225</v>
      </c>
      <c r="F479" s="691">
        <v>0</v>
      </c>
      <c r="G479" s="992" t="s">
        <v>2106</v>
      </c>
      <c r="H479" s="12" t="s">
        <v>1887</v>
      </c>
      <c r="I479" s="12" t="s">
        <v>1738</v>
      </c>
      <c r="J479" s="12" t="b">
        <v>0</v>
      </c>
    </row>
    <row r="480" spans="1:10" x14ac:dyDescent="0.2">
      <c r="A480" s="874">
        <v>42086</v>
      </c>
      <c r="B480" s="66" t="s">
        <v>36</v>
      </c>
      <c r="C480" s="66" t="s">
        <v>1252</v>
      </c>
      <c r="D480" s="66" t="s">
        <v>17</v>
      </c>
      <c r="E480" s="12" t="s">
        <v>677</v>
      </c>
      <c r="F480" s="691">
        <v>20908.18</v>
      </c>
      <c r="G480" s="992" t="s">
        <v>2104</v>
      </c>
      <c r="H480" s="12" t="s">
        <v>1102</v>
      </c>
      <c r="I480" s="12" t="s">
        <v>1948</v>
      </c>
      <c r="J480" s="12" t="b">
        <v>0</v>
      </c>
    </row>
    <row r="481" spans="1:10" x14ac:dyDescent="0.2">
      <c r="A481" s="874">
        <v>42086</v>
      </c>
      <c r="B481" s="66" t="s">
        <v>36</v>
      </c>
      <c r="C481" s="66" t="s">
        <v>1252</v>
      </c>
      <c r="D481" s="66" t="s">
        <v>17</v>
      </c>
      <c r="E481" s="12" t="s">
        <v>32</v>
      </c>
      <c r="F481" s="691">
        <v>0</v>
      </c>
      <c r="G481" s="992" t="s">
        <v>2108</v>
      </c>
      <c r="H481" s="12" t="s">
        <v>1128</v>
      </c>
      <c r="I481" s="12" t="s">
        <v>2107</v>
      </c>
      <c r="J481" s="12" t="b">
        <v>0</v>
      </c>
    </row>
    <row r="482" spans="1:10" x14ac:dyDescent="0.2">
      <c r="A482" s="874">
        <v>42083</v>
      </c>
      <c r="B482" s="66" t="s">
        <v>2234</v>
      </c>
      <c r="C482" s="66" t="s">
        <v>1252</v>
      </c>
      <c r="D482" s="66" t="s">
        <v>18</v>
      </c>
      <c r="E482" s="12" t="s">
        <v>1163</v>
      </c>
      <c r="F482" s="691">
        <v>28119</v>
      </c>
      <c r="G482" s="992" t="s">
        <v>2109</v>
      </c>
      <c r="H482" s="12" t="s">
        <v>1051</v>
      </c>
      <c r="I482" s="12" t="s">
        <v>1165</v>
      </c>
      <c r="J482" s="12" t="b">
        <v>0</v>
      </c>
    </row>
    <row r="483" spans="1:10" x14ac:dyDescent="0.2">
      <c r="A483" s="874">
        <v>42080</v>
      </c>
      <c r="B483" s="66" t="s">
        <v>5</v>
      </c>
      <c r="C483" s="66" t="s">
        <v>1252</v>
      </c>
      <c r="D483" s="66" t="s">
        <v>17</v>
      </c>
      <c r="E483" s="12" t="s">
        <v>373</v>
      </c>
      <c r="F483" s="691">
        <v>29847.4</v>
      </c>
      <c r="G483" s="992" t="s">
        <v>2097</v>
      </c>
      <c r="H483" s="12" t="s">
        <v>1755</v>
      </c>
      <c r="I483" s="12" t="s">
        <v>1170</v>
      </c>
      <c r="J483" s="12" t="b">
        <v>0</v>
      </c>
    </row>
    <row r="484" spans="1:10" x14ac:dyDescent="0.2">
      <c r="A484" s="874">
        <v>42076</v>
      </c>
      <c r="B484" s="66" t="s">
        <v>2201</v>
      </c>
      <c r="C484" s="66" t="s">
        <v>1252</v>
      </c>
      <c r="D484" s="66" t="s">
        <v>17</v>
      </c>
      <c r="E484" s="12" t="s">
        <v>762</v>
      </c>
      <c r="F484" s="691">
        <v>5600</v>
      </c>
      <c r="G484" s="992" t="s">
        <v>2098</v>
      </c>
      <c r="H484" s="12" t="s">
        <v>1101</v>
      </c>
      <c r="I484" s="12" t="s">
        <v>1182</v>
      </c>
      <c r="J484" s="12" t="b">
        <v>0</v>
      </c>
    </row>
    <row r="485" spans="1:10" x14ac:dyDescent="0.2">
      <c r="A485" s="874">
        <v>42073</v>
      </c>
      <c r="B485" s="66" t="s">
        <v>36</v>
      </c>
      <c r="C485" s="66" t="s">
        <v>1252</v>
      </c>
      <c r="D485" s="66" t="s">
        <v>17</v>
      </c>
      <c r="E485" s="12" t="s">
        <v>2099</v>
      </c>
      <c r="F485" s="691">
        <v>0</v>
      </c>
      <c r="G485" s="992" t="s">
        <v>2100</v>
      </c>
      <c r="H485" s="12" t="s">
        <v>1053</v>
      </c>
      <c r="I485" s="12" t="s">
        <v>1824</v>
      </c>
      <c r="J485" s="12" t="b">
        <v>0</v>
      </c>
    </row>
    <row r="486" spans="1:10" x14ac:dyDescent="0.2">
      <c r="A486" s="874">
        <v>42072</v>
      </c>
      <c r="B486" s="66" t="s">
        <v>2193</v>
      </c>
      <c r="C486" s="66" t="s">
        <v>1252</v>
      </c>
      <c r="D486" s="66" t="s">
        <v>17</v>
      </c>
      <c r="E486" s="12" t="s">
        <v>72</v>
      </c>
      <c r="F486" s="691">
        <v>0</v>
      </c>
      <c r="G486" s="992" t="s">
        <v>2090</v>
      </c>
      <c r="H486" s="12" t="s">
        <v>1105</v>
      </c>
      <c r="I486" s="12" t="s">
        <v>1182</v>
      </c>
      <c r="J486" s="12" t="b">
        <v>0</v>
      </c>
    </row>
    <row r="487" spans="1:10" x14ac:dyDescent="0.2">
      <c r="A487" s="874">
        <v>42072</v>
      </c>
      <c r="B487" s="66" t="s">
        <v>2201</v>
      </c>
      <c r="C487" s="66" t="s">
        <v>1252</v>
      </c>
      <c r="D487" s="66" t="s">
        <v>17</v>
      </c>
      <c r="E487" s="12" t="s">
        <v>278</v>
      </c>
      <c r="F487" s="691">
        <v>8536.7999999999993</v>
      </c>
      <c r="G487" s="992" t="s">
        <v>2091</v>
      </c>
      <c r="H487" s="12" t="s">
        <v>1488</v>
      </c>
      <c r="I487" s="12" t="s">
        <v>1489</v>
      </c>
      <c r="J487" s="12" t="b">
        <v>0</v>
      </c>
    </row>
    <row r="488" spans="1:10" x14ac:dyDescent="0.2">
      <c r="A488" s="874">
        <v>42072</v>
      </c>
      <c r="B488" s="66" t="s">
        <v>36</v>
      </c>
      <c r="C488" s="66" t="s">
        <v>1252</v>
      </c>
      <c r="D488" s="66" t="s">
        <v>17</v>
      </c>
      <c r="E488" s="12" t="s">
        <v>1328</v>
      </c>
      <c r="F488" s="691">
        <v>0</v>
      </c>
      <c r="G488" s="992" t="s">
        <v>2110</v>
      </c>
      <c r="H488" s="12" t="s">
        <v>1748</v>
      </c>
      <c r="I488" s="12" t="s">
        <v>1728</v>
      </c>
      <c r="J488" s="12" t="b">
        <v>0</v>
      </c>
    </row>
    <row r="489" spans="1:10" x14ac:dyDescent="0.2">
      <c r="A489" s="874">
        <v>42071</v>
      </c>
      <c r="B489" s="66" t="s">
        <v>2201</v>
      </c>
      <c r="C489" s="66" t="s">
        <v>1252</v>
      </c>
      <c r="D489" s="66" t="s">
        <v>17</v>
      </c>
      <c r="E489" s="12" t="s">
        <v>1555</v>
      </c>
      <c r="F489" s="691">
        <v>20654.38</v>
      </c>
      <c r="G489" s="992" t="s">
        <v>2092</v>
      </c>
      <c r="H489" s="12" t="s">
        <v>1101</v>
      </c>
      <c r="I489" s="12" t="s">
        <v>1182</v>
      </c>
      <c r="J489" s="12" t="b">
        <v>0</v>
      </c>
    </row>
    <row r="490" spans="1:10" x14ac:dyDescent="0.2">
      <c r="A490" s="874">
        <v>42071</v>
      </c>
      <c r="B490" s="66" t="s">
        <v>2194</v>
      </c>
      <c r="C490" s="66" t="s">
        <v>1252</v>
      </c>
      <c r="D490" s="66" t="s">
        <v>1730</v>
      </c>
      <c r="E490" s="12" t="s">
        <v>225</v>
      </c>
      <c r="F490" s="691">
        <v>0</v>
      </c>
      <c r="G490" s="992" t="s">
        <v>2101</v>
      </c>
      <c r="H490" s="12" t="s">
        <v>1887</v>
      </c>
      <c r="I490" s="12" t="s">
        <v>1738</v>
      </c>
      <c r="J490" s="12" t="b">
        <v>0</v>
      </c>
    </row>
    <row r="491" spans="1:10" x14ac:dyDescent="0.2">
      <c r="A491" s="874">
        <v>42069</v>
      </c>
      <c r="B491" s="66" t="s">
        <v>2194</v>
      </c>
      <c r="C491" s="66" t="s">
        <v>53</v>
      </c>
      <c r="D491" s="66" t="s">
        <v>1730</v>
      </c>
      <c r="E491" s="12" t="s">
        <v>380</v>
      </c>
      <c r="F491" s="691">
        <v>6974.96</v>
      </c>
      <c r="G491" s="992" t="s">
        <v>2253</v>
      </c>
      <c r="H491" s="12" t="s">
        <v>1107</v>
      </c>
      <c r="I491" s="12" t="s">
        <v>1542</v>
      </c>
      <c r="J491" s="12" t="b">
        <v>0</v>
      </c>
    </row>
    <row r="492" spans="1:10" x14ac:dyDescent="0.2">
      <c r="A492" s="874">
        <v>42069</v>
      </c>
      <c r="B492" s="66" t="s">
        <v>2234</v>
      </c>
      <c r="C492" s="66" t="s">
        <v>1252</v>
      </c>
      <c r="D492" s="66" t="s">
        <v>17</v>
      </c>
      <c r="E492" s="12" t="s">
        <v>72</v>
      </c>
      <c r="F492" s="691">
        <v>0</v>
      </c>
      <c r="G492" s="992" t="s">
        <v>2157</v>
      </c>
      <c r="H492" s="12" t="s">
        <v>952</v>
      </c>
      <c r="I492" s="12" t="s">
        <v>1494</v>
      </c>
      <c r="J492" s="12" t="b">
        <v>0</v>
      </c>
    </row>
    <row r="493" spans="1:10" x14ac:dyDescent="0.2">
      <c r="A493" s="874">
        <v>42067</v>
      </c>
      <c r="B493" s="66" t="s">
        <v>2194</v>
      </c>
      <c r="C493" s="66" t="s">
        <v>1252</v>
      </c>
      <c r="D493" s="66" t="s">
        <v>1730</v>
      </c>
      <c r="E493" s="12" t="s">
        <v>774</v>
      </c>
      <c r="F493" s="691">
        <v>150959.07999999999</v>
      </c>
      <c r="G493" s="992" t="s">
        <v>2254</v>
      </c>
      <c r="H493" s="12" t="s">
        <v>1130</v>
      </c>
      <c r="I493" s="12" t="s">
        <v>1537</v>
      </c>
      <c r="J493" s="12" t="b">
        <v>1</v>
      </c>
    </row>
    <row r="494" spans="1:10" x14ac:dyDescent="0.2">
      <c r="A494" s="874">
        <v>42067</v>
      </c>
      <c r="B494" s="66" t="s">
        <v>2194</v>
      </c>
      <c r="C494" s="66" t="s">
        <v>1252</v>
      </c>
      <c r="D494" s="66" t="s">
        <v>1730</v>
      </c>
      <c r="E494" s="12" t="s">
        <v>774</v>
      </c>
      <c r="F494" s="691">
        <v>95055</v>
      </c>
      <c r="G494" s="992" t="s">
        <v>2253</v>
      </c>
      <c r="H494" s="12" t="s">
        <v>1130</v>
      </c>
      <c r="I494" s="12" t="s">
        <v>1537</v>
      </c>
      <c r="J494" s="12" t="b">
        <v>1</v>
      </c>
    </row>
    <row r="495" spans="1:10" x14ac:dyDescent="0.2">
      <c r="A495" s="874">
        <v>42065</v>
      </c>
      <c r="B495" s="66" t="s">
        <v>2234</v>
      </c>
      <c r="C495" s="66" t="s">
        <v>1252</v>
      </c>
      <c r="D495" s="66" t="s">
        <v>17</v>
      </c>
      <c r="E495" s="12" t="s">
        <v>150</v>
      </c>
      <c r="F495" s="691">
        <v>22029.17</v>
      </c>
      <c r="G495" s="992" t="s">
        <v>2093</v>
      </c>
      <c r="H495" s="12" t="s">
        <v>1216</v>
      </c>
      <c r="I495" s="12" t="s">
        <v>1645</v>
      </c>
      <c r="J495" s="12" t="b">
        <v>0</v>
      </c>
    </row>
    <row r="496" spans="1:10" x14ac:dyDescent="0.2">
      <c r="A496" s="874">
        <v>42065</v>
      </c>
      <c r="B496" s="66" t="s">
        <v>36</v>
      </c>
      <c r="C496" s="66" t="s">
        <v>1252</v>
      </c>
      <c r="D496" s="66" t="s">
        <v>17</v>
      </c>
      <c r="E496" s="12" t="s">
        <v>72</v>
      </c>
      <c r="F496" s="691">
        <v>19312</v>
      </c>
      <c r="G496" s="992" t="s">
        <v>2094</v>
      </c>
      <c r="H496" s="12" t="s">
        <v>1138</v>
      </c>
      <c r="I496" s="12" t="s">
        <v>1182</v>
      </c>
      <c r="J496" s="12" t="b">
        <v>0</v>
      </c>
    </row>
    <row r="497" spans="1:10" x14ac:dyDescent="0.2">
      <c r="A497" s="874">
        <v>42065</v>
      </c>
      <c r="B497" s="66" t="s">
        <v>2234</v>
      </c>
      <c r="C497" s="66" t="s">
        <v>1252</v>
      </c>
      <c r="D497" s="66" t="s">
        <v>17</v>
      </c>
      <c r="E497" s="12" t="s">
        <v>150</v>
      </c>
      <c r="F497" s="691">
        <v>0</v>
      </c>
      <c r="G497" s="992" t="s">
        <v>2102</v>
      </c>
      <c r="H497" s="12" t="s">
        <v>1216</v>
      </c>
      <c r="I497" s="12" t="s">
        <v>1645</v>
      </c>
      <c r="J497" s="12" t="b">
        <v>0</v>
      </c>
    </row>
    <row r="498" spans="1:10" x14ac:dyDescent="0.2">
      <c r="A498" s="874">
        <v>42062</v>
      </c>
      <c r="B498" s="66" t="s">
        <v>6</v>
      </c>
      <c r="C498" s="66" t="s">
        <v>1252</v>
      </c>
      <c r="D498" s="66" t="s">
        <v>17</v>
      </c>
      <c r="E498" s="12" t="s">
        <v>2088</v>
      </c>
      <c r="F498" s="691">
        <v>0</v>
      </c>
      <c r="G498" s="992" t="s">
        <v>2089</v>
      </c>
      <c r="H498" s="12" t="s">
        <v>797</v>
      </c>
      <c r="I498" s="12" t="s">
        <v>2095</v>
      </c>
      <c r="J498" s="12" t="b">
        <v>0</v>
      </c>
    </row>
    <row r="499" spans="1:10" x14ac:dyDescent="0.2">
      <c r="A499" s="874">
        <v>42062</v>
      </c>
      <c r="B499" s="66" t="s">
        <v>2201</v>
      </c>
      <c r="C499" s="66" t="s">
        <v>37</v>
      </c>
      <c r="D499" s="66" t="s">
        <v>1730</v>
      </c>
      <c r="E499" s="12" t="s">
        <v>1563</v>
      </c>
      <c r="F499" s="691">
        <v>10348.120000000001</v>
      </c>
      <c r="G499" s="992" t="s">
        <v>2096</v>
      </c>
      <c r="H499" s="12" t="s">
        <v>1220</v>
      </c>
      <c r="I499" s="12" t="s">
        <v>1927</v>
      </c>
      <c r="J499" s="12" t="b">
        <v>0</v>
      </c>
    </row>
    <row r="500" spans="1:10" x14ac:dyDescent="0.2">
      <c r="A500" s="874">
        <v>42059</v>
      </c>
      <c r="B500" s="66" t="s">
        <v>182</v>
      </c>
      <c r="C500" s="66" t="s">
        <v>37</v>
      </c>
      <c r="D500" s="66" t="s">
        <v>18</v>
      </c>
      <c r="E500" s="62" t="s">
        <v>2085</v>
      </c>
      <c r="F500" s="703">
        <v>0</v>
      </c>
      <c r="G500" s="992" t="s">
        <v>2086</v>
      </c>
      <c r="H500" s="12" t="s">
        <v>2084</v>
      </c>
      <c r="I500" s="12"/>
      <c r="J500" s="12" t="b">
        <v>0</v>
      </c>
    </row>
    <row r="501" spans="1:10" x14ac:dyDescent="0.2">
      <c r="A501" s="874">
        <v>42058</v>
      </c>
      <c r="B501" s="66" t="s">
        <v>88</v>
      </c>
      <c r="C501" s="66" t="s">
        <v>37</v>
      </c>
      <c r="D501" s="66" t="s">
        <v>1730</v>
      </c>
      <c r="E501" s="12" t="s">
        <v>672</v>
      </c>
      <c r="F501" s="691">
        <v>200</v>
      </c>
      <c r="G501" s="992" t="s">
        <v>2087</v>
      </c>
      <c r="H501" s="12" t="s">
        <v>1025</v>
      </c>
      <c r="I501" s="12" t="s">
        <v>1072</v>
      </c>
      <c r="J501" s="12" t="b">
        <v>0</v>
      </c>
    </row>
    <row r="502" spans="1:10" x14ac:dyDescent="0.2">
      <c r="A502" s="874">
        <v>42057</v>
      </c>
      <c r="B502" s="66" t="s">
        <v>88</v>
      </c>
      <c r="C502" s="66" t="s">
        <v>1252</v>
      </c>
      <c r="D502" s="66" t="s">
        <v>17</v>
      </c>
      <c r="E502" s="12" t="s">
        <v>104</v>
      </c>
      <c r="F502" s="703">
        <v>0</v>
      </c>
      <c r="G502" s="992" t="s">
        <v>2071</v>
      </c>
      <c r="H502" s="12" t="s">
        <v>902</v>
      </c>
      <c r="I502" s="12"/>
      <c r="J502" s="12" t="b">
        <v>0</v>
      </c>
    </row>
    <row r="503" spans="1:10" x14ac:dyDescent="0.2">
      <c r="A503" s="874">
        <v>42054</v>
      </c>
      <c r="B503" s="66" t="s">
        <v>2234</v>
      </c>
      <c r="C503" s="66" t="s">
        <v>1252</v>
      </c>
      <c r="D503" s="66" t="s">
        <v>17</v>
      </c>
      <c r="E503" s="12" t="s">
        <v>85</v>
      </c>
      <c r="F503" s="691">
        <v>141033.68</v>
      </c>
      <c r="G503" s="992" t="s">
        <v>2200</v>
      </c>
      <c r="H503" s="12" t="s">
        <v>1198</v>
      </c>
      <c r="I503" s="12" t="s">
        <v>1494</v>
      </c>
      <c r="J503" s="12" t="b">
        <v>0</v>
      </c>
    </row>
    <row r="504" spans="1:10" x14ac:dyDescent="0.2">
      <c r="A504" s="874">
        <v>42054</v>
      </c>
      <c r="B504" s="66" t="s">
        <v>36</v>
      </c>
      <c r="C504" s="66" t="s">
        <v>1252</v>
      </c>
      <c r="D504" s="66" t="s">
        <v>17</v>
      </c>
      <c r="E504" s="12" t="s">
        <v>28</v>
      </c>
      <c r="F504" s="691">
        <v>19795.419999999998</v>
      </c>
      <c r="G504" s="992" t="s">
        <v>2072</v>
      </c>
      <c r="H504" s="12" t="s">
        <v>1309</v>
      </c>
      <c r="I504" s="12" t="s">
        <v>1180</v>
      </c>
      <c r="J504" s="12" t="b">
        <v>0</v>
      </c>
    </row>
    <row r="505" spans="1:10" x14ac:dyDescent="0.2">
      <c r="A505" s="874">
        <v>42054</v>
      </c>
      <c r="B505" s="66" t="s">
        <v>36</v>
      </c>
      <c r="C505" s="66" t="s">
        <v>1252</v>
      </c>
      <c r="D505" s="66" t="s">
        <v>17</v>
      </c>
      <c r="E505" s="12" t="s">
        <v>355</v>
      </c>
      <c r="F505" s="691">
        <v>4471.74</v>
      </c>
      <c r="G505" s="992" t="s">
        <v>2103</v>
      </c>
      <c r="H505" s="12" t="s">
        <v>1126</v>
      </c>
      <c r="I505" s="12" t="s">
        <v>2002</v>
      </c>
      <c r="J505" s="12" t="b">
        <v>0</v>
      </c>
    </row>
    <row r="506" spans="1:10" x14ac:dyDescent="0.2">
      <c r="A506" s="874">
        <v>42047</v>
      </c>
      <c r="B506" s="66" t="s">
        <v>2234</v>
      </c>
      <c r="C506" s="66" t="s">
        <v>1252</v>
      </c>
      <c r="D506" s="66" t="s">
        <v>17</v>
      </c>
      <c r="E506" s="12" t="s">
        <v>72</v>
      </c>
      <c r="F506" s="691">
        <v>61441.19</v>
      </c>
      <c r="G506" s="992" t="s">
        <v>2073</v>
      </c>
      <c r="H506" s="12" t="s">
        <v>952</v>
      </c>
      <c r="I506" s="12" t="s">
        <v>1494</v>
      </c>
      <c r="J506" s="12" t="b">
        <v>0</v>
      </c>
    </row>
    <row r="507" spans="1:10" x14ac:dyDescent="0.2">
      <c r="A507" s="874">
        <v>42046</v>
      </c>
      <c r="B507" s="66" t="s">
        <v>2193</v>
      </c>
      <c r="C507" s="66" t="s">
        <v>1252</v>
      </c>
      <c r="D507" s="66" t="s">
        <v>17</v>
      </c>
      <c r="E507" s="12" t="s">
        <v>66</v>
      </c>
      <c r="F507" s="691">
        <v>0</v>
      </c>
      <c r="G507" s="992" t="s">
        <v>2074</v>
      </c>
      <c r="H507" s="12" t="s">
        <v>1117</v>
      </c>
      <c r="I507" s="12" t="s">
        <v>1177</v>
      </c>
      <c r="J507" s="12" t="b">
        <v>0</v>
      </c>
    </row>
    <row r="508" spans="1:10" x14ac:dyDescent="0.2">
      <c r="A508" s="874">
        <v>42045</v>
      </c>
      <c r="B508" s="66" t="s">
        <v>1793</v>
      </c>
      <c r="C508" s="66" t="s">
        <v>1252</v>
      </c>
      <c r="D508" s="66" t="s">
        <v>17</v>
      </c>
      <c r="E508" s="12" t="s">
        <v>288</v>
      </c>
      <c r="F508" s="703">
        <v>125000</v>
      </c>
      <c r="G508" s="992" t="s">
        <v>2075</v>
      </c>
      <c r="H508" s="12" t="s">
        <v>1992</v>
      </c>
      <c r="I508" s="12" t="s">
        <v>1601</v>
      </c>
      <c r="J508" s="12" t="b">
        <v>0</v>
      </c>
    </row>
    <row r="509" spans="1:10" x14ac:dyDescent="0.2">
      <c r="A509" s="874">
        <v>42044</v>
      </c>
      <c r="B509" s="66" t="s">
        <v>36</v>
      </c>
      <c r="C509" s="66" t="s">
        <v>1252</v>
      </c>
      <c r="D509" s="66" t="s">
        <v>17</v>
      </c>
      <c r="E509" s="12" t="s">
        <v>278</v>
      </c>
      <c r="F509" s="691">
        <v>21617</v>
      </c>
      <c r="G509" s="992" t="s">
        <v>2076</v>
      </c>
      <c r="H509" s="12" t="s">
        <v>1850</v>
      </c>
      <c r="I509" s="12" t="s">
        <v>1489</v>
      </c>
      <c r="J509" s="12" t="b">
        <v>0</v>
      </c>
    </row>
    <row r="510" spans="1:10" x14ac:dyDescent="0.2">
      <c r="A510" s="874">
        <v>42043</v>
      </c>
      <c r="B510" s="66" t="s">
        <v>1793</v>
      </c>
      <c r="C510" s="66" t="s">
        <v>1252</v>
      </c>
      <c r="D510" s="66" t="s">
        <v>17</v>
      </c>
      <c r="E510" s="12" t="s">
        <v>288</v>
      </c>
      <c r="F510" s="691">
        <v>14554.94</v>
      </c>
      <c r="G510" s="992" t="s">
        <v>2077</v>
      </c>
      <c r="H510" s="12" t="s">
        <v>1978</v>
      </c>
      <c r="I510" s="12" t="s">
        <v>1979</v>
      </c>
      <c r="J510" s="12" t="b">
        <v>0</v>
      </c>
    </row>
    <row r="511" spans="1:10" x14ac:dyDescent="0.2">
      <c r="A511" s="874">
        <v>42042</v>
      </c>
      <c r="B511" s="66" t="s">
        <v>36</v>
      </c>
      <c r="C511" s="66" t="s">
        <v>1252</v>
      </c>
      <c r="D511" s="66" t="s">
        <v>17</v>
      </c>
      <c r="E511" s="12" t="s">
        <v>2078</v>
      </c>
      <c r="F511" s="691">
        <v>5827.54</v>
      </c>
      <c r="G511" s="992" t="s">
        <v>2080</v>
      </c>
      <c r="H511" s="12" t="s">
        <v>1279</v>
      </c>
      <c r="I511" s="12" t="s">
        <v>2079</v>
      </c>
      <c r="J511" s="12" t="b">
        <v>0</v>
      </c>
    </row>
    <row r="512" spans="1:10" x14ac:dyDescent="0.2">
      <c r="A512" s="874">
        <v>42041</v>
      </c>
      <c r="B512" s="66" t="s">
        <v>5</v>
      </c>
      <c r="C512" s="66" t="s">
        <v>37</v>
      </c>
      <c r="D512" s="66" t="s">
        <v>1730</v>
      </c>
      <c r="E512" s="12" t="s">
        <v>233</v>
      </c>
      <c r="F512" s="691">
        <v>447700</v>
      </c>
      <c r="G512" s="992" t="s">
        <v>2081</v>
      </c>
      <c r="H512" s="12" t="s">
        <v>1302</v>
      </c>
      <c r="I512" s="12" t="s">
        <v>1554</v>
      </c>
      <c r="J512" s="12" t="b">
        <v>0</v>
      </c>
    </row>
    <row r="513" spans="1:10" x14ac:dyDescent="0.2">
      <c r="A513" s="874">
        <v>42040</v>
      </c>
      <c r="B513" s="66" t="s">
        <v>2193</v>
      </c>
      <c r="C513" s="66" t="s">
        <v>1252</v>
      </c>
      <c r="D513" s="66" t="s">
        <v>19</v>
      </c>
      <c r="E513" s="12" t="s">
        <v>85</v>
      </c>
      <c r="F513" s="691">
        <v>0</v>
      </c>
      <c r="G513" s="992" t="s">
        <v>2860</v>
      </c>
      <c r="H513" s="12" t="s">
        <v>1105</v>
      </c>
      <c r="I513" s="12" t="s">
        <v>1182</v>
      </c>
      <c r="J513" s="12" t="b">
        <v>0</v>
      </c>
    </row>
    <row r="514" spans="1:10" x14ac:dyDescent="0.2">
      <c r="A514" s="874">
        <v>42040</v>
      </c>
      <c r="B514" s="66" t="s">
        <v>2193</v>
      </c>
      <c r="C514" s="66" t="s">
        <v>1252</v>
      </c>
      <c r="D514" s="66" t="s">
        <v>19</v>
      </c>
      <c r="E514" s="12" t="s">
        <v>85</v>
      </c>
      <c r="F514" s="691">
        <v>4200</v>
      </c>
      <c r="G514" s="992" t="s">
        <v>2861</v>
      </c>
      <c r="H514" s="12" t="s">
        <v>1105</v>
      </c>
      <c r="I514" s="12" t="s">
        <v>1182</v>
      </c>
      <c r="J514" s="12" t="b">
        <v>0</v>
      </c>
    </row>
    <row r="515" spans="1:10" x14ac:dyDescent="0.2">
      <c r="A515" s="874">
        <v>42039</v>
      </c>
      <c r="B515" s="66" t="s">
        <v>36</v>
      </c>
      <c r="C515" s="66" t="s">
        <v>1252</v>
      </c>
      <c r="D515" s="66" t="s">
        <v>17</v>
      </c>
      <c r="E515" s="12" t="s">
        <v>72</v>
      </c>
      <c r="F515" s="691">
        <v>7663.97</v>
      </c>
      <c r="G515" s="992" t="s">
        <v>2063</v>
      </c>
      <c r="H515" s="12" t="s">
        <v>760</v>
      </c>
      <c r="I515" s="12" t="s">
        <v>1182</v>
      </c>
      <c r="J515" s="12" t="b">
        <v>0</v>
      </c>
    </row>
    <row r="516" spans="1:10" x14ac:dyDescent="0.2">
      <c r="A516" s="874">
        <v>42039</v>
      </c>
      <c r="B516" s="66" t="s">
        <v>36</v>
      </c>
      <c r="C516" s="66" t="s">
        <v>1252</v>
      </c>
      <c r="D516" s="66" t="s">
        <v>17</v>
      </c>
      <c r="E516" s="12" t="s">
        <v>380</v>
      </c>
      <c r="F516" s="703">
        <v>23255.24</v>
      </c>
      <c r="G516" s="992" t="s">
        <v>2040</v>
      </c>
      <c r="H516" s="12" t="s">
        <v>821</v>
      </c>
      <c r="I516" s="12" t="s">
        <v>2064</v>
      </c>
      <c r="J516" s="12" t="b">
        <v>0</v>
      </c>
    </row>
    <row r="517" spans="1:10" x14ac:dyDescent="0.2">
      <c r="A517" s="874">
        <v>42038</v>
      </c>
      <c r="B517" s="66" t="s">
        <v>1793</v>
      </c>
      <c r="C517" s="66" t="s">
        <v>1252</v>
      </c>
      <c r="D517" s="66" t="s">
        <v>17</v>
      </c>
      <c r="E517" s="12" t="s">
        <v>28</v>
      </c>
      <c r="F517" s="691">
        <v>0</v>
      </c>
      <c r="G517" s="992" t="s">
        <v>2065</v>
      </c>
      <c r="H517" s="12" t="s">
        <v>1794</v>
      </c>
      <c r="I517" s="12" t="s">
        <v>1180</v>
      </c>
      <c r="J517" s="12" t="b">
        <v>0</v>
      </c>
    </row>
    <row r="518" spans="1:10" x14ac:dyDescent="0.2">
      <c r="A518" s="874">
        <v>42035</v>
      </c>
      <c r="B518" s="66" t="s">
        <v>88</v>
      </c>
      <c r="C518" s="66" t="s">
        <v>761</v>
      </c>
      <c r="D518" s="66" t="s">
        <v>19</v>
      </c>
      <c r="E518" s="12" t="s">
        <v>104</v>
      </c>
      <c r="F518" s="691">
        <v>0</v>
      </c>
      <c r="G518" s="992" t="s">
        <v>2053</v>
      </c>
      <c r="H518" s="12" t="s">
        <v>902</v>
      </c>
      <c r="I518" s="12" t="s">
        <v>104</v>
      </c>
      <c r="J518" s="12" t="b">
        <v>0</v>
      </c>
    </row>
    <row r="519" spans="1:10" x14ac:dyDescent="0.2">
      <c r="A519" s="874">
        <v>42035</v>
      </c>
      <c r="B519" s="66" t="s">
        <v>2194</v>
      </c>
      <c r="C519" s="66" t="s">
        <v>1252</v>
      </c>
      <c r="D519" s="66" t="s">
        <v>1730</v>
      </c>
      <c r="E519" s="12" t="s">
        <v>225</v>
      </c>
      <c r="F519" s="691">
        <v>0</v>
      </c>
      <c r="G519" s="992" t="s">
        <v>2083</v>
      </c>
      <c r="H519" s="12" t="s">
        <v>1887</v>
      </c>
      <c r="I519" s="12" t="s">
        <v>1738</v>
      </c>
      <c r="J519" s="12" t="b">
        <v>0</v>
      </c>
    </row>
    <row r="520" spans="1:10" x14ac:dyDescent="0.2">
      <c r="A520" s="874">
        <v>42034</v>
      </c>
      <c r="B520" s="66" t="s">
        <v>36</v>
      </c>
      <c r="C520" s="66" t="s">
        <v>1252</v>
      </c>
      <c r="D520" s="66" t="s">
        <v>17</v>
      </c>
      <c r="E520" s="12" t="s">
        <v>2056</v>
      </c>
      <c r="F520" s="691">
        <v>0</v>
      </c>
      <c r="G520" s="992" t="s">
        <v>2066</v>
      </c>
      <c r="H520" s="12" t="s">
        <v>1111</v>
      </c>
      <c r="I520" s="12" t="s">
        <v>1865</v>
      </c>
      <c r="J520" s="12" t="b">
        <v>0</v>
      </c>
    </row>
    <row r="521" spans="1:10" x14ac:dyDescent="0.2">
      <c r="A521" s="874">
        <v>42033</v>
      </c>
      <c r="B521" s="66" t="s">
        <v>2194</v>
      </c>
      <c r="C521" s="66" t="s">
        <v>37</v>
      </c>
      <c r="D521" s="66" t="s">
        <v>1730</v>
      </c>
      <c r="E521" s="12" t="s">
        <v>1297</v>
      </c>
      <c r="F521" s="691">
        <v>0</v>
      </c>
      <c r="G521" s="992" t="s">
        <v>2054</v>
      </c>
      <c r="H521" s="12" t="s">
        <v>1713</v>
      </c>
      <c r="I521" s="12" t="s">
        <v>1541</v>
      </c>
      <c r="J521" s="12" t="b">
        <v>0</v>
      </c>
    </row>
    <row r="522" spans="1:10" x14ac:dyDescent="0.2">
      <c r="A522" s="874">
        <v>42032</v>
      </c>
      <c r="B522" s="66" t="s">
        <v>2194</v>
      </c>
      <c r="C522" s="66" t="s">
        <v>1252</v>
      </c>
      <c r="D522" s="66" t="s">
        <v>1730</v>
      </c>
      <c r="E522" s="12" t="s">
        <v>225</v>
      </c>
      <c r="F522" s="691">
        <v>0</v>
      </c>
      <c r="G522" s="992" t="s">
        <v>2067</v>
      </c>
      <c r="H522" s="12" t="s">
        <v>1887</v>
      </c>
      <c r="I522" s="12" t="s">
        <v>1738</v>
      </c>
      <c r="J522" s="12" t="b">
        <v>0</v>
      </c>
    </row>
    <row r="523" spans="1:10" x14ac:dyDescent="0.2">
      <c r="A523" s="874">
        <v>42032</v>
      </c>
      <c r="B523" s="66" t="s">
        <v>2194</v>
      </c>
      <c r="C523" s="66" t="s">
        <v>1252</v>
      </c>
      <c r="D523" s="66" t="s">
        <v>1730</v>
      </c>
      <c r="E523" s="12" t="s">
        <v>225</v>
      </c>
      <c r="F523" s="691">
        <v>0</v>
      </c>
      <c r="G523" s="992" t="s">
        <v>2068</v>
      </c>
      <c r="H523" s="12" t="s">
        <v>1887</v>
      </c>
      <c r="I523" s="12" t="s">
        <v>1738</v>
      </c>
      <c r="J523" s="12" t="b">
        <v>0</v>
      </c>
    </row>
    <row r="524" spans="1:10" x14ac:dyDescent="0.2">
      <c r="A524" s="874">
        <v>42031</v>
      </c>
      <c r="B524" s="66" t="s">
        <v>2193</v>
      </c>
      <c r="C524" s="66" t="s">
        <v>1252</v>
      </c>
      <c r="D524" s="66" t="s">
        <v>17</v>
      </c>
      <c r="E524" s="12" t="s">
        <v>72</v>
      </c>
      <c r="F524" s="691">
        <v>0</v>
      </c>
      <c r="G524" s="992" t="s">
        <v>2862</v>
      </c>
      <c r="H524" s="12" t="s">
        <v>771</v>
      </c>
      <c r="I524" s="12" t="s">
        <v>1182</v>
      </c>
      <c r="J524" s="12" t="b">
        <v>0</v>
      </c>
    </row>
    <row r="525" spans="1:10" x14ac:dyDescent="0.2">
      <c r="A525" s="874">
        <v>42030</v>
      </c>
      <c r="B525" s="66" t="s">
        <v>36</v>
      </c>
      <c r="C525" s="66" t="s">
        <v>1252</v>
      </c>
      <c r="D525" s="66" t="s">
        <v>17</v>
      </c>
      <c r="E525" s="12" t="s">
        <v>2056</v>
      </c>
      <c r="F525" s="691">
        <v>0</v>
      </c>
      <c r="G525" s="992" t="s">
        <v>2057</v>
      </c>
      <c r="H525" s="12" t="s">
        <v>1111</v>
      </c>
      <c r="I525" s="12" t="s">
        <v>1865</v>
      </c>
      <c r="J525" s="12" t="b">
        <v>0</v>
      </c>
    </row>
    <row r="526" spans="1:10" x14ac:dyDescent="0.2">
      <c r="A526" s="874">
        <v>42030</v>
      </c>
      <c r="B526" s="66" t="s">
        <v>2194</v>
      </c>
      <c r="C526" s="66" t="s">
        <v>1252</v>
      </c>
      <c r="D526" s="66" t="s">
        <v>1730</v>
      </c>
      <c r="E526" s="12" t="s">
        <v>225</v>
      </c>
      <c r="F526" s="691">
        <v>0</v>
      </c>
      <c r="G526" s="992" t="s">
        <v>2291</v>
      </c>
      <c r="H526" s="12" t="s">
        <v>1887</v>
      </c>
      <c r="I526" s="12" t="s">
        <v>1738</v>
      </c>
      <c r="J526" s="12" t="b">
        <v>0</v>
      </c>
    </row>
    <row r="527" spans="1:10" x14ac:dyDescent="0.2">
      <c r="A527" s="874">
        <v>42028</v>
      </c>
      <c r="B527" s="66" t="s">
        <v>36</v>
      </c>
      <c r="C527" s="66" t="s">
        <v>1252</v>
      </c>
      <c r="D527" s="66" t="s">
        <v>17</v>
      </c>
      <c r="E527" s="12" t="s">
        <v>2058</v>
      </c>
      <c r="F527" s="691">
        <v>0</v>
      </c>
      <c r="G527" s="992" t="s">
        <v>2059</v>
      </c>
      <c r="H527" s="12" t="s">
        <v>1224</v>
      </c>
      <c r="I527" s="12" t="s">
        <v>1487</v>
      </c>
      <c r="J527" s="12" t="b">
        <v>0</v>
      </c>
    </row>
    <row r="528" spans="1:10" x14ac:dyDescent="0.2">
      <c r="A528" s="874">
        <v>42026</v>
      </c>
      <c r="B528" s="66" t="s">
        <v>2201</v>
      </c>
      <c r="C528" s="66" t="s">
        <v>1252</v>
      </c>
      <c r="D528" s="66" t="s">
        <v>17</v>
      </c>
      <c r="E528" s="12" t="s">
        <v>72</v>
      </c>
      <c r="F528" s="691">
        <v>0</v>
      </c>
      <c r="G528" s="992" t="s">
        <v>2060</v>
      </c>
      <c r="H528" s="12" t="s">
        <v>760</v>
      </c>
      <c r="I528" s="12" t="s">
        <v>1182</v>
      </c>
      <c r="J528" s="12" t="b">
        <v>0</v>
      </c>
    </row>
    <row r="529" spans="1:10" x14ac:dyDescent="0.2">
      <c r="A529" s="874">
        <v>42025</v>
      </c>
      <c r="B529" s="66" t="s">
        <v>5</v>
      </c>
      <c r="C529" s="66" t="s">
        <v>1252</v>
      </c>
      <c r="D529" s="66" t="s">
        <v>17</v>
      </c>
      <c r="E529" s="12" t="s">
        <v>2061</v>
      </c>
      <c r="F529" s="691">
        <v>0</v>
      </c>
      <c r="G529" s="992" t="s">
        <v>2062</v>
      </c>
      <c r="H529" s="12" t="s">
        <v>935</v>
      </c>
      <c r="I529" s="12" t="s">
        <v>1182</v>
      </c>
      <c r="J529" s="12" t="b">
        <v>0</v>
      </c>
    </row>
    <row r="530" spans="1:10" x14ac:dyDescent="0.2">
      <c r="A530" s="874">
        <v>42024</v>
      </c>
      <c r="B530" s="66" t="s">
        <v>2201</v>
      </c>
      <c r="C530" s="66" t="s">
        <v>118</v>
      </c>
      <c r="D530" s="66" t="s">
        <v>19</v>
      </c>
      <c r="E530" s="12" t="s">
        <v>56</v>
      </c>
      <c r="F530" s="691">
        <v>75194</v>
      </c>
      <c r="G530" s="992" t="s">
        <v>2046</v>
      </c>
      <c r="H530" s="12" t="s">
        <v>817</v>
      </c>
      <c r="I530" s="12" t="s">
        <v>1487</v>
      </c>
      <c r="J530" s="12" t="b">
        <v>0</v>
      </c>
    </row>
    <row r="531" spans="1:10" x14ac:dyDescent="0.2">
      <c r="A531" s="874">
        <v>42024</v>
      </c>
      <c r="B531" s="66" t="s">
        <v>2234</v>
      </c>
      <c r="C531" s="66" t="s">
        <v>1252</v>
      </c>
      <c r="D531" s="66" t="s">
        <v>1730</v>
      </c>
      <c r="E531" s="12" t="s">
        <v>66</v>
      </c>
      <c r="F531" s="691">
        <v>0</v>
      </c>
      <c r="G531" s="992" t="s">
        <v>2047</v>
      </c>
      <c r="H531" s="12" t="s">
        <v>1300</v>
      </c>
      <c r="I531" s="12" t="s">
        <v>1491</v>
      </c>
      <c r="J531" s="12" t="b">
        <v>0</v>
      </c>
    </row>
    <row r="532" spans="1:10" x14ac:dyDescent="0.2">
      <c r="A532" s="874">
        <v>42024</v>
      </c>
      <c r="B532" s="66" t="s">
        <v>2234</v>
      </c>
      <c r="C532" s="66" t="s">
        <v>1252</v>
      </c>
      <c r="D532" s="66" t="s">
        <v>1730</v>
      </c>
      <c r="E532" s="12" t="s">
        <v>66</v>
      </c>
      <c r="F532" s="703">
        <v>0</v>
      </c>
      <c r="G532" s="992" t="s">
        <v>2048</v>
      </c>
      <c r="H532" s="12" t="s">
        <v>1300</v>
      </c>
      <c r="I532" s="12" t="s">
        <v>1491</v>
      </c>
      <c r="J532" s="12" t="b">
        <v>0</v>
      </c>
    </row>
    <row r="533" spans="1:10" x14ac:dyDescent="0.2">
      <c r="A533" s="874">
        <v>42024</v>
      </c>
      <c r="B533" s="66" t="s">
        <v>5</v>
      </c>
      <c r="C533" s="66" t="s">
        <v>1252</v>
      </c>
      <c r="D533" s="66" t="s">
        <v>17</v>
      </c>
      <c r="E533" s="12" t="s">
        <v>373</v>
      </c>
      <c r="F533" s="691">
        <v>271379.78000000003</v>
      </c>
      <c r="G533" s="992" t="s">
        <v>2049</v>
      </c>
      <c r="H533" s="12" t="s">
        <v>924</v>
      </c>
      <c r="I533" s="12" t="s">
        <v>1170</v>
      </c>
      <c r="J533" s="12" t="b">
        <v>0</v>
      </c>
    </row>
    <row r="534" spans="1:10" x14ac:dyDescent="0.2">
      <c r="A534" s="874">
        <v>42019</v>
      </c>
      <c r="B534" s="66" t="s">
        <v>5</v>
      </c>
      <c r="C534" s="66" t="s">
        <v>1252</v>
      </c>
      <c r="D534" s="66" t="s">
        <v>17</v>
      </c>
      <c r="E534" s="12" t="s">
        <v>2050</v>
      </c>
      <c r="F534" s="691">
        <v>0</v>
      </c>
      <c r="G534" s="992" t="s">
        <v>2051</v>
      </c>
      <c r="H534" s="12" t="s">
        <v>1796</v>
      </c>
      <c r="I534" s="12" t="s">
        <v>1640</v>
      </c>
      <c r="J534" s="12" t="b">
        <v>0</v>
      </c>
    </row>
    <row r="535" spans="1:10" x14ac:dyDescent="0.2">
      <c r="A535" s="874">
        <v>42018</v>
      </c>
      <c r="B535" s="66" t="s">
        <v>36</v>
      </c>
      <c r="C535" s="66" t="s">
        <v>1252</v>
      </c>
      <c r="D535" s="66" t="s">
        <v>17</v>
      </c>
      <c r="E535" s="12" t="s">
        <v>152</v>
      </c>
      <c r="F535" s="691">
        <v>4575</v>
      </c>
      <c r="G535" s="992" t="s">
        <v>2052</v>
      </c>
      <c r="H535" s="12" t="s">
        <v>998</v>
      </c>
      <c r="I535" s="12" t="s">
        <v>1630</v>
      </c>
      <c r="J535" s="12" t="b">
        <v>0</v>
      </c>
    </row>
    <row r="536" spans="1:10" x14ac:dyDescent="0.2">
      <c r="A536" s="874">
        <v>42018</v>
      </c>
      <c r="B536" s="66" t="s">
        <v>2194</v>
      </c>
      <c r="C536" s="66" t="s">
        <v>1252</v>
      </c>
      <c r="D536" s="66" t="s">
        <v>1730</v>
      </c>
      <c r="E536" s="12" t="s">
        <v>225</v>
      </c>
      <c r="F536" s="692">
        <v>0</v>
      </c>
      <c r="G536" s="992" t="s">
        <v>1903</v>
      </c>
      <c r="H536" s="12" t="s">
        <v>1887</v>
      </c>
      <c r="I536" s="12" t="s">
        <v>1738</v>
      </c>
      <c r="J536" s="12" t="b">
        <v>0</v>
      </c>
    </row>
    <row r="537" spans="1:10" x14ac:dyDescent="0.2">
      <c r="A537" s="874">
        <v>42017</v>
      </c>
      <c r="B537" s="66" t="s">
        <v>1770</v>
      </c>
      <c r="C537" s="66" t="s">
        <v>53</v>
      </c>
      <c r="D537" s="66" t="s">
        <v>17</v>
      </c>
      <c r="E537" s="12" t="s">
        <v>2024</v>
      </c>
      <c r="F537" s="691">
        <v>518800.96</v>
      </c>
      <c r="G537" s="992" t="s">
        <v>2025</v>
      </c>
      <c r="H537" s="12" t="s">
        <v>1191</v>
      </c>
      <c r="I537" s="12" t="s">
        <v>1649</v>
      </c>
      <c r="J537" s="12" t="b">
        <v>0</v>
      </c>
    </row>
    <row r="538" spans="1:10" x14ac:dyDescent="0.2">
      <c r="A538" s="874">
        <v>42017</v>
      </c>
      <c r="B538" s="66" t="s">
        <v>5</v>
      </c>
      <c r="C538" s="66" t="s">
        <v>1252</v>
      </c>
      <c r="D538" s="66" t="s">
        <v>17</v>
      </c>
      <c r="E538" s="12" t="s">
        <v>2026</v>
      </c>
      <c r="F538" s="692">
        <v>0</v>
      </c>
      <c r="G538" s="992" t="s">
        <v>2027</v>
      </c>
      <c r="H538" s="12" t="s">
        <v>1074</v>
      </c>
      <c r="I538" s="12" t="s">
        <v>1554</v>
      </c>
      <c r="J538" s="12" t="b">
        <v>0</v>
      </c>
    </row>
    <row r="539" spans="1:10" x14ac:dyDescent="0.2">
      <c r="A539" s="874">
        <v>42017</v>
      </c>
      <c r="B539" s="66" t="s">
        <v>36</v>
      </c>
      <c r="C539" s="66" t="s">
        <v>1252</v>
      </c>
      <c r="D539" s="66" t="s">
        <v>17</v>
      </c>
      <c r="E539" s="12" t="s">
        <v>72</v>
      </c>
      <c r="F539" s="691">
        <v>0</v>
      </c>
      <c r="G539" s="992" t="s">
        <v>2028</v>
      </c>
      <c r="H539" s="12" t="s">
        <v>760</v>
      </c>
      <c r="I539" s="12" t="s">
        <v>1182</v>
      </c>
      <c r="J539" s="12" t="b">
        <v>0</v>
      </c>
    </row>
    <row r="540" spans="1:10" x14ac:dyDescent="0.2">
      <c r="A540" s="874">
        <v>42016</v>
      </c>
      <c r="B540" s="66" t="s">
        <v>88</v>
      </c>
      <c r="C540" s="66" t="s">
        <v>1252</v>
      </c>
      <c r="D540" s="66" t="s">
        <v>17</v>
      </c>
      <c r="E540" s="12" t="s">
        <v>2029</v>
      </c>
      <c r="F540" s="691">
        <v>0</v>
      </c>
      <c r="G540" s="992" t="s">
        <v>2030</v>
      </c>
      <c r="H540" s="12" t="s">
        <v>1027</v>
      </c>
      <c r="I540" s="12"/>
      <c r="J540" s="12" t="b">
        <v>0</v>
      </c>
    </row>
    <row r="541" spans="1:10" x14ac:dyDescent="0.2">
      <c r="A541" s="874">
        <v>42016</v>
      </c>
      <c r="B541" s="66" t="s">
        <v>5</v>
      </c>
      <c r="C541" s="66" t="s">
        <v>1252</v>
      </c>
      <c r="D541" s="66" t="s">
        <v>17</v>
      </c>
      <c r="E541" s="12" t="s">
        <v>2031</v>
      </c>
      <c r="F541" s="691">
        <v>0</v>
      </c>
      <c r="G541" s="992" t="s">
        <v>2032</v>
      </c>
      <c r="H541" s="12" t="s">
        <v>935</v>
      </c>
      <c r="I541" s="12" t="s">
        <v>1182</v>
      </c>
      <c r="J541" s="12" t="b">
        <v>0</v>
      </c>
    </row>
    <row r="542" spans="1:10" x14ac:dyDescent="0.2">
      <c r="A542" s="874">
        <v>42013</v>
      </c>
      <c r="B542" s="66" t="s">
        <v>36</v>
      </c>
      <c r="C542" s="66" t="s">
        <v>37</v>
      </c>
      <c r="D542" s="66" t="s">
        <v>18</v>
      </c>
      <c r="E542" s="12" t="s">
        <v>2033</v>
      </c>
      <c r="F542" s="691">
        <v>51366.6</v>
      </c>
      <c r="G542" s="992" t="s">
        <v>2034</v>
      </c>
      <c r="H542" s="12" t="s">
        <v>967</v>
      </c>
      <c r="I542" s="12" t="s">
        <v>1728</v>
      </c>
      <c r="J542" s="12" t="b">
        <v>0</v>
      </c>
    </row>
    <row r="543" spans="1:10" x14ac:dyDescent="0.2">
      <c r="A543" s="874">
        <v>42013</v>
      </c>
      <c r="B543" s="66" t="s">
        <v>2193</v>
      </c>
      <c r="C543" s="66" t="s">
        <v>53</v>
      </c>
      <c r="D543" s="66" t="s">
        <v>1730</v>
      </c>
      <c r="E543" s="12" t="s">
        <v>717</v>
      </c>
      <c r="F543" s="691">
        <v>21200</v>
      </c>
      <c r="G543" s="992" t="s">
        <v>2348</v>
      </c>
      <c r="H543" s="12" t="s">
        <v>1755</v>
      </c>
      <c r="I543" s="12" t="s">
        <v>1640</v>
      </c>
      <c r="J543" s="12" t="b">
        <v>0</v>
      </c>
    </row>
    <row r="544" spans="1:10" x14ac:dyDescent="0.2">
      <c r="A544" s="874">
        <v>42013</v>
      </c>
      <c r="B544" s="66" t="s">
        <v>2193</v>
      </c>
      <c r="C544" s="66" t="s">
        <v>1252</v>
      </c>
      <c r="D544" s="66" t="s">
        <v>1730</v>
      </c>
      <c r="E544" s="12" t="s">
        <v>717</v>
      </c>
      <c r="F544" s="691">
        <v>92545.54</v>
      </c>
      <c r="G544" s="992" t="s">
        <v>2349</v>
      </c>
      <c r="H544" s="12" t="s">
        <v>1755</v>
      </c>
      <c r="I544" s="12" t="s">
        <v>1640</v>
      </c>
      <c r="J544" s="12" t="b">
        <v>0</v>
      </c>
    </row>
    <row r="545" spans="1:10" x14ac:dyDescent="0.2">
      <c r="A545" s="874">
        <v>42012</v>
      </c>
      <c r="B545" s="66" t="s">
        <v>36</v>
      </c>
      <c r="C545" s="66" t="s">
        <v>1252</v>
      </c>
      <c r="D545" s="66" t="s">
        <v>18</v>
      </c>
      <c r="E545" s="12" t="s">
        <v>2035</v>
      </c>
      <c r="F545" s="691">
        <v>5149.57</v>
      </c>
      <c r="G545" s="992" t="s">
        <v>2037</v>
      </c>
      <c r="H545" s="12" t="s">
        <v>1134</v>
      </c>
      <c r="I545" s="12" t="s">
        <v>2036</v>
      </c>
      <c r="J545" s="12" t="b">
        <v>0</v>
      </c>
    </row>
    <row r="546" spans="1:10" x14ac:dyDescent="0.2">
      <c r="A546" s="874">
        <v>42011</v>
      </c>
      <c r="B546" s="66" t="s">
        <v>2193</v>
      </c>
      <c r="C546" s="66" t="s">
        <v>1252</v>
      </c>
      <c r="D546" s="66" t="s">
        <v>17</v>
      </c>
      <c r="E546" s="12" t="s">
        <v>72</v>
      </c>
      <c r="F546" s="691">
        <v>0</v>
      </c>
      <c r="G546" s="992" t="s">
        <v>2038</v>
      </c>
      <c r="H546" s="12" t="s">
        <v>1133</v>
      </c>
      <c r="I546" s="12" t="s">
        <v>1182</v>
      </c>
      <c r="J546" s="12" t="b">
        <v>0</v>
      </c>
    </row>
    <row r="547" spans="1:10" x14ac:dyDescent="0.2">
      <c r="A547" s="874">
        <v>42011</v>
      </c>
      <c r="B547" s="66" t="s">
        <v>2194</v>
      </c>
      <c r="C547" s="66" t="s">
        <v>1252</v>
      </c>
      <c r="D547" s="66" t="s">
        <v>1730</v>
      </c>
      <c r="E547" s="12" t="s">
        <v>1352</v>
      </c>
      <c r="F547" s="691">
        <v>0</v>
      </c>
      <c r="G547" s="992" t="s">
        <v>2039</v>
      </c>
      <c r="H547" s="12" t="s">
        <v>1126</v>
      </c>
      <c r="I547" s="12" t="s">
        <v>2002</v>
      </c>
      <c r="J547" s="12" t="b">
        <v>0</v>
      </c>
    </row>
    <row r="548" spans="1:10" x14ac:dyDescent="0.2">
      <c r="A548" s="874">
        <v>42009</v>
      </c>
      <c r="B548" s="66" t="s">
        <v>36</v>
      </c>
      <c r="C548" s="66" t="s">
        <v>1252</v>
      </c>
      <c r="D548" s="66" t="s">
        <v>17</v>
      </c>
      <c r="E548" s="12" t="s">
        <v>72</v>
      </c>
      <c r="F548" s="691">
        <v>0</v>
      </c>
      <c r="G548" s="992" t="s">
        <v>2028</v>
      </c>
      <c r="H548" s="12" t="s">
        <v>1138</v>
      </c>
      <c r="I548" s="12" t="s">
        <v>1182</v>
      </c>
      <c r="J548" s="12" t="b">
        <v>0</v>
      </c>
    </row>
    <row r="549" spans="1:10" x14ac:dyDescent="0.2">
      <c r="A549" s="874">
        <v>42004</v>
      </c>
      <c r="B549" s="66" t="s">
        <v>2194</v>
      </c>
      <c r="C549" s="66" t="s">
        <v>1252</v>
      </c>
      <c r="D549" s="66" t="s">
        <v>17</v>
      </c>
      <c r="E549" s="12" t="s">
        <v>1297</v>
      </c>
      <c r="F549" s="691">
        <v>20715.37</v>
      </c>
      <c r="G549" s="992" t="s">
        <v>2040</v>
      </c>
      <c r="H549" s="12" t="s">
        <v>1713</v>
      </c>
      <c r="I549" s="12" t="s">
        <v>1541</v>
      </c>
      <c r="J549" s="12" t="b">
        <v>0</v>
      </c>
    </row>
    <row r="550" spans="1:10" x14ac:dyDescent="0.2">
      <c r="A550" s="874">
        <v>42004</v>
      </c>
      <c r="B550" s="66" t="s">
        <v>2194</v>
      </c>
      <c r="C550" s="66" t="s">
        <v>1252</v>
      </c>
      <c r="D550" s="66" t="s">
        <v>1730</v>
      </c>
      <c r="E550" s="12" t="s">
        <v>800</v>
      </c>
      <c r="F550" s="691">
        <v>87500</v>
      </c>
      <c r="G550" s="992" t="s">
        <v>2042</v>
      </c>
      <c r="H550" s="12" t="s">
        <v>786</v>
      </c>
      <c r="I550" s="12" t="s">
        <v>2041</v>
      </c>
      <c r="J550" s="12" t="b">
        <v>0</v>
      </c>
    </row>
    <row r="551" spans="1:10" x14ac:dyDescent="0.2">
      <c r="A551" s="874">
        <v>42002</v>
      </c>
      <c r="B551" s="66" t="s">
        <v>2234</v>
      </c>
      <c r="C551" s="66" t="s">
        <v>1252</v>
      </c>
      <c r="D551" s="66" t="s">
        <v>17</v>
      </c>
      <c r="E551" s="12" t="s">
        <v>150</v>
      </c>
      <c r="F551" s="691">
        <v>0</v>
      </c>
      <c r="G551" s="992" t="s">
        <v>2022</v>
      </c>
      <c r="H551" s="12" t="s">
        <v>1042</v>
      </c>
      <c r="I551" s="12" t="s">
        <v>1645</v>
      </c>
      <c r="J551" s="12" t="b">
        <v>0</v>
      </c>
    </row>
    <row r="552" spans="1:10" x14ac:dyDescent="0.2">
      <c r="A552" s="874">
        <v>41998</v>
      </c>
      <c r="B552" s="66" t="s">
        <v>1793</v>
      </c>
      <c r="C552" s="66" t="s">
        <v>118</v>
      </c>
      <c r="D552" s="66" t="s">
        <v>19</v>
      </c>
      <c r="E552" s="12" t="s">
        <v>288</v>
      </c>
      <c r="F552" s="691">
        <v>88610.68</v>
      </c>
      <c r="G552" s="992" t="s">
        <v>2205</v>
      </c>
      <c r="H552" s="12" t="s">
        <v>1978</v>
      </c>
      <c r="I552" s="12" t="s">
        <v>1979</v>
      </c>
      <c r="J552" s="12" t="b">
        <v>0</v>
      </c>
    </row>
    <row r="553" spans="1:10" x14ac:dyDescent="0.2">
      <c r="A553" s="874">
        <v>41997</v>
      </c>
      <c r="B553" s="66" t="s">
        <v>5</v>
      </c>
      <c r="C553" s="66" t="s">
        <v>761</v>
      </c>
      <c r="D553" s="66" t="s">
        <v>1730</v>
      </c>
      <c r="E553" s="12" t="s">
        <v>2017</v>
      </c>
      <c r="F553" s="691">
        <v>0</v>
      </c>
      <c r="G553" s="992" t="s">
        <v>2018</v>
      </c>
      <c r="H553" s="12" t="s">
        <v>935</v>
      </c>
      <c r="I553" s="12" t="s">
        <v>1182</v>
      </c>
      <c r="J553" s="12" t="b">
        <v>0</v>
      </c>
    </row>
    <row r="554" spans="1:10" x14ac:dyDescent="0.2">
      <c r="A554" s="874">
        <v>41997</v>
      </c>
      <c r="B554" s="66" t="s">
        <v>2234</v>
      </c>
      <c r="C554" s="66" t="s">
        <v>1252</v>
      </c>
      <c r="D554" s="66" t="s">
        <v>17</v>
      </c>
      <c r="E554" s="12" t="s">
        <v>66</v>
      </c>
      <c r="F554" s="691">
        <v>0</v>
      </c>
      <c r="G554" s="992" t="s">
        <v>2023</v>
      </c>
      <c r="H554" s="12" t="s">
        <v>897</v>
      </c>
      <c r="I554" s="12" t="s">
        <v>1491</v>
      </c>
      <c r="J554" s="12" t="b">
        <v>0</v>
      </c>
    </row>
    <row r="555" spans="1:10" x14ac:dyDescent="0.2">
      <c r="A555" s="874">
        <v>41996</v>
      </c>
      <c r="B555" s="66" t="s">
        <v>36</v>
      </c>
      <c r="C555" s="66" t="s">
        <v>53</v>
      </c>
      <c r="D555" s="66" t="s">
        <v>19</v>
      </c>
      <c r="E555" s="12" t="s">
        <v>2043</v>
      </c>
      <c r="F555" s="703">
        <v>19137.59</v>
      </c>
      <c r="G555" s="992" t="s">
        <v>2044</v>
      </c>
      <c r="H555" s="12" t="s">
        <v>827</v>
      </c>
      <c r="I555" s="12" t="s">
        <v>1590</v>
      </c>
      <c r="J555" s="12" t="b">
        <v>0</v>
      </c>
    </row>
    <row r="556" spans="1:10" x14ac:dyDescent="0.2">
      <c r="A556" s="874">
        <v>41995</v>
      </c>
      <c r="B556" s="66" t="s">
        <v>2194</v>
      </c>
      <c r="C556" s="66" t="s">
        <v>761</v>
      </c>
      <c r="D556" s="66" t="s">
        <v>1730</v>
      </c>
      <c r="E556" s="12" t="s">
        <v>2020</v>
      </c>
      <c r="F556" s="703">
        <v>236.67</v>
      </c>
      <c r="G556" s="992" t="s">
        <v>1903</v>
      </c>
      <c r="H556" s="12" t="s">
        <v>2019</v>
      </c>
      <c r="I556" s="12" t="s">
        <v>1541</v>
      </c>
      <c r="J556" s="12" t="b">
        <v>0</v>
      </c>
    </row>
    <row r="557" spans="1:10" x14ac:dyDescent="0.2">
      <c r="A557" s="874">
        <v>41990</v>
      </c>
      <c r="B557" s="66" t="s">
        <v>5</v>
      </c>
      <c r="C557" s="66" t="s">
        <v>1252</v>
      </c>
      <c r="D557" s="66" t="s">
        <v>1730</v>
      </c>
      <c r="E557" s="12" t="s">
        <v>72</v>
      </c>
      <c r="F557" s="691">
        <v>0</v>
      </c>
      <c r="G557" s="992" t="s">
        <v>2021</v>
      </c>
      <c r="H557" s="12" t="s">
        <v>1200</v>
      </c>
      <c r="I557" s="12" t="s">
        <v>1182</v>
      </c>
      <c r="J557" s="12" t="b">
        <v>0</v>
      </c>
    </row>
    <row r="558" spans="1:10" x14ac:dyDescent="0.2">
      <c r="A558" s="874">
        <v>41989</v>
      </c>
      <c r="B558" s="66" t="s">
        <v>36</v>
      </c>
      <c r="C558" s="66" t="s">
        <v>1252</v>
      </c>
      <c r="D558" s="66" t="s">
        <v>17</v>
      </c>
      <c r="E558" s="12" t="s">
        <v>1802</v>
      </c>
      <c r="F558" s="691">
        <v>80468.19</v>
      </c>
      <c r="G558" s="992" t="s">
        <v>2015</v>
      </c>
      <c r="H558" s="12" t="s">
        <v>2014</v>
      </c>
      <c r="I558" s="12" t="s">
        <v>1803</v>
      </c>
      <c r="J558" s="12" t="b">
        <v>0</v>
      </c>
    </row>
    <row r="559" spans="1:10" x14ac:dyDescent="0.2">
      <c r="A559" s="874">
        <v>41987</v>
      </c>
      <c r="B559" s="66" t="s">
        <v>6</v>
      </c>
      <c r="C559" s="66" t="s">
        <v>37</v>
      </c>
      <c r="D559" s="66" t="s">
        <v>1730</v>
      </c>
      <c r="E559" s="12" t="s">
        <v>1986</v>
      </c>
      <c r="F559" s="703">
        <v>1700</v>
      </c>
      <c r="G559" s="992" t="s">
        <v>1987</v>
      </c>
      <c r="H559" s="12" t="s">
        <v>1085</v>
      </c>
      <c r="I559" s="12"/>
      <c r="J559" s="12" t="b">
        <v>0</v>
      </c>
    </row>
    <row r="560" spans="1:10" x14ac:dyDescent="0.2">
      <c r="A560" s="874">
        <v>41986</v>
      </c>
      <c r="B560" s="66" t="s">
        <v>2193</v>
      </c>
      <c r="C560" s="66" t="s">
        <v>1252</v>
      </c>
      <c r="D560" s="66" t="s">
        <v>17</v>
      </c>
      <c r="E560" s="12" t="s">
        <v>172</v>
      </c>
      <c r="F560" s="691">
        <v>0</v>
      </c>
      <c r="G560" s="992" t="s">
        <v>2005</v>
      </c>
      <c r="H560" s="12" t="s">
        <v>771</v>
      </c>
      <c r="I560" s="12" t="s">
        <v>1182</v>
      </c>
      <c r="J560" s="12" t="b">
        <v>0</v>
      </c>
    </row>
    <row r="561" spans="1:10" x14ac:dyDescent="0.2">
      <c r="A561" s="874">
        <v>41985</v>
      </c>
      <c r="B561" s="66" t="s">
        <v>2234</v>
      </c>
      <c r="C561" s="66" t="s">
        <v>2</v>
      </c>
      <c r="D561" s="66" t="s">
        <v>19</v>
      </c>
      <c r="E561" s="12" t="s">
        <v>2006</v>
      </c>
      <c r="F561" s="691">
        <v>97265.22</v>
      </c>
      <c r="G561" s="992" t="s">
        <v>2008</v>
      </c>
      <c r="H561" s="12" t="s">
        <v>1116</v>
      </c>
      <c r="I561" s="12" t="s">
        <v>2007</v>
      </c>
      <c r="J561" s="12" t="b">
        <v>1</v>
      </c>
    </row>
    <row r="562" spans="1:10" x14ac:dyDescent="0.2">
      <c r="A562" s="874">
        <v>41984</v>
      </c>
      <c r="B562" s="66" t="s">
        <v>36</v>
      </c>
      <c r="C562" s="66" t="s">
        <v>1252</v>
      </c>
      <c r="D562" s="66" t="s">
        <v>17</v>
      </c>
      <c r="E562" s="12" t="s">
        <v>2009</v>
      </c>
      <c r="F562" s="691">
        <v>20285.349999999999</v>
      </c>
      <c r="G562" s="992" t="s">
        <v>2010</v>
      </c>
      <c r="H562" s="12" t="s">
        <v>1014</v>
      </c>
      <c r="I562" s="12" t="s">
        <v>2002</v>
      </c>
      <c r="J562" s="12" t="b">
        <v>0</v>
      </c>
    </row>
    <row r="563" spans="1:10" x14ac:dyDescent="0.2">
      <c r="A563" s="874">
        <v>41983</v>
      </c>
      <c r="B563" s="66" t="s">
        <v>1793</v>
      </c>
      <c r="C563" s="66" t="s">
        <v>1252</v>
      </c>
      <c r="D563" s="66" t="s">
        <v>17</v>
      </c>
      <c r="E563" s="12" t="s">
        <v>83</v>
      </c>
      <c r="F563" s="691">
        <v>0</v>
      </c>
      <c r="G563" s="992" t="s">
        <v>1988</v>
      </c>
      <c r="H563" s="12" t="s">
        <v>1860</v>
      </c>
      <c r="I563" s="12" t="s">
        <v>1861</v>
      </c>
      <c r="J563" s="12" t="b">
        <v>0</v>
      </c>
    </row>
    <row r="564" spans="1:10" x14ac:dyDescent="0.2">
      <c r="A564" s="874">
        <v>41983</v>
      </c>
      <c r="B564" s="66" t="s">
        <v>2194</v>
      </c>
      <c r="C564" s="66" t="s">
        <v>1252</v>
      </c>
      <c r="D564" s="66" t="s">
        <v>1730</v>
      </c>
      <c r="E564" s="12" t="s">
        <v>225</v>
      </c>
      <c r="F564" s="691">
        <v>0</v>
      </c>
      <c r="G564" s="992" t="s">
        <v>1904</v>
      </c>
      <c r="H564" s="12" t="s">
        <v>1887</v>
      </c>
      <c r="I564" s="12" t="s">
        <v>1738</v>
      </c>
      <c r="J564" s="12" t="b">
        <v>0</v>
      </c>
    </row>
    <row r="565" spans="1:10" x14ac:dyDescent="0.2">
      <c r="A565" s="874">
        <v>41982</v>
      </c>
      <c r="B565" s="66" t="s">
        <v>36</v>
      </c>
      <c r="C565" s="66" t="s">
        <v>37</v>
      </c>
      <c r="D565" s="66" t="s">
        <v>1730</v>
      </c>
      <c r="E565" s="12" t="s">
        <v>249</v>
      </c>
      <c r="F565" s="691">
        <v>10317.52</v>
      </c>
      <c r="G565" s="992" t="s">
        <v>1990</v>
      </c>
      <c r="H565" s="12" t="s">
        <v>1989</v>
      </c>
      <c r="I565" s="12" t="s">
        <v>1856</v>
      </c>
      <c r="J565" s="12" t="b">
        <v>0</v>
      </c>
    </row>
    <row r="566" spans="1:10" x14ac:dyDescent="0.2">
      <c r="A566" s="874">
        <v>41982</v>
      </c>
      <c r="B566" s="66" t="s">
        <v>2201</v>
      </c>
      <c r="C566" s="66" t="s">
        <v>1252</v>
      </c>
      <c r="D566" s="66" t="s">
        <v>17</v>
      </c>
      <c r="E566" s="12" t="s">
        <v>72</v>
      </c>
      <c r="F566" s="691">
        <v>7031.48</v>
      </c>
      <c r="G566" s="992" t="s">
        <v>1991</v>
      </c>
      <c r="H566" s="12" t="s">
        <v>1101</v>
      </c>
      <c r="I566" s="12" t="s">
        <v>1182</v>
      </c>
      <c r="J566" s="12" t="b">
        <v>0</v>
      </c>
    </row>
    <row r="567" spans="1:10" x14ac:dyDescent="0.2">
      <c r="A567" s="874">
        <v>41982</v>
      </c>
      <c r="B567" s="66" t="s">
        <v>36</v>
      </c>
      <c r="C567" s="66" t="s">
        <v>1252</v>
      </c>
      <c r="D567" s="66" t="s">
        <v>17</v>
      </c>
      <c r="E567" s="12" t="s">
        <v>1297</v>
      </c>
      <c r="F567" s="691">
        <v>20680.96</v>
      </c>
      <c r="G567" s="992" t="s">
        <v>1970</v>
      </c>
      <c r="H567" s="12" t="s">
        <v>768</v>
      </c>
      <c r="I567" s="12" t="s">
        <v>1541</v>
      </c>
      <c r="J567" s="12" t="b">
        <v>0</v>
      </c>
    </row>
    <row r="568" spans="1:10" x14ac:dyDescent="0.2">
      <c r="A568" s="874">
        <v>41981</v>
      </c>
      <c r="B568" s="66" t="s">
        <v>1793</v>
      </c>
      <c r="C568" s="66" t="s">
        <v>1252</v>
      </c>
      <c r="D568" s="66" t="s">
        <v>17</v>
      </c>
      <c r="E568" s="12" t="s">
        <v>288</v>
      </c>
      <c r="F568" s="691">
        <v>0</v>
      </c>
      <c r="G568" s="992" t="s">
        <v>1993</v>
      </c>
      <c r="H568" s="12" t="s">
        <v>1992</v>
      </c>
      <c r="I568" s="12" t="s">
        <v>1979</v>
      </c>
      <c r="J568" s="12" t="b">
        <v>0</v>
      </c>
    </row>
    <row r="569" spans="1:10" x14ac:dyDescent="0.2">
      <c r="A569" s="874">
        <v>41981</v>
      </c>
      <c r="B569" s="66" t="s">
        <v>36</v>
      </c>
      <c r="C569" s="66" t="s">
        <v>1252</v>
      </c>
      <c r="D569" s="66" t="s">
        <v>18</v>
      </c>
      <c r="E569" s="12" t="s">
        <v>1092</v>
      </c>
      <c r="F569" s="691">
        <v>0</v>
      </c>
      <c r="G569" s="992" t="s">
        <v>2012</v>
      </c>
      <c r="H569" s="12" t="s">
        <v>1296</v>
      </c>
      <c r="I569" s="12" t="s">
        <v>2011</v>
      </c>
      <c r="J569" s="12" t="b">
        <v>0</v>
      </c>
    </row>
    <row r="570" spans="1:10" x14ac:dyDescent="0.2">
      <c r="A570" s="874">
        <v>41979</v>
      </c>
      <c r="B570" s="66" t="s">
        <v>36</v>
      </c>
      <c r="C570" s="66" t="s">
        <v>1252</v>
      </c>
      <c r="D570" s="66" t="s">
        <v>17</v>
      </c>
      <c r="E570" s="12" t="s">
        <v>2004</v>
      </c>
      <c r="F570" s="691">
        <v>21584.45</v>
      </c>
      <c r="G570" s="992" t="s">
        <v>1994</v>
      </c>
      <c r="H570" s="12" t="s">
        <v>1028</v>
      </c>
      <c r="I570" s="12" t="s">
        <v>1537</v>
      </c>
      <c r="J570" s="12" t="b">
        <v>0</v>
      </c>
    </row>
    <row r="571" spans="1:10" x14ac:dyDescent="0.2">
      <c r="A571" s="874">
        <v>41978</v>
      </c>
      <c r="B571" s="66" t="s">
        <v>36</v>
      </c>
      <c r="C571" s="66" t="s">
        <v>53</v>
      </c>
      <c r="D571" s="66" t="s">
        <v>19</v>
      </c>
      <c r="E571" s="12" t="s">
        <v>805</v>
      </c>
      <c r="F571" s="691">
        <v>14109.48</v>
      </c>
      <c r="G571" s="992" t="s">
        <v>1997</v>
      </c>
      <c r="H571" s="12" t="s">
        <v>1995</v>
      </c>
      <c r="I571" s="12" t="s">
        <v>1996</v>
      </c>
      <c r="J571" s="12" t="b">
        <v>0</v>
      </c>
    </row>
    <row r="572" spans="1:10" x14ac:dyDescent="0.2">
      <c r="A572" s="874">
        <v>41978</v>
      </c>
      <c r="B572" s="66" t="s">
        <v>5</v>
      </c>
      <c r="C572" s="66" t="s">
        <v>761</v>
      </c>
      <c r="D572" s="66" t="s">
        <v>1730</v>
      </c>
      <c r="E572" s="12" t="s">
        <v>373</v>
      </c>
      <c r="F572" s="691">
        <v>0</v>
      </c>
      <c r="G572" s="992" t="s">
        <v>1998</v>
      </c>
      <c r="H572" s="12" t="s">
        <v>1226</v>
      </c>
      <c r="I572" s="12" t="s">
        <v>1170</v>
      </c>
      <c r="J572" s="12" t="b">
        <v>0</v>
      </c>
    </row>
    <row r="573" spans="1:10" x14ac:dyDescent="0.2">
      <c r="A573" s="874">
        <v>41978</v>
      </c>
      <c r="B573" s="66" t="s">
        <v>36</v>
      </c>
      <c r="C573" s="66" t="s">
        <v>37</v>
      </c>
      <c r="D573" s="66" t="s">
        <v>18</v>
      </c>
      <c r="E573" s="12" t="s">
        <v>2000</v>
      </c>
      <c r="F573" s="691">
        <v>0</v>
      </c>
      <c r="G573" s="992" t="s">
        <v>2001</v>
      </c>
      <c r="H573" s="12" t="s">
        <v>1999</v>
      </c>
      <c r="I573" s="12"/>
      <c r="J573" s="12" t="b">
        <v>0</v>
      </c>
    </row>
    <row r="574" spans="1:10" x14ac:dyDescent="0.2">
      <c r="A574" s="874">
        <v>41976</v>
      </c>
      <c r="B574" s="66" t="s">
        <v>2132</v>
      </c>
      <c r="C574" s="66" t="s">
        <v>761</v>
      </c>
      <c r="D574" s="66" t="s">
        <v>17</v>
      </c>
      <c r="E574" s="12" t="s">
        <v>1429</v>
      </c>
      <c r="F574" s="691">
        <v>12300</v>
      </c>
      <c r="G574" s="992" t="s">
        <v>2133</v>
      </c>
      <c r="H574" s="12" t="s">
        <v>2188</v>
      </c>
      <c r="I574" s="12"/>
      <c r="J574" s="12" t="b">
        <v>0</v>
      </c>
    </row>
    <row r="575" spans="1:10" x14ac:dyDescent="0.2">
      <c r="A575" s="874">
        <v>41975</v>
      </c>
      <c r="B575" s="66" t="s">
        <v>36</v>
      </c>
      <c r="C575" s="66" t="s">
        <v>1252</v>
      </c>
      <c r="D575" s="66" t="s">
        <v>17</v>
      </c>
      <c r="E575" s="12" t="s">
        <v>208</v>
      </c>
      <c r="F575" s="691">
        <v>45999</v>
      </c>
      <c r="G575" s="992" t="s">
        <v>1977</v>
      </c>
      <c r="H575" s="12" t="s">
        <v>1976</v>
      </c>
      <c r="I575" s="12" t="s">
        <v>1640</v>
      </c>
      <c r="J575" s="12" t="b">
        <v>0</v>
      </c>
    </row>
    <row r="576" spans="1:10" x14ac:dyDescent="0.2">
      <c r="A576" s="874">
        <v>41974</v>
      </c>
      <c r="B576" s="66" t="s">
        <v>1793</v>
      </c>
      <c r="C576" s="66" t="s">
        <v>1252</v>
      </c>
      <c r="D576" s="66" t="s">
        <v>17</v>
      </c>
      <c r="E576" s="12" t="s">
        <v>288</v>
      </c>
      <c r="F576" s="691">
        <v>0</v>
      </c>
      <c r="G576" s="992" t="s">
        <v>1980</v>
      </c>
      <c r="H576" s="12" t="s">
        <v>1978</v>
      </c>
      <c r="I576" s="12" t="s">
        <v>1979</v>
      </c>
      <c r="J576" s="12" t="b">
        <v>0</v>
      </c>
    </row>
    <row r="577" spans="1:10" x14ac:dyDescent="0.2">
      <c r="A577" s="874">
        <v>41974</v>
      </c>
      <c r="B577" s="66" t="s">
        <v>1974</v>
      </c>
      <c r="C577" s="66" t="s">
        <v>3</v>
      </c>
      <c r="D577" s="66" t="s">
        <v>20</v>
      </c>
      <c r="E577" s="12" t="s">
        <v>2790</v>
      </c>
      <c r="F577" s="691">
        <v>2000000</v>
      </c>
      <c r="G577" s="992" t="s">
        <v>2791</v>
      </c>
      <c r="H577" s="12" t="s">
        <v>1975</v>
      </c>
      <c r="I577" s="12"/>
      <c r="J577" s="12" t="b">
        <v>1</v>
      </c>
    </row>
    <row r="578" spans="1:10" x14ac:dyDescent="0.2">
      <c r="A578" s="874">
        <v>41969</v>
      </c>
      <c r="B578" s="66" t="s">
        <v>5</v>
      </c>
      <c r="C578" s="66" t="s">
        <v>1252</v>
      </c>
      <c r="D578" s="66" t="s">
        <v>17</v>
      </c>
      <c r="E578" s="12" t="s">
        <v>72</v>
      </c>
      <c r="F578" s="691">
        <v>0</v>
      </c>
      <c r="G578" s="992" t="s">
        <v>1981</v>
      </c>
      <c r="H578" s="12" t="s">
        <v>846</v>
      </c>
      <c r="I578" s="12" t="s">
        <v>1182</v>
      </c>
      <c r="J578" s="12" t="b">
        <v>0</v>
      </c>
    </row>
    <row r="579" spans="1:10" x14ac:dyDescent="0.2">
      <c r="A579" s="874">
        <v>41967</v>
      </c>
      <c r="B579" s="66" t="s">
        <v>36</v>
      </c>
      <c r="C579" s="66" t="s">
        <v>1252</v>
      </c>
      <c r="D579" s="66" t="s">
        <v>17</v>
      </c>
      <c r="E579" s="12" t="s">
        <v>1092</v>
      </c>
      <c r="F579" s="691">
        <v>5655.7</v>
      </c>
      <c r="G579" s="992" t="s">
        <v>1983</v>
      </c>
      <c r="H579" s="12" t="s">
        <v>1121</v>
      </c>
      <c r="I579" s="12" t="s">
        <v>1982</v>
      </c>
      <c r="J579" s="12" t="b">
        <v>0</v>
      </c>
    </row>
    <row r="580" spans="1:10" x14ac:dyDescent="0.2">
      <c r="A580" s="874">
        <v>41967</v>
      </c>
      <c r="B580" s="66" t="s">
        <v>2194</v>
      </c>
      <c r="C580" s="66" t="s">
        <v>1252</v>
      </c>
      <c r="D580" s="66" t="s">
        <v>1730</v>
      </c>
      <c r="E580" s="12" t="s">
        <v>513</v>
      </c>
      <c r="F580" s="691">
        <v>52823.82</v>
      </c>
      <c r="G580" s="992" t="s">
        <v>2003</v>
      </c>
      <c r="H580" s="12" t="s">
        <v>1014</v>
      </c>
      <c r="I580" s="12" t="s">
        <v>2002</v>
      </c>
      <c r="J580" s="12" t="b">
        <v>0</v>
      </c>
    </row>
    <row r="581" spans="1:10" x14ac:dyDescent="0.2">
      <c r="A581" s="874">
        <v>41965</v>
      </c>
      <c r="B581" s="66" t="s">
        <v>6</v>
      </c>
      <c r="C581" s="66" t="s">
        <v>1252</v>
      </c>
      <c r="D581" s="66" t="s">
        <v>17</v>
      </c>
      <c r="E581" s="12" t="s">
        <v>66</v>
      </c>
      <c r="F581" s="691">
        <v>3718.58</v>
      </c>
      <c r="G581" s="992" t="s">
        <v>1964</v>
      </c>
      <c r="H581" s="12" t="s">
        <v>1325</v>
      </c>
      <c r="I581" s="12"/>
      <c r="J581" s="12" t="b">
        <v>0</v>
      </c>
    </row>
    <row r="582" spans="1:10" x14ac:dyDescent="0.2">
      <c r="A582" s="874">
        <v>41964</v>
      </c>
      <c r="B582" s="66" t="s">
        <v>1793</v>
      </c>
      <c r="C582" s="66" t="s">
        <v>1252</v>
      </c>
      <c r="D582" s="66" t="s">
        <v>17</v>
      </c>
      <c r="E582" s="12" t="s">
        <v>66</v>
      </c>
      <c r="F582" s="691">
        <v>0</v>
      </c>
      <c r="G582" s="992" t="s">
        <v>1965</v>
      </c>
      <c r="H582" s="12" t="s">
        <v>1962</v>
      </c>
      <c r="I582" s="12" t="s">
        <v>1861</v>
      </c>
      <c r="J582" s="12" t="b">
        <v>0</v>
      </c>
    </row>
    <row r="583" spans="1:10" x14ac:dyDescent="0.2">
      <c r="A583" s="874">
        <v>41964</v>
      </c>
      <c r="B583" s="66" t="s">
        <v>36</v>
      </c>
      <c r="C583" s="66" t="s">
        <v>53</v>
      </c>
      <c r="D583" s="66" t="s">
        <v>19</v>
      </c>
      <c r="E583" s="12" t="s">
        <v>1968</v>
      </c>
      <c r="F583" s="691">
        <v>11574.26</v>
      </c>
      <c r="G583" s="992" t="s">
        <v>1969</v>
      </c>
      <c r="H583" s="12" t="s">
        <v>1385</v>
      </c>
      <c r="I583" s="12" t="s">
        <v>1807</v>
      </c>
      <c r="J583" s="12" t="b">
        <v>0</v>
      </c>
    </row>
    <row r="584" spans="1:10" x14ac:dyDescent="0.2">
      <c r="A584" s="874">
        <v>41964</v>
      </c>
      <c r="B584" s="66" t="s">
        <v>36</v>
      </c>
      <c r="C584" s="66" t="s">
        <v>1252</v>
      </c>
      <c r="D584" s="66" t="s">
        <v>17</v>
      </c>
      <c r="E584" s="12" t="s">
        <v>1968</v>
      </c>
      <c r="F584" s="703">
        <v>77215.81</v>
      </c>
      <c r="G584" s="992" t="s">
        <v>1970</v>
      </c>
      <c r="H584" s="12" t="s">
        <v>1385</v>
      </c>
      <c r="I584" s="12" t="s">
        <v>1807</v>
      </c>
      <c r="J584" s="12" t="b">
        <v>0</v>
      </c>
    </row>
    <row r="585" spans="1:10" x14ac:dyDescent="0.2">
      <c r="A585" s="874">
        <v>41964</v>
      </c>
      <c r="B585" s="66" t="s">
        <v>36</v>
      </c>
      <c r="C585" s="66" t="s">
        <v>1252</v>
      </c>
      <c r="D585" s="66" t="s">
        <v>17</v>
      </c>
      <c r="E585" s="12" t="s">
        <v>74</v>
      </c>
      <c r="F585" s="691">
        <v>0</v>
      </c>
      <c r="G585" s="992" t="s">
        <v>1971</v>
      </c>
      <c r="H585" s="12" t="s">
        <v>1103</v>
      </c>
      <c r="I585" s="12" t="s">
        <v>1649</v>
      </c>
      <c r="J585" s="12" t="b">
        <v>0</v>
      </c>
    </row>
    <row r="586" spans="1:10" x14ac:dyDescent="0.2">
      <c r="A586" s="874">
        <v>41964</v>
      </c>
      <c r="B586" s="66" t="s">
        <v>2194</v>
      </c>
      <c r="C586" s="66" t="s">
        <v>1252</v>
      </c>
      <c r="D586" s="66" t="s">
        <v>17</v>
      </c>
      <c r="E586" s="12" t="s">
        <v>774</v>
      </c>
      <c r="F586" s="691">
        <v>0</v>
      </c>
      <c r="G586" s="992" t="s">
        <v>1984</v>
      </c>
      <c r="H586" s="12" t="s">
        <v>780</v>
      </c>
      <c r="I586" s="12" t="s">
        <v>1537</v>
      </c>
      <c r="J586" s="12" t="b">
        <v>0</v>
      </c>
    </row>
    <row r="587" spans="1:10" x14ac:dyDescent="0.2">
      <c r="A587" s="874">
        <v>41963</v>
      </c>
      <c r="B587" s="66" t="s">
        <v>36</v>
      </c>
      <c r="C587" s="66" t="s">
        <v>1252</v>
      </c>
      <c r="D587" s="66" t="s">
        <v>17</v>
      </c>
      <c r="E587" s="12" t="s">
        <v>864</v>
      </c>
      <c r="F587" s="691">
        <v>16409.18</v>
      </c>
      <c r="G587" s="992" t="s">
        <v>1940</v>
      </c>
      <c r="H587" s="12" t="s">
        <v>863</v>
      </c>
      <c r="I587" s="12" t="s">
        <v>1493</v>
      </c>
      <c r="J587" s="12" t="b">
        <v>0</v>
      </c>
    </row>
    <row r="588" spans="1:10" x14ac:dyDescent="0.2">
      <c r="A588" s="874">
        <v>41963</v>
      </c>
      <c r="B588" s="66" t="s">
        <v>2201</v>
      </c>
      <c r="C588" s="66" t="s">
        <v>1252</v>
      </c>
      <c r="D588" s="66" t="s">
        <v>1730</v>
      </c>
      <c r="E588" s="12" t="s">
        <v>72</v>
      </c>
      <c r="F588" s="691">
        <v>0</v>
      </c>
      <c r="G588" s="992" t="s">
        <v>2244</v>
      </c>
      <c r="H588" s="12" t="s">
        <v>1028</v>
      </c>
      <c r="I588" s="12" t="s">
        <v>1182</v>
      </c>
      <c r="J588" s="12" t="b">
        <v>0</v>
      </c>
    </row>
    <row r="589" spans="1:10" x14ac:dyDescent="0.2">
      <c r="A589" s="874">
        <v>41961</v>
      </c>
      <c r="B589" s="66" t="s">
        <v>2194</v>
      </c>
      <c r="C589" s="66" t="s">
        <v>53</v>
      </c>
      <c r="D589" s="66" t="s">
        <v>1730</v>
      </c>
      <c r="E589" s="12" t="s">
        <v>800</v>
      </c>
      <c r="F589" s="691">
        <v>34219.31</v>
      </c>
      <c r="G589" s="992" t="s">
        <v>2313</v>
      </c>
      <c r="H589" s="12" t="s">
        <v>1820</v>
      </c>
      <c r="I589" s="12" t="s">
        <v>1579</v>
      </c>
      <c r="J589" s="12" t="b">
        <v>0</v>
      </c>
    </row>
    <row r="590" spans="1:10" x14ac:dyDescent="0.2">
      <c r="A590" s="874">
        <v>41961</v>
      </c>
      <c r="B590" s="66" t="s">
        <v>36</v>
      </c>
      <c r="C590" s="66" t="s">
        <v>1252</v>
      </c>
      <c r="D590" s="66" t="s">
        <v>17</v>
      </c>
      <c r="E590" s="12" t="s">
        <v>74</v>
      </c>
      <c r="F590" s="691">
        <v>20288.79</v>
      </c>
      <c r="G590" s="992" t="s">
        <v>1941</v>
      </c>
      <c r="H590" s="12" t="s">
        <v>766</v>
      </c>
      <c r="I590" s="12" t="s">
        <v>1649</v>
      </c>
      <c r="J590" s="12" t="b">
        <v>0</v>
      </c>
    </row>
    <row r="591" spans="1:10" x14ac:dyDescent="0.2">
      <c r="A591" s="874">
        <v>41959</v>
      </c>
      <c r="B591" s="66" t="s">
        <v>1793</v>
      </c>
      <c r="C591" s="66" t="s">
        <v>1252</v>
      </c>
      <c r="D591" s="66" t="s">
        <v>17</v>
      </c>
      <c r="E591" s="12" t="s">
        <v>66</v>
      </c>
      <c r="F591" s="691">
        <v>0</v>
      </c>
      <c r="G591" s="992" t="s">
        <v>1966</v>
      </c>
      <c r="H591" s="12" t="s">
        <v>1942</v>
      </c>
      <c r="I591" s="12" t="s">
        <v>1861</v>
      </c>
      <c r="J591" s="12" t="b">
        <v>0</v>
      </c>
    </row>
    <row r="592" spans="1:10" x14ac:dyDescent="0.2">
      <c r="A592" s="874">
        <v>41959</v>
      </c>
      <c r="B592" s="66" t="s">
        <v>5</v>
      </c>
      <c r="C592" s="66" t="s">
        <v>761</v>
      </c>
      <c r="D592" s="66" t="s">
        <v>1730</v>
      </c>
      <c r="E592" s="12" t="s">
        <v>774</v>
      </c>
      <c r="F592" s="691">
        <v>0</v>
      </c>
      <c r="G592" s="992" t="s">
        <v>1944</v>
      </c>
      <c r="H592" s="12" t="s">
        <v>1943</v>
      </c>
      <c r="I592" s="12" t="s">
        <v>1537</v>
      </c>
      <c r="J592" s="12" t="b">
        <v>0</v>
      </c>
    </row>
    <row r="593" spans="1:10" x14ac:dyDescent="0.2">
      <c r="A593" s="874">
        <v>41959</v>
      </c>
      <c r="B593" s="66" t="s">
        <v>36</v>
      </c>
      <c r="C593" s="66" t="s">
        <v>1252</v>
      </c>
      <c r="D593" s="66" t="s">
        <v>17</v>
      </c>
      <c r="E593" s="12" t="s">
        <v>227</v>
      </c>
      <c r="F593" s="691">
        <v>16409.18</v>
      </c>
      <c r="G593" s="992" t="s">
        <v>1985</v>
      </c>
      <c r="H593" s="12" t="s">
        <v>1648</v>
      </c>
      <c r="I593" s="12" t="s">
        <v>1649</v>
      </c>
      <c r="J593" s="12" t="b">
        <v>0</v>
      </c>
    </row>
    <row r="594" spans="1:10" x14ac:dyDescent="0.2">
      <c r="A594" s="874">
        <v>41957</v>
      </c>
      <c r="B594" s="66" t="s">
        <v>1793</v>
      </c>
      <c r="C594" s="66" t="s">
        <v>1252</v>
      </c>
      <c r="D594" s="66" t="s">
        <v>17</v>
      </c>
      <c r="E594" s="12" t="s">
        <v>66</v>
      </c>
      <c r="F594" s="691">
        <v>0</v>
      </c>
      <c r="G594" s="992" t="s">
        <v>1967</v>
      </c>
      <c r="H594" s="12" t="s">
        <v>1912</v>
      </c>
      <c r="I594" s="12" t="s">
        <v>1861</v>
      </c>
      <c r="J594" s="12" t="b">
        <v>0</v>
      </c>
    </row>
    <row r="595" spans="1:10" x14ac:dyDescent="0.2">
      <c r="A595" s="874">
        <v>41957</v>
      </c>
      <c r="B595" s="66" t="s">
        <v>2193</v>
      </c>
      <c r="C595" s="66" t="s">
        <v>37</v>
      </c>
      <c r="D595" s="66" t="s">
        <v>1730</v>
      </c>
      <c r="E595" s="12" t="s">
        <v>72</v>
      </c>
      <c r="F595" s="691">
        <v>0</v>
      </c>
      <c r="G595" s="992" t="s">
        <v>1945</v>
      </c>
      <c r="H595" s="12" t="s">
        <v>771</v>
      </c>
      <c r="I595" s="12" t="s">
        <v>1182</v>
      </c>
      <c r="J595" s="12" t="b">
        <v>0</v>
      </c>
    </row>
    <row r="596" spans="1:10" x14ac:dyDescent="0.2">
      <c r="A596" s="874">
        <v>41955</v>
      </c>
      <c r="B596" s="66" t="s">
        <v>6</v>
      </c>
      <c r="C596" s="66" t="s">
        <v>53</v>
      </c>
      <c r="D596" s="66" t="s">
        <v>19</v>
      </c>
      <c r="E596" s="12" t="s">
        <v>1946</v>
      </c>
      <c r="F596" s="691"/>
      <c r="G596" s="992" t="s">
        <v>1947</v>
      </c>
      <c r="H596" s="12" t="s">
        <v>1137</v>
      </c>
      <c r="I596" s="12"/>
      <c r="J596" s="12" t="b">
        <v>0</v>
      </c>
    </row>
    <row r="597" spans="1:10" x14ac:dyDescent="0.2">
      <c r="A597" s="874">
        <v>41955</v>
      </c>
      <c r="B597" s="66" t="s">
        <v>36</v>
      </c>
      <c r="C597" s="66" t="s">
        <v>1252</v>
      </c>
      <c r="D597" s="66" t="s">
        <v>17</v>
      </c>
      <c r="E597" s="12" t="s">
        <v>677</v>
      </c>
      <c r="F597" s="691">
        <v>9688.56</v>
      </c>
      <c r="G597" s="992" t="s">
        <v>1949</v>
      </c>
      <c r="H597" s="12" t="s">
        <v>1102</v>
      </c>
      <c r="I597" s="12" t="s">
        <v>1948</v>
      </c>
      <c r="J597" s="12" t="b">
        <v>0</v>
      </c>
    </row>
    <row r="598" spans="1:10" x14ac:dyDescent="0.2">
      <c r="A598" s="874">
        <v>41953</v>
      </c>
      <c r="B598" s="66" t="s">
        <v>88</v>
      </c>
      <c r="C598" s="66" t="s">
        <v>2</v>
      </c>
      <c r="D598" s="66" t="s">
        <v>19</v>
      </c>
      <c r="E598" s="12" t="s">
        <v>28</v>
      </c>
      <c r="F598" s="691">
        <v>98000</v>
      </c>
      <c r="G598" s="992" t="s">
        <v>1951</v>
      </c>
      <c r="H598" s="12" t="s">
        <v>866</v>
      </c>
      <c r="I598" s="12" t="s">
        <v>1950</v>
      </c>
      <c r="J598" s="12" t="b">
        <v>1</v>
      </c>
    </row>
    <row r="599" spans="1:10" x14ac:dyDescent="0.2">
      <c r="A599" s="874">
        <v>41953</v>
      </c>
      <c r="B599" s="66" t="s">
        <v>36</v>
      </c>
      <c r="C599" s="66" t="s">
        <v>1252</v>
      </c>
      <c r="D599" s="66" t="s">
        <v>17</v>
      </c>
      <c r="E599" s="12" t="s">
        <v>1020</v>
      </c>
      <c r="F599" s="691">
        <v>24746.69</v>
      </c>
      <c r="G599" s="992" t="s">
        <v>1952</v>
      </c>
      <c r="H599" s="12" t="s">
        <v>1019</v>
      </c>
      <c r="I599" s="12" t="s">
        <v>1909</v>
      </c>
      <c r="J599" s="12" t="b">
        <v>0</v>
      </c>
    </row>
    <row r="600" spans="1:10" x14ac:dyDescent="0.2">
      <c r="A600" s="874">
        <v>41953</v>
      </c>
      <c r="B600" s="66" t="s">
        <v>2194</v>
      </c>
      <c r="C600" s="66" t="s">
        <v>2</v>
      </c>
      <c r="D600" s="66" t="s">
        <v>19</v>
      </c>
      <c r="E600" s="12" t="s">
        <v>225</v>
      </c>
      <c r="F600" s="692">
        <v>410</v>
      </c>
      <c r="G600" s="992" t="s">
        <v>1953</v>
      </c>
      <c r="H600" s="12" t="s">
        <v>993</v>
      </c>
      <c r="I600" s="12" t="s">
        <v>1738</v>
      </c>
      <c r="J600" s="12" t="b">
        <v>0</v>
      </c>
    </row>
    <row r="601" spans="1:10" x14ac:dyDescent="0.2">
      <c r="A601" s="874">
        <v>41950</v>
      </c>
      <c r="B601" s="66" t="s">
        <v>2234</v>
      </c>
      <c r="C601" s="66" t="s">
        <v>1252</v>
      </c>
      <c r="D601" s="66" t="s">
        <v>17</v>
      </c>
      <c r="E601" s="12" t="s">
        <v>1954</v>
      </c>
      <c r="F601" s="691">
        <v>0</v>
      </c>
      <c r="G601" s="992" t="s">
        <v>1955</v>
      </c>
      <c r="H601" s="12" t="s">
        <v>855</v>
      </c>
      <c r="I601" s="12" t="s">
        <v>1699</v>
      </c>
      <c r="J601" s="12" t="b">
        <v>0</v>
      </c>
    </row>
    <row r="602" spans="1:10" x14ac:dyDescent="0.2">
      <c r="A602" s="874">
        <v>41949</v>
      </c>
      <c r="B602" s="66" t="s">
        <v>36</v>
      </c>
      <c r="C602" s="66" t="s">
        <v>1252</v>
      </c>
      <c r="D602" s="66" t="s">
        <v>17</v>
      </c>
      <c r="E602" s="12" t="s">
        <v>1806</v>
      </c>
      <c r="F602" s="691">
        <v>23170.02</v>
      </c>
      <c r="G602" s="992" t="s">
        <v>1956</v>
      </c>
      <c r="H602" s="12" t="s">
        <v>1385</v>
      </c>
      <c r="I602" s="12" t="s">
        <v>1807</v>
      </c>
      <c r="J602" s="12" t="b">
        <v>0</v>
      </c>
    </row>
    <row r="603" spans="1:10" x14ac:dyDescent="0.2">
      <c r="A603" s="874">
        <v>41947</v>
      </c>
      <c r="B603" s="66" t="s">
        <v>2193</v>
      </c>
      <c r="C603" s="66" t="s">
        <v>1252</v>
      </c>
      <c r="D603" s="66" t="s">
        <v>1730</v>
      </c>
      <c r="E603" s="12" t="s">
        <v>72</v>
      </c>
      <c r="F603" s="691">
        <v>0</v>
      </c>
      <c r="G603" s="992" t="s">
        <v>1957</v>
      </c>
      <c r="H603" s="12" t="s">
        <v>1105</v>
      </c>
      <c r="I603" s="12" t="s">
        <v>1182</v>
      </c>
      <c r="J603" s="12" t="b">
        <v>0</v>
      </c>
    </row>
    <row r="604" spans="1:10" x14ac:dyDescent="0.2">
      <c r="A604" s="874">
        <v>41946</v>
      </c>
      <c r="B604" s="66" t="s">
        <v>36</v>
      </c>
      <c r="C604" s="66" t="s">
        <v>53</v>
      </c>
      <c r="D604" s="66" t="s">
        <v>19</v>
      </c>
      <c r="E604" s="12" t="s">
        <v>1916</v>
      </c>
      <c r="F604" s="691">
        <v>6000</v>
      </c>
      <c r="G604" s="992" t="s">
        <v>1918</v>
      </c>
      <c r="H604" s="12" t="s">
        <v>1463</v>
      </c>
      <c r="I604" s="12" t="s">
        <v>1917</v>
      </c>
      <c r="J604" s="12" t="b">
        <v>0</v>
      </c>
    </row>
    <row r="605" spans="1:10" x14ac:dyDescent="0.2">
      <c r="A605" s="874">
        <v>41944</v>
      </c>
      <c r="B605" s="66" t="s">
        <v>2234</v>
      </c>
      <c r="C605" s="66" t="s">
        <v>1252</v>
      </c>
      <c r="D605" s="66" t="s">
        <v>17</v>
      </c>
      <c r="E605" s="12" t="s">
        <v>1958</v>
      </c>
      <c r="F605" s="691">
        <v>23340.33</v>
      </c>
      <c r="G605" s="992" t="s">
        <v>1959</v>
      </c>
      <c r="H605" s="12" t="s">
        <v>1198</v>
      </c>
      <c r="I605" s="12" t="s">
        <v>1601</v>
      </c>
      <c r="J605" s="12" t="b">
        <v>0</v>
      </c>
    </row>
    <row r="606" spans="1:10" x14ac:dyDescent="0.2">
      <c r="A606" s="874">
        <v>41943</v>
      </c>
      <c r="B606" s="66" t="s">
        <v>2194</v>
      </c>
      <c r="C606" s="66" t="s">
        <v>1252</v>
      </c>
      <c r="D606" s="66" t="s">
        <v>1730</v>
      </c>
      <c r="E606" s="12" t="s">
        <v>225</v>
      </c>
      <c r="F606" s="691">
        <v>0</v>
      </c>
      <c r="G606" s="992" t="s">
        <v>1919</v>
      </c>
      <c r="H606" s="12" t="s">
        <v>1887</v>
      </c>
      <c r="I606" s="12" t="s">
        <v>1738</v>
      </c>
      <c r="J606" s="12" t="b">
        <v>0</v>
      </c>
    </row>
    <row r="607" spans="1:10" x14ac:dyDescent="0.2">
      <c r="A607" s="874">
        <v>41941</v>
      </c>
      <c r="B607" s="66" t="s">
        <v>36</v>
      </c>
      <c r="C607" s="66" t="s">
        <v>53</v>
      </c>
      <c r="D607" s="66" t="s">
        <v>19</v>
      </c>
      <c r="E607" s="12" t="s">
        <v>1921</v>
      </c>
      <c r="F607" s="691">
        <v>7738.83</v>
      </c>
      <c r="G607" s="992" t="s">
        <v>1923</v>
      </c>
      <c r="H607" s="12" t="s">
        <v>1920</v>
      </c>
      <c r="I607" s="12" t="s">
        <v>1922</v>
      </c>
      <c r="J607" s="12" t="b">
        <v>0</v>
      </c>
    </row>
    <row r="608" spans="1:10" x14ac:dyDescent="0.2">
      <c r="A608" s="874">
        <v>41940</v>
      </c>
      <c r="B608" s="66" t="s">
        <v>36</v>
      </c>
      <c r="C608" s="66" t="s">
        <v>761</v>
      </c>
      <c r="D608" s="66" t="s">
        <v>1730</v>
      </c>
      <c r="E608" s="12" t="s">
        <v>72</v>
      </c>
      <c r="F608" s="691">
        <v>0</v>
      </c>
      <c r="G608" s="992" t="s">
        <v>1924</v>
      </c>
      <c r="H608" s="12" t="s">
        <v>817</v>
      </c>
      <c r="I608" s="12" t="s">
        <v>1487</v>
      </c>
      <c r="J608" s="12" t="b">
        <v>0</v>
      </c>
    </row>
    <row r="609" spans="1:10" x14ac:dyDescent="0.2">
      <c r="A609" s="874">
        <v>41938</v>
      </c>
      <c r="B609" s="66" t="s">
        <v>1793</v>
      </c>
      <c r="C609" s="66" t="s">
        <v>53</v>
      </c>
      <c r="D609" s="66" t="s">
        <v>19</v>
      </c>
      <c r="E609" s="12" t="s">
        <v>66</v>
      </c>
      <c r="F609" s="691">
        <v>3975</v>
      </c>
      <c r="G609" s="992" t="s">
        <v>1926</v>
      </c>
      <c r="H609" s="12" t="s">
        <v>1860</v>
      </c>
      <c r="I609" s="12" t="s">
        <v>1861</v>
      </c>
      <c r="J609" s="12" t="b">
        <v>0</v>
      </c>
    </row>
    <row r="610" spans="1:10" x14ac:dyDescent="0.2">
      <c r="A610" s="874">
        <v>41938</v>
      </c>
      <c r="B610" s="66" t="s">
        <v>2201</v>
      </c>
      <c r="C610" s="66" t="s">
        <v>53</v>
      </c>
      <c r="D610" s="66" t="s">
        <v>19</v>
      </c>
      <c r="E610" s="12" t="s">
        <v>1563</v>
      </c>
      <c r="F610" s="691">
        <v>15000</v>
      </c>
      <c r="G610" s="992" t="s">
        <v>1928</v>
      </c>
      <c r="H610" s="12" t="s">
        <v>1220</v>
      </c>
      <c r="I610" s="12" t="s">
        <v>1927</v>
      </c>
      <c r="J610" s="12" t="b">
        <v>0</v>
      </c>
    </row>
    <row r="611" spans="1:10" x14ac:dyDescent="0.2">
      <c r="A611" s="874">
        <v>41937</v>
      </c>
      <c r="B611" s="66" t="s">
        <v>6</v>
      </c>
      <c r="C611" s="66" t="s">
        <v>53</v>
      </c>
      <c r="D611" s="66" t="s">
        <v>19</v>
      </c>
      <c r="E611" s="12" t="s">
        <v>1086</v>
      </c>
      <c r="F611" s="691">
        <v>0</v>
      </c>
      <c r="G611" s="992" t="s">
        <v>1960</v>
      </c>
      <c r="H611" s="12" t="s">
        <v>1085</v>
      </c>
      <c r="I611" s="12"/>
      <c r="J611" s="12" t="b">
        <v>0</v>
      </c>
    </row>
    <row r="612" spans="1:10" x14ac:dyDescent="0.2">
      <c r="A612" s="874">
        <v>41936</v>
      </c>
      <c r="B612" s="66" t="s">
        <v>36</v>
      </c>
      <c r="C612" s="66" t="s">
        <v>53</v>
      </c>
      <c r="D612" s="66" t="s">
        <v>1730</v>
      </c>
      <c r="E612" s="12" t="s">
        <v>56</v>
      </c>
      <c r="F612" s="691">
        <v>2588.87</v>
      </c>
      <c r="G612" s="992" t="s">
        <v>1929</v>
      </c>
      <c r="H612" s="12" t="s">
        <v>1113</v>
      </c>
      <c r="I612" s="12" t="s">
        <v>1487</v>
      </c>
      <c r="J612" s="12" t="b">
        <v>0</v>
      </c>
    </row>
    <row r="613" spans="1:10" x14ac:dyDescent="0.2">
      <c r="A613" s="874">
        <v>41934</v>
      </c>
      <c r="B613" s="66" t="s">
        <v>1770</v>
      </c>
      <c r="C613" s="66" t="s">
        <v>1252</v>
      </c>
      <c r="D613" s="66" t="s">
        <v>18</v>
      </c>
      <c r="E613" s="12" t="s">
        <v>227</v>
      </c>
      <c r="F613" s="691">
        <v>0</v>
      </c>
      <c r="G613" s="992" t="s">
        <v>1913</v>
      </c>
      <c r="H613" s="12" t="s">
        <v>1191</v>
      </c>
      <c r="I613" s="12" t="s">
        <v>1649</v>
      </c>
      <c r="J613" s="12" t="b">
        <v>0</v>
      </c>
    </row>
    <row r="614" spans="1:10" x14ac:dyDescent="0.2">
      <c r="A614" s="874">
        <v>41932</v>
      </c>
      <c r="B614" s="66" t="s">
        <v>36</v>
      </c>
      <c r="C614" s="66" t="s">
        <v>1252</v>
      </c>
      <c r="D614" s="66" t="s">
        <v>17</v>
      </c>
      <c r="E614" s="12" t="s">
        <v>1908</v>
      </c>
      <c r="F614" s="691">
        <v>26188.81</v>
      </c>
      <c r="G614" s="992" t="s">
        <v>1910</v>
      </c>
      <c r="H614" s="12" t="s">
        <v>1019</v>
      </c>
      <c r="I614" s="12" t="s">
        <v>1909</v>
      </c>
      <c r="J614" s="12" t="b">
        <v>0</v>
      </c>
    </row>
    <row r="615" spans="1:10" x14ac:dyDescent="0.2">
      <c r="A615" s="874">
        <v>41928</v>
      </c>
      <c r="B615" s="66" t="s">
        <v>36</v>
      </c>
      <c r="C615" s="66" t="s">
        <v>1252</v>
      </c>
      <c r="D615" s="66" t="s">
        <v>17</v>
      </c>
      <c r="E615" s="12" t="s">
        <v>72</v>
      </c>
      <c r="F615" s="691">
        <v>8050.61</v>
      </c>
      <c r="G615" s="992" t="s">
        <v>1911</v>
      </c>
      <c r="H615" s="12" t="s">
        <v>1100</v>
      </c>
      <c r="I615" s="12" t="s">
        <v>1182</v>
      </c>
      <c r="J615" s="12" t="b">
        <v>0</v>
      </c>
    </row>
    <row r="616" spans="1:10" x14ac:dyDescent="0.2">
      <c r="A616" s="874">
        <v>41928</v>
      </c>
      <c r="B616" s="66" t="s">
        <v>6</v>
      </c>
      <c r="C616" s="66" t="s">
        <v>1252</v>
      </c>
      <c r="D616" s="66" t="s">
        <v>17</v>
      </c>
      <c r="E616" s="12" t="s">
        <v>1930</v>
      </c>
      <c r="F616" s="692">
        <v>0</v>
      </c>
      <c r="G616" s="992" t="s">
        <v>1932</v>
      </c>
      <c r="H616" s="12" t="s">
        <v>1135</v>
      </c>
      <c r="I616" s="12" t="s">
        <v>1931</v>
      </c>
      <c r="J616" s="12" t="b">
        <v>0</v>
      </c>
    </row>
    <row r="617" spans="1:10" x14ac:dyDescent="0.2">
      <c r="A617" s="874">
        <v>41924</v>
      </c>
      <c r="B617" s="66" t="s">
        <v>1793</v>
      </c>
      <c r="C617" s="66" t="s">
        <v>53</v>
      </c>
      <c r="D617" s="66" t="s">
        <v>19</v>
      </c>
      <c r="E617" s="12" t="s">
        <v>66</v>
      </c>
      <c r="F617" s="691">
        <v>5939.87</v>
      </c>
      <c r="G617" s="992" t="s">
        <v>2016</v>
      </c>
      <c r="H617" s="12" t="s">
        <v>1912</v>
      </c>
      <c r="I617" s="12" t="s">
        <v>1177</v>
      </c>
      <c r="J617" s="12" t="b">
        <v>0</v>
      </c>
    </row>
    <row r="618" spans="1:10" x14ac:dyDescent="0.2">
      <c r="A618" s="874">
        <v>41923</v>
      </c>
      <c r="B618" s="66" t="s">
        <v>2132</v>
      </c>
      <c r="C618" s="66" t="s">
        <v>53</v>
      </c>
      <c r="D618" s="66" t="s">
        <v>19</v>
      </c>
      <c r="E618" s="12" t="s">
        <v>66</v>
      </c>
      <c r="F618" s="691">
        <v>10021</v>
      </c>
      <c r="G618" s="992" t="s">
        <v>1973</v>
      </c>
      <c r="H618" s="12"/>
      <c r="I618" s="12"/>
      <c r="J618" s="12" t="b">
        <v>0</v>
      </c>
    </row>
    <row r="619" spans="1:10" x14ac:dyDescent="0.2">
      <c r="A619" s="874">
        <v>41922</v>
      </c>
      <c r="B619" s="66" t="s">
        <v>36</v>
      </c>
      <c r="C619" s="66" t="s">
        <v>1252</v>
      </c>
      <c r="D619" s="66" t="s">
        <v>17</v>
      </c>
      <c r="E619" s="12" t="s">
        <v>56</v>
      </c>
      <c r="F619" s="691"/>
      <c r="G619" s="992" t="s">
        <v>1961</v>
      </c>
      <c r="H619" s="12" t="s">
        <v>817</v>
      </c>
      <c r="I619" s="12" t="s">
        <v>1487</v>
      </c>
      <c r="J619" s="12" t="b">
        <v>0</v>
      </c>
    </row>
    <row r="620" spans="1:10" x14ac:dyDescent="0.2">
      <c r="A620" s="874">
        <v>41922</v>
      </c>
      <c r="B620" s="66" t="s">
        <v>2193</v>
      </c>
      <c r="C620" s="66" t="s">
        <v>1252</v>
      </c>
      <c r="D620" s="66" t="s">
        <v>1730</v>
      </c>
      <c r="E620" s="12" t="s">
        <v>72</v>
      </c>
      <c r="F620" s="691">
        <v>0</v>
      </c>
      <c r="G620" s="992" t="s">
        <v>2350</v>
      </c>
      <c r="H620" s="12" t="s">
        <v>771</v>
      </c>
      <c r="I620" s="12" t="s">
        <v>1182</v>
      </c>
      <c r="J620" s="12" t="b">
        <v>0</v>
      </c>
    </row>
    <row r="621" spans="1:10" x14ac:dyDescent="0.2">
      <c r="A621" s="874">
        <v>41921</v>
      </c>
      <c r="B621" s="66" t="s">
        <v>5</v>
      </c>
      <c r="C621" s="66" t="s">
        <v>761</v>
      </c>
      <c r="D621" s="66" t="s">
        <v>1730</v>
      </c>
      <c r="E621" s="12" t="s">
        <v>203</v>
      </c>
      <c r="F621" s="691">
        <v>0</v>
      </c>
      <c r="G621" s="992" t="s">
        <v>1899</v>
      </c>
      <c r="H621" s="12" t="s">
        <v>1200</v>
      </c>
      <c r="I621" s="12" t="s">
        <v>1223</v>
      </c>
      <c r="J621" s="12" t="b">
        <v>0</v>
      </c>
    </row>
    <row r="622" spans="1:10" x14ac:dyDescent="0.2">
      <c r="A622" s="874">
        <v>41921</v>
      </c>
      <c r="B622" s="66" t="s">
        <v>1793</v>
      </c>
      <c r="C622" s="66" t="s">
        <v>1252</v>
      </c>
      <c r="D622" s="66" t="s">
        <v>18</v>
      </c>
      <c r="E622" s="12" t="s">
        <v>28</v>
      </c>
      <c r="F622" s="691">
        <v>0</v>
      </c>
      <c r="G622" s="992" t="s">
        <v>1900</v>
      </c>
      <c r="H622" s="12" t="s">
        <v>1794</v>
      </c>
      <c r="I622" s="12" t="s">
        <v>1180</v>
      </c>
      <c r="J622" s="12" t="b">
        <v>0</v>
      </c>
    </row>
    <row r="623" spans="1:10" x14ac:dyDescent="0.2">
      <c r="A623" s="874">
        <v>41919</v>
      </c>
      <c r="B623" s="66" t="s">
        <v>5</v>
      </c>
      <c r="C623" s="66" t="s">
        <v>1252</v>
      </c>
      <c r="D623" s="66" t="s">
        <v>17</v>
      </c>
      <c r="E623" s="12" t="s">
        <v>373</v>
      </c>
      <c r="F623" s="703">
        <v>0</v>
      </c>
      <c r="G623" s="992" t="s">
        <v>1933</v>
      </c>
      <c r="H623" s="12" t="s">
        <v>1226</v>
      </c>
      <c r="I623" s="12" t="s">
        <v>1170</v>
      </c>
      <c r="J623" s="12" t="b">
        <v>0</v>
      </c>
    </row>
    <row r="624" spans="1:10" x14ac:dyDescent="0.2">
      <c r="A624" s="874">
        <v>41913</v>
      </c>
      <c r="B624" s="66" t="s">
        <v>5</v>
      </c>
      <c r="C624" s="66" t="s">
        <v>761</v>
      </c>
      <c r="D624" s="66" t="s">
        <v>1730</v>
      </c>
      <c r="E624" s="12" t="s">
        <v>260</v>
      </c>
      <c r="F624" s="691">
        <v>892.98</v>
      </c>
      <c r="G624" s="992" t="s">
        <v>1901</v>
      </c>
      <c r="H624" s="12" t="s">
        <v>891</v>
      </c>
      <c r="I624" s="12" t="s">
        <v>1665</v>
      </c>
      <c r="J624" s="12" t="b">
        <v>0</v>
      </c>
    </row>
    <row r="625" spans="1:10" x14ac:dyDescent="0.2">
      <c r="A625" s="874">
        <v>41913</v>
      </c>
      <c r="B625" s="66" t="s">
        <v>5</v>
      </c>
      <c r="C625" s="66" t="s">
        <v>761</v>
      </c>
      <c r="D625" s="66" t="s">
        <v>1730</v>
      </c>
      <c r="E625" s="12" t="s">
        <v>260</v>
      </c>
      <c r="F625" s="691">
        <v>1772.14</v>
      </c>
      <c r="G625" s="992" t="s">
        <v>1902</v>
      </c>
      <c r="H625" s="12" t="s">
        <v>928</v>
      </c>
      <c r="I625" s="12" t="s">
        <v>1665</v>
      </c>
      <c r="J625" s="12" t="b">
        <v>0</v>
      </c>
    </row>
    <row r="626" spans="1:10" x14ac:dyDescent="0.2">
      <c r="A626" s="874">
        <v>41911</v>
      </c>
      <c r="B626" s="66" t="s">
        <v>36</v>
      </c>
      <c r="C626" s="66" t="s">
        <v>53</v>
      </c>
      <c r="D626" s="66" t="s">
        <v>17</v>
      </c>
      <c r="E626" s="12" t="s">
        <v>28</v>
      </c>
      <c r="F626" s="691">
        <v>14355.32</v>
      </c>
      <c r="G626" s="992" t="s">
        <v>1879</v>
      </c>
      <c r="H626" s="12" t="s">
        <v>1099</v>
      </c>
      <c r="I626" s="12" t="s">
        <v>1180</v>
      </c>
      <c r="J626" s="12" t="b">
        <v>0</v>
      </c>
    </row>
    <row r="627" spans="1:10" x14ac:dyDescent="0.2">
      <c r="A627" s="874">
        <v>41911</v>
      </c>
      <c r="B627" s="66" t="s">
        <v>1770</v>
      </c>
      <c r="C627" s="66" t="s">
        <v>2</v>
      </c>
      <c r="D627" s="66" t="s">
        <v>17</v>
      </c>
      <c r="E627" s="12" t="s">
        <v>34</v>
      </c>
      <c r="F627" s="691">
        <v>85000</v>
      </c>
      <c r="G627" s="992" t="s">
        <v>1880</v>
      </c>
      <c r="H627" s="12" t="s">
        <v>1320</v>
      </c>
      <c r="I627" s="12" t="s">
        <v>1824</v>
      </c>
      <c r="J627" s="12" t="b">
        <v>0</v>
      </c>
    </row>
    <row r="628" spans="1:10" x14ac:dyDescent="0.2">
      <c r="A628" s="874">
        <v>41908</v>
      </c>
      <c r="B628" s="66" t="s">
        <v>36</v>
      </c>
      <c r="C628" s="66" t="s">
        <v>761</v>
      </c>
      <c r="D628" s="66" t="s">
        <v>18</v>
      </c>
      <c r="E628" s="12" t="s">
        <v>203</v>
      </c>
      <c r="F628" s="691">
        <v>0</v>
      </c>
      <c r="G628" s="992" t="s">
        <v>1881</v>
      </c>
      <c r="H628" s="12" t="s">
        <v>786</v>
      </c>
      <c r="I628" s="12" t="s">
        <v>1579</v>
      </c>
      <c r="J628" s="12" t="b">
        <v>0</v>
      </c>
    </row>
    <row r="629" spans="1:10" x14ac:dyDescent="0.2">
      <c r="A629" s="874">
        <v>41906</v>
      </c>
      <c r="B629" s="66" t="s">
        <v>36</v>
      </c>
      <c r="C629" s="66" t="s">
        <v>37</v>
      </c>
      <c r="D629" s="66" t="s">
        <v>1730</v>
      </c>
      <c r="E629" s="12" t="s">
        <v>1882</v>
      </c>
      <c r="F629" s="691">
        <v>21836.94</v>
      </c>
      <c r="G629" s="992" t="s">
        <v>1883</v>
      </c>
      <c r="H629" s="12" t="s">
        <v>827</v>
      </c>
      <c r="I629" s="12" t="s">
        <v>1590</v>
      </c>
      <c r="J629" s="12" t="b">
        <v>0</v>
      </c>
    </row>
    <row r="630" spans="1:10" x14ac:dyDescent="0.2">
      <c r="A630" s="874">
        <v>41906</v>
      </c>
      <c r="B630" s="66" t="s">
        <v>36</v>
      </c>
      <c r="C630" s="66" t="s">
        <v>53</v>
      </c>
      <c r="D630" s="66" t="s">
        <v>17</v>
      </c>
      <c r="E630" s="12" t="s">
        <v>28</v>
      </c>
      <c r="F630" s="691">
        <v>16319.85</v>
      </c>
      <c r="G630" s="992" t="s">
        <v>1879</v>
      </c>
      <c r="H630" s="12" t="s">
        <v>1309</v>
      </c>
      <c r="I630" s="12" t="s">
        <v>1180</v>
      </c>
      <c r="J630" s="12" t="b">
        <v>0</v>
      </c>
    </row>
    <row r="631" spans="1:10" x14ac:dyDescent="0.2">
      <c r="A631" s="874">
        <v>41905</v>
      </c>
      <c r="B631" s="66" t="s">
        <v>2201</v>
      </c>
      <c r="C631" s="66" t="s">
        <v>37</v>
      </c>
      <c r="D631" s="66" t="s">
        <v>1730</v>
      </c>
      <c r="E631" s="12" t="s">
        <v>948</v>
      </c>
      <c r="F631" s="691">
        <v>1983.9</v>
      </c>
      <c r="G631" s="992" t="s">
        <v>1885</v>
      </c>
      <c r="H631" s="12" t="s">
        <v>1044</v>
      </c>
      <c r="I631" s="12" t="s">
        <v>1884</v>
      </c>
      <c r="J631" s="12" t="b">
        <v>0</v>
      </c>
    </row>
    <row r="632" spans="1:10" x14ac:dyDescent="0.2">
      <c r="A632" s="874">
        <v>41904</v>
      </c>
      <c r="B632" s="66" t="s">
        <v>2234</v>
      </c>
      <c r="C632" s="66" t="s">
        <v>53</v>
      </c>
      <c r="D632" s="66" t="s">
        <v>17</v>
      </c>
      <c r="E632" s="12" t="s">
        <v>288</v>
      </c>
      <c r="F632" s="691">
        <v>12347.34</v>
      </c>
      <c r="G632" s="992" t="s">
        <v>1886</v>
      </c>
      <c r="H632" s="12" t="s">
        <v>1198</v>
      </c>
      <c r="I632" s="12" t="s">
        <v>1601</v>
      </c>
      <c r="J632" s="12" t="b">
        <v>0</v>
      </c>
    </row>
    <row r="633" spans="1:10" x14ac:dyDescent="0.2">
      <c r="A633" s="874">
        <v>41904</v>
      </c>
      <c r="B633" s="66" t="s">
        <v>2194</v>
      </c>
      <c r="C633" s="66" t="s">
        <v>761</v>
      </c>
      <c r="D633" s="66" t="s">
        <v>20</v>
      </c>
      <c r="E633" s="12" t="s">
        <v>1888</v>
      </c>
      <c r="F633" s="691">
        <v>1234.17</v>
      </c>
      <c r="G633" s="992" t="s">
        <v>1903</v>
      </c>
      <c r="H633" s="12" t="s">
        <v>1887</v>
      </c>
      <c r="I633" s="12" t="s">
        <v>1889</v>
      </c>
      <c r="J633" s="12" t="b">
        <v>0</v>
      </c>
    </row>
    <row r="634" spans="1:10" x14ac:dyDescent="0.2">
      <c r="A634" s="874">
        <v>41904</v>
      </c>
      <c r="B634" s="66" t="s">
        <v>2194</v>
      </c>
      <c r="C634" s="66" t="s">
        <v>761</v>
      </c>
      <c r="D634" s="66" t="s">
        <v>20</v>
      </c>
      <c r="E634" s="12" t="s">
        <v>1888</v>
      </c>
      <c r="F634" s="691">
        <v>195.9</v>
      </c>
      <c r="G634" s="992" t="s">
        <v>1904</v>
      </c>
      <c r="H634" s="12" t="s">
        <v>1887</v>
      </c>
      <c r="I634" s="12" t="s">
        <v>1889</v>
      </c>
      <c r="J634" s="12" t="b">
        <v>0</v>
      </c>
    </row>
    <row r="635" spans="1:10" x14ac:dyDescent="0.2">
      <c r="A635" s="874">
        <v>41900</v>
      </c>
      <c r="B635" s="66" t="s">
        <v>2234</v>
      </c>
      <c r="C635" s="66" t="s">
        <v>53</v>
      </c>
      <c r="D635" s="66" t="s">
        <v>17</v>
      </c>
      <c r="E635" s="12" t="s">
        <v>1163</v>
      </c>
      <c r="F635" s="691">
        <v>0</v>
      </c>
      <c r="G635" s="992" t="s">
        <v>1890</v>
      </c>
      <c r="H635" s="12" t="s">
        <v>1051</v>
      </c>
      <c r="I635" s="12" t="s">
        <v>1165</v>
      </c>
      <c r="J635" s="12" t="b">
        <v>0</v>
      </c>
    </row>
    <row r="636" spans="1:10" x14ac:dyDescent="0.2">
      <c r="A636" s="874">
        <v>41898</v>
      </c>
      <c r="B636" s="66" t="s">
        <v>2234</v>
      </c>
      <c r="C636" s="66" t="s">
        <v>53</v>
      </c>
      <c r="D636" s="66" t="s">
        <v>17</v>
      </c>
      <c r="E636" s="12" t="s">
        <v>221</v>
      </c>
      <c r="F636" s="692">
        <v>0</v>
      </c>
      <c r="G636" s="992" t="s">
        <v>1873</v>
      </c>
      <c r="H636" s="12" t="s">
        <v>855</v>
      </c>
      <c r="I636" s="12" t="s">
        <v>1699</v>
      </c>
      <c r="J636" s="12" t="b">
        <v>0</v>
      </c>
    </row>
    <row r="637" spans="1:10" x14ac:dyDescent="0.2">
      <c r="A637" s="874">
        <v>41897</v>
      </c>
      <c r="B637" s="66" t="s">
        <v>2201</v>
      </c>
      <c r="C637" s="66" t="s">
        <v>2</v>
      </c>
      <c r="D637" s="66" t="s">
        <v>17</v>
      </c>
      <c r="E637" s="12" t="s">
        <v>717</v>
      </c>
      <c r="F637" s="691">
        <v>304414.01</v>
      </c>
      <c r="G637" s="992" t="s">
        <v>1874</v>
      </c>
      <c r="H637" s="12" t="s">
        <v>880</v>
      </c>
      <c r="I637" s="12" t="s">
        <v>1640</v>
      </c>
      <c r="J637" s="12" t="b">
        <v>0</v>
      </c>
    </row>
    <row r="638" spans="1:10" x14ac:dyDescent="0.2">
      <c r="A638" s="874">
        <v>41897</v>
      </c>
      <c r="B638" s="66" t="s">
        <v>36</v>
      </c>
      <c r="C638" s="66" t="s">
        <v>1252</v>
      </c>
      <c r="D638" s="66" t="s">
        <v>17</v>
      </c>
      <c r="E638" s="12" t="s">
        <v>28</v>
      </c>
      <c r="F638" s="691">
        <v>17033.13</v>
      </c>
      <c r="G638" s="992" t="s">
        <v>1875</v>
      </c>
      <c r="H638" s="12" t="s">
        <v>1566</v>
      </c>
      <c r="I638" s="12" t="s">
        <v>1180</v>
      </c>
      <c r="J638" s="12" t="b">
        <v>0</v>
      </c>
    </row>
    <row r="639" spans="1:10" x14ac:dyDescent="0.2">
      <c r="A639" s="874">
        <v>41893</v>
      </c>
      <c r="B639" s="66" t="s">
        <v>2194</v>
      </c>
      <c r="C639" s="66" t="s">
        <v>1252</v>
      </c>
      <c r="D639" s="66" t="s">
        <v>17</v>
      </c>
      <c r="E639" s="12" t="s">
        <v>1297</v>
      </c>
      <c r="F639" s="691">
        <v>20285.2</v>
      </c>
      <c r="G639" s="992" t="s">
        <v>1970</v>
      </c>
      <c r="H639" s="12" t="s">
        <v>1155</v>
      </c>
      <c r="I639" s="12" t="s">
        <v>1541</v>
      </c>
      <c r="J639" s="12" t="b">
        <v>0</v>
      </c>
    </row>
    <row r="640" spans="1:10" x14ac:dyDescent="0.2">
      <c r="A640" s="874">
        <v>41890</v>
      </c>
      <c r="B640" s="66" t="s">
        <v>5</v>
      </c>
      <c r="C640" s="66" t="s">
        <v>761</v>
      </c>
      <c r="D640" s="66" t="s">
        <v>20</v>
      </c>
      <c r="E640" s="12" t="s">
        <v>1436</v>
      </c>
      <c r="F640" s="691">
        <v>0</v>
      </c>
      <c r="G640" s="992" t="s">
        <v>1876</v>
      </c>
      <c r="H640" s="12" t="s">
        <v>924</v>
      </c>
      <c r="I640" s="12" t="s">
        <v>1170</v>
      </c>
      <c r="J640" s="12" t="b">
        <v>0</v>
      </c>
    </row>
    <row r="641" spans="1:10" x14ac:dyDescent="0.2">
      <c r="A641" s="874">
        <v>41886</v>
      </c>
      <c r="B641" s="66" t="s">
        <v>36</v>
      </c>
      <c r="C641" s="66" t="s">
        <v>761</v>
      </c>
      <c r="D641" s="66" t="s">
        <v>17</v>
      </c>
      <c r="E641" s="12" t="s">
        <v>1391</v>
      </c>
      <c r="F641" s="691">
        <v>0</v>
      </c>
      <c r="G641" s="992" t="s">
        <v>1836</v>
      </c>
      <c r="H641" s="12" t="s">
        <v>1113</v>
      </c>
      <c r="I641" s="12" t="s">
        <v>1487</v>
      </c>
      <c r="J641" s="12" t="b">
        <v>0</v>
      </c>
    </row>
    <row r="642" spans="1:10" x14ac:dyDescent="0.2">
      <c r="A642" s="874">
        <v>41886</v>
      </c>
      <c r="B642" s="66" t="s">
        <v>5</v>
      </c>
      <c r="C642" s="66" t="s">
        <v>2</v>
      </c>
      <c r="D642" s="66" t="s">
        <v>17</v>
      </c>
      <c r="E642" s="12" t="s">
        <v>233</v>
      </c>
      <c r="F642" s="691">
        <v>86365</v>
      </c>
      <c r="G642" s="992" t="s">
        <v>1837</v>
      </c>
      <c r="H642" s="12" t="s">
        <v>1110</v>
      </c>
      <c r="I642" s="12" t="s">
        <v>1554</v>
      </c>
      <c r="J642" s="12" t="b">
        <v>0</v>
      </c>
    </row>
    <row r="643" spans="1:10" x14ac:dyDescent="0.2">
      <c r="A643" s="874">
        <v>41884</v>
      </c>
      <c r="B643" s="66" t="s">
        <v>5</v>
      </c>
      <c r="C643" s="66" t="s">
        <v>761</v>
      </c>
      <c r="D643" s="66" t="s">
        <v>18</v>
      </c>
      <c r="E643" s="12" t="s">
        <v>1838</v>
      </c>
      <c r="F643" s="691">
        <v>0</v>
      </c>
      <c r="G643" s="992" t="s">
        <v>1839</v>
      </c>
      <c r="H643" s="12" t="s">
        <v>1302</v>
      </c>
      <c r="I643" s="12" t="s">
        <v>1554</v>
      </c>
      <c r="J643" s="12" t="b">
        <v>0</v>
      </c>
    </row>
    <row r="644" spans="1:10" x14ac:dyDescent="0.2">
      <c r="A644" s="874">
        <v>41884</v>
      </c>
      <c r="B644" s="66" t="s">
        <v>36</v>
      </c>
      <c r="C644" s="66" t="s">
        <v>53</v>
      </c>
      <c r="D644" s="66" t="s">
        <v>19</v>
      </c>
      <c r="E644" s="12" t="s">
        <v>1840</v>
      </c>
      <c r="F644" s="691">
        <v>28000</v>
      </c>
      <c r="G644" s="992" t="s">
        <v>22</v>
      </c>
      <c r="H644" s="12" t="s">
        <v>1007</v>
      </c>
      <c r="I644" s="12" t="s">
        <v>1637</v>
      </c>
      <c r="J644" s="12" t="b">
        <v>0</v>
      </c>
    </row>
    <row r="645" spans="1:10" x14ac:dyDescent="0.2">
      <c r="A645" s="874">
        <v>41884</v>
      </c>
      <c r="B645" s="66" t="s">
        <v>1793</v>
      </c>
      <c r="C645" s="66" t="s">
        <v>1252</v>
      </c>
      <c r="D645" s="66" t="s">
        <v>17</v>
      </c>
      <c r="E645" s="12" t="s">
        <v>28</v>
      </c>
      <c r="F645" s="691"/>
      <c r="G645" s="992" t="s">
        <v>1891</v>
      </c>
      <c r="H645" s="12" t="s">
        <v>1794</v>
      </c>
      <c r="I645" s="12" t="s">
        <v>1180</v>
      </c>
      <c r="J645" s="12" t="b">
        <v>0</v>
      </c>
    </row>
    <row r="646" spans="1:10" x14ac:dyDescent="0.2">
      <c r="A646" s="874">
        <v>41883</v>
      </c>
      <c r="B646" s="66" t="s">
        <v>1939</v>
      </c>
      <c r="C646" s="66" t="s">
        <v>53</v>
      </c>
      <c r="D646" s="66" t="s">
        <v>19</v>
      </c>
      <c r="E646" s="12" t="s">
        <v>83</v>
      </c>
      <c r="F646" s="691">
        <v>5800</v>
      </c>
      <c r="G646" s="992" t="s">
        <v>1907</v>
      </c>
      <c r="H646" s="12" t="s">
        <v>1905</v>
      </c>
      <c r="I646" s="12" t="s">
        <v>1906</v>
      </c>
      <c r="J646" s="12" t="b">
        <v>0</v>
      </c>
    </row>
    <row r="647" spans="1:10" x14ac:dyDescent="0.2">
      <c r="A647" s="874">
        <v>41879</v>
      </c>
      <c r="B647" s="66" t="s">
        <v>40</v>
      </c>
      <c r="C647" s="66" t="s">
        <v>53</v>
      </c>
      <c r="D647" s="66" t="s">
        <v>17</v>
      </c>
      <c r="E647" s="12" t="s">
        <v>150</v>
      </c>
      <c r="F647" s="691">
        <v>0</v>
      </c>
      <c r="G647" s="992" t="s">
        <v>1841</v>
      </c>
      <c r="H647" s="12" t="s">
        <v>913</v>
      </c>
      <c r="I647" s="12" t="s">
        <v>1645</v>
      </c>
      <c r="J647" s="12" t="b">
        <v>0</v>
      </c>
    </row>
    <row r="648" spans="1:10" x14ac:dyDescent="0.2">
      <c r="A648" s="874">
        <v>41878</v>
      </c>
      <c r="B648" s="66" t="s">
        <v>5</v>
      </c>
      <c r="C648" s="66" t="s">
        <v>1252</v>
      </c>
      <c r="D648" s="66" t="s">
        <v>17</v>
      </c>
      <c r="E648" s="12" t="s">
        <v>85</v>
      </c>
      <c r="F648" s="691">
        <v>0</v>
      </c>
      <c r="G648" s="992" t="s">
        <v>2870</v>
      </c>
      <c r="H648" s="12" t="s">
        <v>935</v>
      </c>
      <c r="I648" s="12" t="s">
        <v>1182</v>
      </c>
      <c r="J648" s="12" t="b">
        <v>0</v>
      </c>
    </row>
    <row r="649" spans="1:10" x14ac:dyDescent="0.2">
      <c r="A649" s="874">
        <v>41877</v>
      </c>
      <c r="B649" s="66" t="s">
        <v>5</v>
      </c>
      <c r="C649" s="66" t="s">
        <v>53</v>
      </c>
      <c r="D649" s="66" t="s">
        <v>17</v>
      </c>
      <c r="E649" s="12" t="s">
        <v>802</v>
      </c>
      <c r="F649" s="691">
        <v>0</v>
      </c>
      <c r="G649" s="992" t="s">
        <v>1843</v>
      </c>
      <c r="H649" s="12" t="s">
        <v>891</v>
      </c>
      <c r="I649" s="12" t="s">
        <v>1665</v>
      </c>
      <c r="J649" s="12" t="b">
        <v>0</v>
      </c>
    </row>
    <row r="650" spans="1:10" x14ac:dyDescent="0.2">
      <c r="A650" s="874">
        <v>41876</v>
      </c>
      <c r="B650" s="66" t="s">
        <v>2194</v>
      </c>
      <c r="C650" s="66" t="s">
        <v>2</v>
      </c>
      <c r="D650" s="66" t="s">
        <v>17</v>
      </c>
      <c r="E650" s="12" t="s">
        <v>769</v>
      </c>
      <c r="F650" s="691">
        <v>105260.97</v>
      </c>
      <c r="G650" s="992" t="s">
        <v>1715</v>
      </c>
      <c r="H650" s="12" t="s">
        <v>1713</v>
      </c>
      <c r="I650" s="12" t="s">
        <v>1541</v>
      </c>
      <c r="J650" s="12" t="b">
        <v>0</v>
      </c>
    </row>
    <row r="651" spans="1:10" x14ac:dyDescent="0.2">
      <c r="A651" s="874">
        <v>41875</v>
      </c>
      <c r="B651" s="66" t="s">
        <v>1793</v>
      </c>
      <c r="C651" s="66" t="s">
        <v>1252</v>
      </c>
      <c r="D651" s="66" t="s">
        <v>17</v>
      </c>
      <c r="E651" s="12" t="s">
        <v>83</v>
      </c>
      <c r="F651" s="691">
        <v>98378.82</v>
      </c>
      <c r="G651" s="992" t="s">
        <v>1963</v>
      </c>
      <c r="H651" s="12" t="s">
        <v>1962</v>
      </c>
      <c r="I651" s="12" t="s">
        <v>1861</v>
      </c>
      <c r="J651" s="12" t="b">
        <v>0</v>
      </c>
    </row>
    <row r="652" spans="1:10" x14ac:dyDescent="0.2">
      <c r="A652" s="874">
        <v>41872</v>
      </c>
      <c r="B652" s="66" t="s">
        <v>5</v>
      </c>
      <c r="C652" s="66" t="s">
        <v>1252</v>
      </c>
      <c r="D652" s="66" t="s">
        <v>17</v>
      </c>
      <c r="E652" s="12" t="s">
        <v>66</v>
      </c>
      <c r="F652" s="691">
        <v>83200</v>
      </c>
      <c r="G652" s="992" t="s">
        <v>1786</v>
      </c>
      <c r="H652" s="12" t="s">
        <v>1406</v>
      </c>
      <c r="I652" s="12" t="s">
        <v>1177</v>
      </c>
      <c r="J652" s="12" t="b">
        <v>0</v>
      </c>
    </row>
    <row r="653" spans="1:10" x14ac:dyDescent="0.2">
      <c r="A653" s="874">
        <v>41869</v>
      </c>
      <c r="B653" s="66" t="s">
        <v>2234</v>
      </c>
      <c r="C653" s="66" t="s">
        <v>53</v>
      </c>
      <c r="D653" s="66" t="s">
        <v>17</v>
      </c>
      <c r="E653" s="12" t="s">
        <v>288</v>
      </c>
      <c r="F653" s="691">
        <v>0</v>
      </c>
      <c r="G653" s="992" t="s">
        <v>1844</v>
      </c>
      <c r="H653" s="12" t="s">
        <v>1332</v>
      </c>
      <c r="I653" s="12" t="s">
        <v>1601</v>
      </c>
      <c r="J653" s="12" t="b">
        <v>0</v>
      </c>
    </row>
    <row r="654" spans="1:10" x14ac:dyDescent="0.2">
      <c r="A654" s="874">
        <v>41868</v>
      </c>
      <c r="B654" s="66" t="s">
        <v>36</v>
      </c>
      <c r="C654" s="66" t="s">
        <v>53</v>
      </c>
      <c r="D654" s="66" t="s">
        <v>17</v>
      </c>
      <c r="E654" s="12" t="s">
        <v>1341</v>
      </c>
      <c r="F654" s="691">
        <v>0</v>
      </c>
      <c r="G654" s="992" t="s">
        <v>1846</v>
      </c>
      <c r="H654" s="12" t="s">
        <v>1007</v>
      </c>
      <c r="I654" s="12" t="s">
        <v>1845</v>
      </c>
      <c r="J654" s="12" t="b">
        <v>0</v>
      </c>
    </row>
    <row r="655" spans="1:10" x14ac:dyDescent="0.2">
      <c r="A655" s="874">
        <v>41867</v>
      </c>
      <c r="B655" s="66" t="s">
        <v>1793</v>
      </c>
      <c r="C655" s="66" t="s">
        <v>118</v>
      </c>
      <c r="D655" s="66" t="s">
        <v>19</v>
      </c>
      <c r="E655" s="12" t="s">
        <v>288</v>
      </c>
      <c r="F655" s="691">
        <v>119573.6</v>
      </c>
      <c r="G655" s="992" t="s">
        <v>2046</v>
      </c>
      <c r="H655" s="12" t="s">
        <v>1978</v>
      </c>
      <c r="I655" s="12" t="s">
        <v>1979</v>
      </c>
      <c r="J655" s="12" t="b">
        <v>0</v>
      </c>
    </row>
    <row r="656" spans="1:10" x14ac:dyDescent="0.2">
      <c r="A656" s="874">
        <v>41866</v>
      </c>
      <c r="B656" s="66" t="s">
        <v>40</v>
      </c>
      <c r="C656" s="66" t="s">
        <v>53</v>
      </c>
      <c r="D656" s="66" t="s">
        <v>17</v>
      </c>
      <c r="E656" s="12" t="s">
        <v>1847</v>
      </c>
      <c r="F656" s="691">
        <v>0</v>
      </c>
      <c r="G656" s="992" t="s">
        <v>1848</v>
      </c>
      <c r="H656" s="12" t="s">
        <v>987</v>
      </c>
      <c r="I656" s="12" t="s">
        <v>1699</v>
      </c>
      <c r="J656" s="12" t="b">
        <v>0</v>
      </c>
    </row>
    <row r="657" spans="1:10" x14ac:dyDescent="0.2">
      <c r="A657" s="874">
        <v>41864</v>
      </c>
      <c r="B657" s="66" t="s">
        <v>2201</v>
      </c>
      <c r="C657" s="66" t="s">
        <v>1252</v>
      </c>
      <c r="D657" s="66" t="s">
        <v>20</v>
      </c>
      <c r="E657" s="12" t="s">
        <v>80</v>
      </c>
      <c r="F657" s="691">
        <v>0</v>
      </c>
      <c r="G657" s="992" t="s">
        <v>2314</v>
      </c>
      <c r="H657" s="12" t="s">
        <v>760</v>
      </c>
      <c r="I657" s="12" t="s">
        <v>1182</v>
      </c>
      <c r="J657" s="12" t="b">
        <v>0</v>
      </c>
    </row>
    <row r="658" spans="1:10" x14ac:dyDescent="0.2">
      <c r="A658" s="874">
        <v>41864</v>
      </c>
      <c r="B658" s="66" t="s">
        <v>2234</v>
      </c>
      <c r="C658" s="66" t="s">
        <v>53</v>
      </c>
      <c r="D658" s="66" t="s">
        <v>17</v>
      </c>
      <c r="E658" s="12" t="s">
        <v>288</v>
      </c>
      <c r="F658" s="691">
        <v>0</v>
      </c>
      <c r="G658" s="992" t="s">
        <v>1849</v>
      </c>
      <c r="H658" s="12" t="s">
        <v>1300</v>
      </c>
      <c r="I658" s="12" t="s">
        <v>1601</v>
      </c>
      <c r="J658" s="12" t="b">
        <v>0</v>
      </c>
    </row>
    <row r="659" spans="1:10" x14ac:dyDescent="0.2">
      <c r="A659" s="874">
        <v>41864</v>
      </c>
      <c r="B659" s="66" t="s">
        <v>5</v>
      </c>
      <c r="C659" s="66" t="s">
        <v>1252</v>
      </c>
      <c r="D659" s="66" t="s">
        <v>17</v>
      </c>
      <c r="E659" s="12" t="s">
        <v>717</v>
      </c>
      <c r="F659" s="691">
        <v>88003.6</v>
      </c>
      <c r="G659" s="992" t="s">
        <v>1786</v>
      </c>
      <c r="H659" s="12" t="s">
        <v>1334</v>
      </c>
      <c r="I659" s="12" t="s">
        <v>1640</v>
      </c>
      <c r="J659" s="12" t="b">
        <v>0</v>
      </c>
    </row>
    <row r="660" spans="1:10" x14ac:dyDescent="0.2">
      <c r="A660" s="874">
        <v>41863</v>
      </c>
      <c r="B660" s="66" t="s">
        <v>36</v>
      </c>
      <c r="C660" s="66" t="s">
        <v>53</v>
      </c>
      <c r="D660" s="66" t="s">
        <v>17</v>
      </c>
      <c r="E660" s="12" t="s">
        <v>1806</v>
      </c>
      <c r="F660" s="691">
        <v>17580.900000000001</v>
      </c>
      <c r="G660" s="992" t="s">
        <v>1851</v>
      </c>
      <c r="H660" s="12" t="s">
        <v>1850</v>
      </c>
      <c r="I660" s="12" t="s">
        <v>1807</v>
      </c>
      <c r="J660" s="12" t="b">
        <v>0</v>
      </c>
    </row>
    <row r="661" spans="1:10" x14ac:dyDescent="0.2">
      <c r="A661" s="874">
        <v>41862</v>
      </c>
      <c r="B661" s="66" t="s">
        <v>2234</v>
      </c>
      <c r="C661" s="66" t="s">
        <v>37</v>
      </c>
      <c r="D661" s="66" t="s">
        <v>1730</v>
      </c>
      <c r="E661" s="12" t="s">
        <v>1852</v>
      </c>
      <c r="F661" s="691">
        <v>0</v>
      </c>
      <c r="G661" s="992" t="s">
        <v>1853</v>
      </c>
      <c r="H661" s="12" t="s">
        <v>1300</v>
      </c>
      <c r="I661" s="12" t="s">
        <v>1601</v>
      </c>
      <c r="J661" s="12" t="b">
        <v>0</v>
      </c>
    </row>
    <row r="662" spans="1:10" x14ac:dyDescent="0.2">
      <c r="A662" s="874">
        <v>41859</v>
      </c>
      <c r="B662" s="66" t="s">
        <v>2193</v>
      </c>
      <c r="C662" s="66" t="s">
        <v>1252</v>
      </c>
      <c r="D662" s="66" t="s">
        <v>1730</v>
      </c>
      <c r="E662" s="12" t="s">
        <v>85</v>
      </c>
      <c r="F662" s="692">
        <v>0</v>
      </c>
      <c r="G662" s="992" t="s">
        <v>2863</v>
      </c>
      <c r="H662" s="12" t="s">
        <v>1133</v>
      </c>
      <c r="I662" s="12" t="s">
        <v>1182</v>
      </c>
      <c r="J662" s="12" t="b">
        <v>0</v>
      </c>
    </row>
    <row r="663" spans="1:10" x14ac:dyDescent="0.2">
      <c r="A663" s="874">
        <v>41858</v>
      </c>
      <c r="B663" s="66" t="s">
        <v>36</v>
      </c>
      <c r="C663" s="66" t="s">
        <v>118</v>
      </c>
      <c r="D663" s="66" t="s">
        <v>19</v>
      </c>
      <c r="E663" s="12" t="s">
        <v>691</v>
      </c>
      <c r="F663" s="691">
        <v>0</v>
      </c>
      <c r="G663" s="992" t="s">
        <v>1857</v>
      </c>
      <c r="H663" s="12" t="s">
        <v>1855</v>
      </c>
      <c r="I663" s="12" t="s">
        <v>1856</v>
      </c>
      <c r="J663" s="12" t="b">
        <v>0</v>
      </c>
    </row>
    <row r="664" spans="1:10" x14ac:dyDescent="0.2">
      <c r="A664" s="874">
        <v>41857</v>
      </c>
      <c r="B664" s="66" t="s">
        <v>2234</v>
      </c>
      <c r="C664" s="66" t="s">
        <v>53</v>
      </c>
      <c r="D664" s="66" t="s">
        <v>18</v>
      </c>
      <c r="E664" s="12" t="s">
        <v>1206</v>
      </c>
      <c r="F664" s="691">
        <v>0</v>
      </c>
      <c r="G664" s="992" t="s">
        <v>1859</v>
      </c>
      <c r="H664" s="12" t="s">
        <v>1858</v>
      </c>
      <c r="I664" s="12" t="s">
        <v>1699</v>
      </c>
      <c r="J664" s="12" t="b">
        <v>0</v>
      </c>
    </row>
    <row r="665" spans="1:10" x14ac:dyDescent="0.2">
      <c r="A665" s="874">
        <v>41857</v>
      </c>
      <c r="B665" s="66" t="s">
        <v>1793</v>
      </c>
      <c r="C665" s="66" t="s">
        <v>1252</v>
      </c>
      <c r="D665" s="66" t="s">
        <v>17</v>
      </c>
      <c r="E665" s="12" t="s">
        <v>66</v>
      </c>
      <c r="F665" s="691">
        <v>38355.4</v>
      </c>
      <c r="G665" s="992" t="s">
        <v>1862</v>
      </c>
      <c r="H665" s="12" t="s">
        <v>1860</v>
      </c>
      <c r="I665" s="12" t="s">
        <v>1861</v>
      </c>
      <c r="J665" s="12" t="b">
        <v>0</v>
      </c>
    </row>
    <row r="666" spans="1:10" x14ac:dyDescent="0.2">
      <c r="A666" s="874">
        <v>41854</v>
      </c>
      <c r="B666" s="66" t="s">
        <v>36</v>
      </c>
      <c r="C666" s="66" t="s">
        <v>2</v>
      </c>
      <c r="D666" s="66" t="s">
        <v>17</v>
      </c>
      <c r="E666" s="12" t="s">
        <v>1863</v>
      </c>
      <c r="F666" s="691">
        <v>6357.54</v>
      </c>
      <c r="G666" s="992" t="s">
        <v>1864</v>
      </c>
      <c r="H666" s="12" t="s">
        <v>1103</v>
      </c>
      <c r="I666" s="12" t="s">
        <v>1649</v>
      </c>
      <c r="J666" s="12" t="b">
        <v>0</v>
      </c>
    </row>
    <row r="667" spans="1:10" x14ac:dyDescent="0.2">
      <c r="A667" s="874">
        <v>41851</v>
      </c>
      <c r="B667" s="66" t="s">
        <v>36</v>
      </c>
      <c r="C667" s="66" t="s">
        <v>2</v>
      </c>
      <c r="D667" s="66" t="s">
        <v>17</v>
      </c>
      <c r="E667" s="12" t="s">
        <v>686</v>
      </c>
      <c r="F667" s="691">
        <v>65000</v>
      </c>
      <c r="G667" s="992" t="s">
        <v>1866</v>
      </c>
      <c r="H667" s="12" t="s">
        <v>1111</v>
      </c>
      <c r="I667" s="12" t="s">
        <v>1865</v>
      </c>
      <c r="J667" s="12" t="b">
        <v>0</v>
      </c>
    </row>
    <row r="668" spans="1:10" x14ac:dyDescent="0.2">
      <c r="A668" s="874">
        <v>41850</v>
      </c>
      <c r="B668" s="66" t="s">
        <v>1793</v>
      </c>
      <c r="C668" s="66" t="s">
        <v>1252</v>
      </c>
      <c r="D668" s="66" t="s">
        <v>17</v>
      </c>
      <c r="E668" s="12" t="s">
        <v>1893</v>
      </c>
      <c r="F668" s="692">
        <v>3274.5</v>
      </c>
      <c r="G668" s="992" t="s">
        <v>1894</v>
      </c>
      <c r="H668" s="12" t="s">
        <v>1892</v>
      </c>
      <c r="I668" s="12" t="s">
        <v>1630</v>
      </c>
      <c r="J668" s="12" t="b">
        <v>0</v>
      </c>
    </row>
    <row r="669" spans="1:10" x14ac:dyDescent="0.2">
      <c r="A669" s="874">
        <v>41849</v>
      </c>
      <c r="B669" s="66" t="s">
        <v>40</v>
      </c>
      <c r="C669" s="66" t="s">
        <v>53</v>
      </c>
      <c r="D669" s="66" t="s">
        <v>19</v>
      </c>
      <c r="E669" s="12" t="s">
        <v>1867</v>
      </c>
      <c r="F669" s="692">
        <v>0</v>
      </c>
      <c r="G669" s="992" t="s">
        <v>1868</v>
      </c>
      <c r="H669" s="12" t="s">
        <v>1186</v>
      </c>
      <c r="I669" s="12" t="s">
        <v>1188</v>
      </c>
      <c r="J669" s="12" t="b">
        <v>0</v>
      </c>
    </row>
    <row r="670" spans="1:10" x14ac:dyDescent="0.2">
      <c r="A670" s="874">
        <v>41849</v>
      </c>
      <c r="B670" s="66" t="s">
        <v>40</v>
      </c>
      <c r="C670" s="66" t="s">
        <v>53</v>
      </c>
      <c r="D670" s="66" t="s">
        <v>19</v>
      </c>
      <c r="E670" s="12" t="s">
        <v>1847</v>
      </c>
      <c r="F670" s="703">
        <v>0</v>
      </c>
      <c r="G670" s="992" t="s">
        <v>1869</v>
      </c>
      <c r="H670" s="12" t="s">
        <v>963</v>
      </c>
      <c r="I670" s="12" t="s">
        <v>1699</v>
      </c>
      <c r="J670" s="12" t="b">
        <v>0</v>
      </c>
    </row>
    <row r="671" spans="1:10" x14ac:dyDescent="0.2">
      <c r="A671" s="874">
        <v>41845</v>
      </c>
      <c r="B671" s="66" t="s">
        <v>36</v>
      </c>
      <c r="C671" s="66" t="s">
        <v>53</v>
      </c>
      <c r="D671" s="66" t="s">
        <v>1730</v>
      </c>
      <c r="E671" s="12" t="s">
        <v>1806</v>
      </c>
      <c r="F671" s="692">
        <v>0</v>
      </c>
      <c r="G671" s="992" t="s">
        <v>1870</v>
      </c>
      <c r="H671" s="12" t="s">
        <v>1850</v>
      </c>
      <c r="I671" s="12" t="s">
        <v>1807</v>
      </c>
      <c r="J671" s="12" t="b">
        <v>0</v>
      </c>
    </row>
    <row r="672" spans="1:10" x14ac:dyDescent="0.2">
      <c r="A672" s="874">
        <v>41844</v>
      </c>
      <c r="B672" s="66" t="s">
        <v>36</v>
      </c>
      <c r="C672" s="66" t="s">
        <v>761</v>
      </c>
      <c r="D672" s="66" t="s">
        <v>17</v>
      </c>
      <c r="E672" s="12" t="s">
        <v>1806</v>
      </c>
      <c r="F672" s="692">
        <v>0</v>
      </c>
      <c r="G672" s="992" t="s">
        <v>1808</v>
      </c>
      <c r="H672" s="12" t="s">
        <v>1805</v>
      </c>
      <c r="I672" s="12" t="s">
        <v>1807</v>
      </c>
      <c r="J672" s="12" t="b">
        <v>0</v>
      </c>
    </row>
    <row r="673" spans="1:10" x14ac:dyDescent="0.2">
      <c r="A673" s="874">
        <v>41844</v>
      </c>
      <c r="B673" s="66" t="s">
        <v>757</v>
      </c>
      <c r="C673" s="66" t="s">
        <v>761</v>
      </c>
      <c r="D673" s="66" t="s">
        <v>17</v>
      </c>
      <c r="E673" s="12" t="s">
        <v>662</v>
      </c>
      <c r="F673" s="691">
        <v>0</v>
      </c>
      <c r="G673" s="992" t="s">
        <v>1871</v>
      </c>
      <c r="H673" s="12"/>
      <c r="I673" s="12" t="s">
        <v>1177</v>
      </c>
      <c r="J673" s="12" t="b">
        <v>0</v>
      </c>
    </row>
    <row r="674" spans="1:10" x14ac:dyDescent="0.2">
      <c r="A674" s="874">
        <v>41842</v>
      </c>
      <c r="B674" s="66" t="s">
        <v>2201</v>
      </c>
      <c r="C674" s="66" t="s">
        <v>53</v>
      </c>
      <c r="D674" s="66" t="s">
        <v>17</v>
      </c>
      <c r="E674" s="12" t="s">
        <v>208</v>
      </c>
      <c r="F674" s="691">
        <v>6147.6</v>
      </c>
      <c r="G674" s="992" t="s">
        <v>1809</v>
      </c>
      <c r="H674" s="12" t="s">
        <v>880</v>
      </c>
      <c r="I674" s="12" t="s">
        <v>1640</v>
      </c>
      <c r="J674" s="12" t="b">
        <v>0</v>
      </c>
    </row>
    <row r="675" spans="1:10" x14ac:dyDescent="0.2">
      <c r="A675" s="874">
        <v>41842</v>
      </c>
      <c r="B675" s="66" t="s">
        <v>5</v>
      </c>
      <c r="C675" s="66" t="s">
        <v>53</v>
      </c>
      <c r="D675" s="66" t="s">
        <v>17</v>
      </c>
      <c r="E675" s="12" t="s">
        <v>784</v>
      </c>
      <c r="F675" s="691">
        <v>0</v>
      </c>
      <c r="G675" s="992" t="s">
        <v>1810</v>
      </c>
      <c r="H675" s="12" t="s">
        <v>1720</v>
      </c>
      <c r="I675" s="12" t="s">
        <v>1656</v>
      </c>
      <c r="J675" s="12" t="b">
        <v>0</v>
      </c>
    </row>
    <row r="676" spans="1:10" x14ac:dyDescent="0.2">
      <c r="A676" s="874">
        <v>41841</v>
      </c>
      <c r="B676" s="66" t="s">
        <v>36</v>
      </c>
      <c r="C676" s="66" t="s">
        <v>2</v>
      </c>
      <c r="D676" s="66" t="s">
        <v>1730</v>
      </c>
      <c r="E676" s="12" t="s">
        <v>664</v>
      </c>
      <c r="F676" s="691">
        <v>118765.42</v>
      </c>
      <c r="G676" s="992" t="s">
        <v>1812</v>
      </c>
      <c r="H676" s="12" t="s">
        <v>1120</v>
      </c>
      <c r="I676" s="12" t="s">
        <v>1811</v>
      </c>
      <c r="J676" s="12" t="b">
        <v>0</v>
      </c>
    </row>
    <row r="677" spans="1:10" x14ac:dyDescent="0.2">
      <c r="A677" s="874">
        <v>41841</v>
      </c>
      <c r="B677" s="66" t="s">
        <v>5</v>
      </c>
      <c r="C677" s="66" t="s">
        <v>1252</v>
      </c>
      <c r="D677" s="66" t="s">
        <v>17</v>
      </c>
      <c r="E677" s="12" t="s">
        <v>72</v>
      </c>
      <c r="F677" s="691">
        <v>100774.67</v>
      </c>
      <c r="G677" s="992" t="s">
        <v>1786</v>
      </c>
      <c r="H677" s="12" t="s">
        <v>846</v>
      </c>
      <c r="I677" s="12" t="s">
        <v>1494</v>
      </c>
      <c r="J677" s="12" t="b">
        <v>0</v>
      </c>
    </row>
    <row r="678" spans="1:10" x14ac:dyDescent="0.2">
      <c r="A678" s="874">
        <v>41838</v>
      </c>
      <c r="B678" s="66" t="s">
        <v>2234</v>
      </c>
      <c r="C678" s="66" t="s">
        <v>53</v>
      </c>
      <c r="D678" s="66" t="s">
        <v>19</v>
      </c>
      <c r="E678" s="12" t="s">
        <v>1813</v>
      </c>
      <c r="F678" s="691">
        <v>18424</v>
      </c>
      <c r="G678" s="992" t="s">
        <v>1814</v>
      </c>
      <c r="H678" s="12" t="s">
        <v>1216</v>
      </c>
      <c r="I678" s="12" t="s">
        <v>1165</v>
      </c>
      <c r="J678" s="12" t="b">
        <v>0</v>
      </c>
    </row>
    <row r="679" spans="1:10" x14ac:dyDescent="0.2">
      <c r="A679" s="874">
        <v>41838</v>
      </c>
      <c r="B679" s="66" t="s">
        <v>40</v>
      </c>
      <c r="C679" s="66" t="s">
        <v>53</v>
      </c>
      <c r="D679" s="66" t="s">
        <v>1730</v>
      </c>
      <c r="E679" s="12" t="s">
        <v>795</v>
      </c>
      <c r="F679" s="691">
        <v>0</v>
      </c>
      <c r="G679" s="992" t="s">
        <v>1815</v>
      </c>
      <c r="H679" s="12" t="s">
        <v>1330</v>
      </c>
      <c r="I679" s="12" t="s">
        <v>1218</v>
      </c>
      <c r="J679" s="12" t="b">
        <v>0</v>
      </c>
    </row>
    <row r="680" spans="1:10" x14ac:dyDescent="0.2">
      <c r="A680" s="874">
        <v>41836</v>
      </c>
      <c r="B680" s="66" t="s">
        <v>6</v>
      </c>
      <c r="C680" s="66" t="s">
        <v>53</v>
      </c>
      <c r="D680" s="66" t="s">
        <v>20</v>
      </c>
      <c r="E680" s="12" t="s">
        <v>1816</v>
      </c>
      <c r="F680" s="691">
        <v>22000</v>
      </c>
      <c r="G680" s="992" t="s">
        <v>1817</v>
      </c>
      <c r="H680" s="12" t="s">
        <v>1135</v>
      </c>
      <c r="I680" s="12"/>
      <c r="J680" s="12" t="b">
        <v>1</v>
      </c>
    </row>
    <row r="681" spans="1:10" x14ac:dyDescent="0.2">
      <c r="A681" s="874">
        <v>41835</v>
      </c>
      <c r="B681" s="66" t="s">
        <v>5</v>
      </c>
      <c r="C681" s="66" t="s">
        <v>761</v>
      </c>
      <c r="D681" s="66" t="s">
        <v>17</v>
      </c>
      <c r="E681" s="12" t="s">
        <v>260</v>
      </c>
      <c r="F681" s="691">
        <v>1227</v>
      </c>
      <c r="G681" s="992" t="s">
        <v>1936</v>
      </c>
      <c r="H681" s="12" t="s">
        <v>891</v>
      </c>
      <c r="I681" s="12" t="s">
        <v>1665</v>
      </c>
      <c r="J681" s="12" t="b">
        <v>0</v>
      </c>
    </row>
    <row r="682" spans="1:10" x14ac:dyDescent="0.2">
      <c r="A682" s="874">
        <v>41834</v>
      </c>
      <c r="B682" s="66" t="s">
        <v>40</v>
      </c>
      <c r="C682" s="66" t="s">
        <v>53</v>
      </c>
      <c r="D682" s="66" t="s">
        <v>17</v>
      </c>
      <c r="E682" s="12" t="s">
        <v>795</v>
      </c>
      <c r="F682" s="691">
        <v>0</v>
      </c>
      <c r="G682" s="992" t="s">
        <v>1818</v>
      </c>
      <c r="H682" s="12" t="s">
        <v>1330</v>
      </c>
      <c r="I682" s="12" t="s">
        <v>1218</v>
      </c>
      <c r="J682" s="12" t="b">
        <v>0</v>
      </c>
    </row>
    <row r="683" spans="1:10" x14ac:dyDescent="0.2">
      <c r="A683" s="874">
        <v>41834</v>
      </c>
      <c r="B683" s="66" t="s">
        <v>36</v>
      </c>
      <c r="C683" s="66" t="s">
        <v>761</v>
      </c>
      <c r="D683" s="66" t="s">
        <v>17</v>
      </c>
      <c r="E683" s="12" t="s">
        <v>864</v>
      </c>
      <c r="F683" s="691">
        <v>0</v>
      </c>
      <c r="G683" s="992" t="s">
        <v>1819</v>
      </c>
      <c r="H683" s="12" t="s">
        <v>863</v>
      </c>
      <c r="I683" s="12" t="s">
        <v>1493</v>
      </c>
      <c r="J683" s="12" t="b">
        <v>0</v>
      </c>
    </row>
    <row r="684" spans="1:10" x14ac:dyDescent="0.2">
      <c r="A684" s="874">
        <v>41832</v>
      </c>
      <c r="B684" s="66" t="s">
        <v>2194</v>
      </c>
      <c r="C684" s="66" t="s">
        <v>53</v>
      </c>
      <c r="D684" s="66" t="s">
        <v>1730</v>
      </c>
      <c r="E684" s="12" t="s">
        <v>203</v>
      </c>
      <c r="F684" s="691">
        <v>9041.65</v>
      </c>
      <c r="G684" s="992" t="s">
        <v>2255</v>
      </c>
      <c r="H684" s="12" t="s">
        <v>1820</v>
      </c>
      <c r="I684" s="12" t="s">
        <v>1579</v>
      </c>
      <c r="J684" s="12" t="b">
        <v>0</v>
      </c>
    </row>
    <row r="685" spans="1:10" x14ac:dyDescent="0.2">
      <c r="A685" s="874">
        <v>41831</v>
      </c>
      <c r="B685" s="66" t="s">
        <v>5</v>
      </c>
      <c r="C685" s="66" t="s">
        <v>1252</v>
      </c>
      <c r="D685" s="66" t="s">
        <v>17</v>
      </c>
      <c r="E685" s="12" t="s">
        <v>1821</v>
      </c>
      <c r="F685" s="691">
        <v>96690</v>
      </c>
      <c r="G685" s="992" t="s">
        <v>1786</v>
      </c>
      <c r="H685" s="12" t="s">
        <v>1796</v>
      </c>
      <c r="I685" s="12" t="s">
        <v>1640</v>
      </c>
      <c r="J685" s="12" t="b">
        <v>0</v>
      </c>
    </row>
    <row r="686" spans="1:10" x14ac:dyDescent="0.2">
      <c r="A686" s="874">
        <v>41830</v>
      </c>
      <c r="B686" s="66" t="s">
        <v>36</v>
      </c>
      <c r="C686" s="66" t="s">
        <v>761</v>
      </c>
      <c r="D686" s="66" t="s">
        <v>17</v>
      </c>
      <c r="E686" s="12" t="s">
        <v>72</v>
      </c>
      <c r="F686" s="691">
        <v>0</v>
      </c>
      <c r="G686" s="992" t="s">
        <v>1822</v>
      </c>
      <c r="H686" s="12" t="s">
        <v>760</v>
      </c>
      <c r="I686" s="12" t="s">
        <v>1182</v>
      </c>
      <c r="J686" s="12" t="b">
        <v>0</v>
      </c>
    </row>
    <row r="687" spans="1:10" x14ac:dyDescent="0.2">
      <c r="A687" s="874">
        <v>41829</v>
      </c>
      <c r="B687" s="66" t="s">
        <v>40</v>
      </c>
      <c r="C687" s="66" t="s">
        <v>761</v>
      </c>
      <c r="D687" s="66" t="s">
        <v>1730</v>
      </c>
      <c r="E687" s="12" t="s">
        <v>1163</v>
      </c>
      <c r="F687" s="691">
        <v>0</v>
      </c>
      <c r="G687" s="992" t="s">
        <v>1823</v>
      </c>
      <c r="H687" s="12" t="s">
        <v>970</v>
      </c>
      <c r="I687" s="12" t="s">
        <v>1165</v>
      </c>
      <c r="J687" s="12" t="b">
        <v>0</v>
      </c>
    </row>
    <row r="688" spans="1:10" x14ac:dyDescent="0.2">
      <c r="A688" s="874">
        <v>41829</v>
      </c>
      <c r="B688" s="66" t="s">
        <v>36</v>
      </c>
      <c r="C688" s="66" t="s">
        <v>53</v>
      </c>
      <c r="D688" s="66" t="s">
        <v>17</v>
      </c>
      <c r="E688" s="12" t="s">
        <v>787</v>
      </c>
      <c r="F688" s="691">
        <v>30853.54</v>
      </c>
      <c r="G688" s="992" t="s">
        <v>1877</v>
      </c>
      <c r="H688" s="12" t="s">
        <v>950</v>
      </c>
      <c r="I688" s="12" t="s">
        <v>1579</v>
      </c>
      <c r="J688" s="12" t="b">
        <v>0</v>
      </c>
    </row>
    <row r="689" spans="1:10" x14ac:dyDescent="0.2">
      <c r="A689" s="874">
        <v>41829</v>
      </c>
      <c r="B689" s="66" t="s">
        <v>2194</v>
      </c>
      <c r="C689" s="66" t="s">
        <v>53</v>
      </c>
      <c r="D689" s="66" t="s">
        <v>18</v>
      </c>
      <c r="E689" s="12" t="s">
        <v>1895</v>
      </c>
      <c r="F689" s="691">
        <v>29764.85</v>
      </c>
      <c r="G689" s="992" t="s">
        <v>1896</v>
      </c>
      <c r="H689" s="12" t="s">
        <v>947</v>
      </c>
      <c r="I689" s="12" t="s">
        <v>1579</v>
      </c>
      <c r="J689" s="12" t="b">
        <v>0</v>
      </c>
    </row>
    <row r="690" spans="1:10" x14ac:dyDescent="0.2">
      <c r="A690" s="874">
        <v>41827</v>
      </c>
      <c r="B690" s="66" t="s">
        <v>2201</v>
      </c>
      <c r="C690" s="66" t="s">
        <v>761</v>
      </c>
      <c r="D690" s="66" t="s">
        <v>17</v>
      </c>
      <c r="E690" s="12" t="s">
        <v>34</v>
      </c>
      <c r="F690" s="691">
        <v>0</v>
      </c>
      <c r="G690" s="992" t="s">
        <v>1825</v>
      </c>
      <c r="H690" s="12" t="s">
        <v>789</v>
      </c>
      <c r="I690" s="12" t="s">
        <v>1824</v>
      </c>
      <c r="J690" s="12" t="b">
        <v>0</v>
      </c>
    </row>
    <row r="691" spans="1:10" x14ac:dyDescent="0.2">
      <c r="A691" s="874">
        <v>41825</v>
      </c>
      <c r="B691" s="66" t="s">
        <v>40</v>
      </c>
      <c r="C691" s="66" t="s">
        <v>53</v>
      </c>
      <c r="D691" s="66" t="s">
        <v>20</v>
      </c>
      <c r="E691" s="12" t="s">
        <v>66</v>
      </c>
      <c r="F691" s="691">
        <v>3270.42</v>
      </c>
      <c r="G691" s="992" t="s">
        <v>1826</v>
      </c>
      <c r="H691" s="12" t="s">
        <v>982</v>
      </c>
      <c r="I691" s="12" t="s">
        <v>1491</v>
      </c>
      <c r="J691" s="12" t="b">
        <v>0</v>
      </c>
    </row>
    <row r="692" spans="1:10" x14ac:dyDescent="0.2">
      <c r="A692" s="874">
        <v>41823</v>
      </c>
      <c r="B692" s="66" t="s">
        <v>2194</v>
      </c>
      <c r="C692" s="66" t="s">
        <v>37</v>
      </c>
      <c r="D692" s="66" t="s">
        <v>1730</v>
      </c>
      <c r="E692" s="12" t="s">
        <v>787</v>
      </c>
      <c r="F692" s="691">
        <v>0</v>
      </c>
      <c r="G692" s="992" t="s">
        <v>1827</v>
      </c>
      <c r="H692" s="12" t="s">
        <v>947</v>
      </c>
      <c r="I692" s="12" t="s">
        <v>1579</v>
      </c>
      <c r="J692" s="12" t="b">
        <v>0</v>
      </c>
    </row>
    <row r="693" spans="1:10" x14ac:dyDescent="0.2">
      <c r="A693" s="874">
        <v>41822</v>
      </c>
      <c r="B693" s="66" t="s">
        <v>5</v>
      </c>
      <c r="C693" s="66" t="s">
        <v>53</v>
      </c>
      <c r="D693" s="66" t="s">
        <v>17</v>
      </c>
      <c r="E693" s="12" t="s">
        <v>233</v>
      </c>
      <c r="F693" s="691">
        <v>38684.25</v>
      </c>
      <c r="G693" s="992" t="s">
        <v>1828</v>
      </c>
      <c r="H693" s="12" t="s">
        <v>1074</v>
      </c>
      <c r="I693" s="12" t="s">
        <v>1554</v>
      </c>
      <c r="J693" s="12" t="b">
        <v>0</v>
      </c>
    </row>
    <row r="694" spans="1:10" x14ac:dyDescent="0.2">
      <c r="A694" s="874">
        <v>41820</v>
      </c>
      <c r="B694" s="66" t="s">
        <v>6</v>
      </c>
      <c r="C694" s="66" t="s">
        <v>761</v>
      </c>
      <c r="D694" s="66" t="s">
        <v>20</v>
      </c>
      <c r="E694" s="12" t="s">
        <v>1829</v>
      </c>
      <c r="F694" s="691">
        <v>555</v>
      </c>
      <c r="G694" s="992" t="s">
        <v>1830</v>
      </c>
      <c r="H694" s="12" t="s">
        <v>1173</v>
      </c>
      <c r="I694" s="12" t="s">
        <v>1630</v>
      </c>
      <c r="J694" s="12" t="b">
        <v>0</v>
      </c>
    </row>
    <row r="695" spans="1:10" x14ac:dyDescent="0.2">
      <c r="A695" s="874">
        <v>41816</v>
      </c>
      <c r="B695" s="66" t="s">
        <v>5</v>
      </c>
      <c r="C695" s="66" t="s">
        <v>53</v>
      </c>
      <c r="D695" s="66" t="s">
        <v>17</v>
      </c>
      <c r="E695" s="12" t="s">
        <v>373</v>
      </c>
      <c r="F695" s="691">
        <v>6684.92</v>
      </c>
      <c r="G695" s="992" t="s">
        <v>1934</v>
      </c>
      <c r="H695" s="12" t="s">
        <v>924</v>
      </c>
      <c r="I695" s="12" t="s">
        <v>1170</v>
      </c>
      <c r="J695" s="12" t="b">
        <v>0</v>
      </c>
    </row>
    <row r="696" spans="1:10" x14ac:dyDescent="0.2">
      <c r="A696" s="874">
        <v>41816</v>
      </c>
      <c r="B696" s="66" t="s">
        <v>6</v>
      </c>
      <c r="C696" s="66" t="s">
        <v>761</v>
      </c>
      <c r="D696" s="66" t="s">
        <v>19</v>
      </c>
      <c r="E696" s="12" t="s">
        <v>152</v>
      </c>
      <c r="F696" s="691">
        <v>0</v>
      </c>
      <c r="G696" s="992" t="s">
        <v>2375</v>
      </c>
      <c r="H696" s="12" t="s">
        <v>809</v>
      </c>
      <c r="I696" s="12" t="s">
        <v>1630</v>
      </c>
      <c r="J696" s="12" t="b">
        <v>0</v>
      </c>
    </row>
    <row r="697" spans="1:10" x14ac:dyDescent="0.2">
      <c r="A697" s="874">
        <v>41815</v>
      </c>
      <c r="B697" s="66" t="s">
        <v>5</v>
      </c>
      <c r="C697" s="66" t="s">
        <v>1252</v>
      </c>
      <c r="D697" s="66" t="s">
        <v>17</v>
      </c>
      <c r="E697" s="12" t="s">
        <v>373</v>
      </c>
      <c r="F697" s="691">
        <v>115896.5</v>
      </c>
      <c r="G697" s="992" t="s">
        <v>1786</v>
      </c>
      <c r="H697" s="12" t="s">
        <v>924</v>
      </c>
      <c r="I697" s="12" t="s">
        <v>1170</v>
      </c>
      <c r="J697" s="12" t="b">
        <v>0</v>
      </c>
    </row>
    <row r="698" spans="1:10" x14ac:dyDescent="0.2">
      <c r="A698" s="874">
        <v>41815</v>
      </c>
      <c r="B698" s="66" t="s">
        <v>36</v>
      </c>
      <c r="C698" s="66" t="s">
        <v>761</v>
      </c>
      <c r="D698" s="66" t="s">
        <v>17</v>
      </c>
      <c r="E698" s="12" t="s">
        <v>85</v>
      </c>
      <c r="F698" s="691">
        <v>0</v>
      </c>
      <c r="G698" s="992" t="s">
        <v>1831</v>
      </c>
      <c r="H698" s="12" t="s">
        <v>760</v>
      </c>
      <c r="I698" s="12" t="s">
        <v>1182</v>
      </c>
      <c r="J698" s="12" t="b">
        <v>0</v>
      </c>
    </row>
    <row r="699" spans="1:10" x14ac:dyDescent="0.2">
      <c r="A699" s="874">
        <v>41813</v>
      </c>
      <c r="B699" s="66" t="s">
        <v>2193</v>
      </c>
      <c r="C699" s="66" t="s">
        <v>1252</v>
      </c>
      <c r="D699" s="66" t="s">
        <v>17</v>
      </c>
      <c r="E699" s="12" t="s">
        <v>85</v>
      </c>
      <c r="F699" s="691">
        <v>111698</v>
      </c>
      <c r="G699" s="992" t="s">
        <v>1786</v>
      </c>
      <c r="H699" s="12" t="s">
        <v>1133</v>
      </c>
      <c r="I699" s="12" t="s">
        <v>1182</v>
      </c>
      <c r="J699" s="12" t="b">
        <v>0</v>
      </c>
    </row>
    <row r="700" spans="1:10" x14ac:dyDescent="0.2">
      <c r="A700" s="874">
        <v>41813</v>
      </c>
      <c r="B700" s="66" t="s">
        <v>36</v>
      </c>
      <c r="C700" s="66" t="s">
        <v>53</v>
      </c>
      <c r="D700" s="66" t="s">
        <v>20</v>
      </c>
      <c r="E700" s="12" t="s">
        <v>56</v>
      </c>
      <c r="F700" s="691">
        <v>4069.92</v>
      </c>
      <c r="G700" s="992" t="s">
        <v>1787</v>
      </c>
      <c r="H700" s="12" t="s">
        <v>1113</v>
      </c>
      <c r="I700" s="12" t="s">
        <v>1487</v>
      </c>
      <c r="J700" s="12" t="b">
        <v>0</v>
      </c>
    </row>
    <row r="701" spans="1:10" x14ac:dyDescent="0.2">
      <c r="A701" s="874">
        <v>41812</v>
      </c>
      <c r="B701" s="66" t="s">
        <v>1506</v>
      </c>
      <c r="C701" s="66" t="s">
        <v>761</v>
      </c>
      <c r="D701" s="66" t="s">
        <v>17</v>
      </c>
      <c r="E701" s="12" t="s">
        <v>66</v>
      </c>
      <c r="F701" s="691"/>
      <c r="G701" s="992" t="s">
        <v>1789</v>
      </c>
      <c r="H701" s="12" t="s">
        <v>1788</v>
      </c>
      <c r="I701" s="12" t="s">
        <v>1491</v>
      </c>
      <c r="J701" s="12" t="b">
        <v>0</v>
      </c>
    </row>
    <row r="702" spans="1:10" x14ac:dyDescent="0.2">
      <c r="A702" s="874">
        <v>41812</v>
      </c>
      <c r="B702" s="66" t="s">
        <v>36</v>
      </c>
      <c r="C702" s="66" t="s">
        <v>761</v>
      </c>
      <c r="D702" s="66" t="s">
        <v>17</v>
      </c>
      <c r="E702" s="12" t="s">
        <v>1790</v>
      </c>
      <c r="F702" s="691">
        <v>0</v>
      </c>
      <c r="G702" s="992" t="s">
        <v>1791</v>
      </c>
      <c r="H702" s="12" t="s">
        <v>1648</v>
      </c>
      <c r="I702" s="12" t="s">
        <v>1649</v>
      </c>
      <c r="J702" s="12" t="b">
        <v>0</v>
      </c>
    </row>
    <row r="703" spans="1:10" x14ac:dyDescent="0.2">
      <c r="A703" s="874">
        <v>41810</v>
      </c>
      <c r="B703" s="66" t="s">
        <v>2194</v>
      </c>
      <c r="C703" s="66" t="s">
        <v>761</v>
      </c>
      <c r="D703" s="66" t="s">
        <v>20</v>
      </c>
      <c r="E703" s="12" t="s">
        <v>774</v>
      </c>
      <c r="F703" s="691">
        <v>0</v>
      </c>
      <c r="G703" s="992" t="s">
        <v>2256</v>
      </c>
      <c r="H703" s="12" t="s">
        <v>780</v>
      </c>
      <c r="I703" s="12" t="s">
        <v>1537</v>
      </c>
      <c r="J703" s="12" t="b">
        <v>0</v>
      </c>
    </row>
    <row r="704" spans="1:10" x14ac:dyDescent="0.2">
      <c r="A704" s="874">
        <v>41809</v>
      </c>
      <c r="B704" s="66" t="s">
        <v>36</v>
      </c>
      <c r="C704" s="66" t="s">
        <v>761</v>
      </c>
      <c r="D704" s="66" t="s">
        <v>1730</v>
      </c>
      <c r="E704" s="12" t="s">
        <v>56</v>
      </c>
      <c r="F704" s="691">
        <v>2595</v>
      </c>
      <c r="G704" s="992" t="s">
        <v>1792</v>
      </c>
      <c r="H704" s="12" t="s">
        <v>817</v>
      </c>
      <c r="I704" s="12" t="s">
        <v>1487</v>
      </c>
      <c r="J704" s="12" t="b">
        <v>0</v>
      </c>
    </row>
    <row r="705" spans="1:10" x14ac:dyDescent="0.2">
      <c r="A705" s="874">
        <v>41808</v>
      </c>
      <c r="B705" s="66" t="s">
        <v>40</v>
      </c>
      <c r="C705" s="66" t="s">
        <v>53</v>
      </c>
      <c r="D705" s="66" t="s">
        <v>17</v>
      </c>
      <c r="E705" s="12" t="s">
        <v>1780</v>
      </c>
      <c r="F705" s="691">
        <v>25000</v>
      </c>
      <c r="G705" s="992" t="s">
        <v>1781</v>
      </c>
      <c r="H705" s="12" t="s">
        <v>987</v>
      </c>
      <c r="I705" s="12" t="s">
        <v>1699</v>
      </c>
      <c r="J705" s="12" t="b">
        <v>0</v>
      </c>
    </row>
    <row r="706" spans="1:10" x14ac:dyDescent="0.2">
      <c r="A706" s="874">
        <v>41808</v>
      </c>
      <c r="B706" s="66" t="s">
        <v>5</v>
      </c>
      <c r="C706" s="66" t="s">
        <v>1252</v>
      </c>
      <c r="D706" s="66" t="s">
        <v>17</v>
      </c>
      <c r="E706" s="12" t="s">
        <v>1782</v>
      </c>
      <c r="F706" s="691">
        <v>126861.55</v>
      </c>
      <c r="G706" s="992" t="s">
        <v>1786</v>
      </c>
      <c r="H706" s="12" t="s">
        <v>1755</v>
      </c>
      <c r="I706" s="12" t="s">
        <v>1170</v>
      </c>
      <c r="J706" s="12" t="b">
        <v>0</v>
      </c>
    </row>
    <row r="707" spans="1:10" x14ac:dyDescent="0.2">
      <c r="A707" s="874">
        <v>41808</v>
      </c>
      <c r="B707" s="66" t="s">
        <v>5</v>
      </c>
      <c r="C707" s="66" t="s">
        <v>1252</v>
      </c>
      <c r="D707" s="66" t="s">
        <v>17</v>
      </c>
      <c r="E707" s="12" t="s">
        <v>1782</v>
      </c>
      <c r="F707" s="691">
        <v>96127.01</v>
      </c>
      <c r="G707" s="992" t="s">
        <v>1786</v>
      </c>
      <c r="H707" s="12" t="s">
        <v>1226</v>
      </c>
      <c r="I707" s="12" t="s">
        <v>1783</v>
      </c>
      <c r="J707" s="12" t="b">
        <v>0</v>
      </c>
    </row>
    <row r="708" spans="1:10" x14ac:dyDescent="0.2">
      <c r="A708" s="874">
        <v>41808</v>
      </c>
      <c r="B708" s="66" t="s">
        <v>171</v>
      </c>
      <c r="C708" s="66" t="s">
        <v>2</v>
      </c>
      <c r="D708" s="66" t="s">
        <v>19</v>
      </c>
      <c r="E708" s="12" t="s">
        <v>1833</v>
      </c>
      <c r="F708" s="691">
        <v>256937.27</v>
      </c>
      <c r="G708" s="992" t="s">
        <v>1834</v>
      </c>
      <c r="H708" s="12" t="s">
        <v>1832</v>
      </c>
      <c r="I708" s="12"/>
      <c r="J708" s="12" t="b">
        <v>1</v>
      </c>
    </row>
    <row r="709" spans="1:10" x14ac:dyDescent="0.2">
      <c r="A709" s="874">
        <v>41806</v>
      </c>
      <c r="B709" s="66" t="s">
        <v>1793</v>
      </c>
      <c r="C709" s="66" t="s">
        <v>2</v>
      </c>
      <c r="D709" s="66" t="s">
        <v>18</v>
      </c>
      <c r="E709" s="12" t="s">
        <v>28</v>
      </c>
      <c r="F709" s="691">
        <v>105112.99</v>
      </c>
      <c r="G709" s="992" t="s">
        <v>1795</v>
      </c>
      <c r="H709" s="12" t="s">
        <v>1794</v>
      </c>
      <c r="I709" s="12" t="s">
        <v>1180</v>
      </c>
      <c r="J709" s="12" t="b">
        <v>0</v>
      </c>
    </row>
    <row r="710" spans="1:10" x14ac:dyDescent="0.2">
      <c r="A710" s="874">
        <v>41806</v>
      </c>
      <c r="B710" s="66" t="s">
        <v>88</v>
      </c>
      <c r="C710" s="66"/>
      <c r="D710" s="66" t="s">
        <v>17</v>
      </c>
      <c r="E710" s="12" t="s">
        <v>83</v>
      </c>
      <c r="F710" s="691">
        <v>0</v>
      </c>
      <c r="G710" s="992" t="s">
        <v>1801</v>
      </c>
      <c r="H710" s="12" t="s">
        <v>1025</v>
      </c>
      <c r="I710" s="12" t="s">
        <v>1601</v>
      </c>
      <c r="J710" s="12" t="b">
        <v>0</v>
      </c>
    </row>
    <row r="711" spans="1:10" x14ac:dyDescent="0.2">
      <c r="A711" s="874">
        <v>41806</v>
      </c>
      <c r="B711" s="66" t="s">
        <v>1793</v>
      </c>
      <c r="C711" s="66" t="s">
        <v>2</v>
      </c>
      <c r="D711" s="66" t="s">
        <v>19</v>
      </c>
      <c r="E711" s="12" t="s">
        <v>28</v>
      </c>
      <c r="F711" s="691">
        <v>94522.55</v>
      </c>
      <c r="G711" s="992" t="s">
        <v>2129</v>
      </c>
      <c r="H711" s="12" t="s">
        <v>1794</v>
      </c>
      <c r="I711" s="12" t="s">
        <v>1180</v>
      </c>
      <c r="J711" s="12" t="b">
        <v>0</v>
      </c>
    </row>
    <row r="712" spans="1:10" x14ac:dyDescent="0.2">
      <c r="A712" s="874">
        <v>41802</v>
      </c>
      <c r="B712" s="66" t="s">
        <v>2193</v>
      </c>
      <c r="C712" s="66" t="s">
        <v>1252</v>
      </c>
      <c r="D712" s="66" t="s">
        <v>17</v>
      </c>
      <c r="E712" s="12" t="s">
        <v>85</v>
      </c>
      <c r="F712" s="691">
        <v>84480</v>
      </c>
      <c r="G712" s="992" t="s">
        <v>1786</v>
      </c>
      <c r="H712" s="12" t="s">
        <v>1105</v>
      </c>
      <c r="I712" s="12" t="s">
        <v>1182</v>
      </c>
      <c r="J712" s="12" t="b">
        <v>0</v>
      </c>
    </row>
    <row r="713" spans="1:10" x14ac:dyDescent="0.2">
      <c r="A713" s="874">
        <v>41802</v>
      </c>
      <c r="B713" s="66" t="s">
        <v>40</v>
      </c>
      <c r="C713" s="66" t="s">
        <v>53</v>
      </c>
      <c r="D713" s="66" t="s">
        <v>17</v>
      </c>
      <c r="E713" s="12" t="s">
        <v>1725</v>
      </c>
      <c r="F713" s="691">
        <v>0</v>
      </c>
      <c r="G713" s="992" t="s">
        <v>1727</v>
      </c>
      <c r="H713" s="12" t="s">
        <v>1569</v>
      </c>
      <c r="I713" s="12" t="s">
        <v>1726</v>
      </c>
      <c r="J713" s="12" t="b">
        <v>0</v>
      </c>
    </row>
    <row r="714" spans="1:10" x14ac:dyDescent="0.2">
      <c r="A714" s="874">
        <v>41802</v>
      </c>
      <c r="B714" s="66" t="s">
        <v>5</v>
      </c>
      <c r="C714" s="66" t="s">
        <v>1252</v>
      </c>
      <c r="D714" s="66" t="s">
        <v>17</v>
      </c>
      <c r="E714" s="12" t="s">
        <v>373</v>
      </c>
      <c r="F714" s="691">
        <v>92432.51</v>
      </c>
      <c r="G714" s="992" t="s">
        <v>1786</v>
      </c>
      <c r="H714" s="12" t="s">
        <v>943</v>
      </c>
      <c r="I714" s="12" t="s">
        <v>1170</v>
      </c>
      <c r="J714" s="12" t="b">
        <v>0</v>
      </c>
    </row>
    <row r="715" spans="1:10" x14ac:dyDescent="0.2">
      <c r="A715" s="874">
        <v>41801</v>
      </c>
      <c r="B715" s="66" t="s">
        <v>36</v>
      </c>
      <c r="C715" s="66" t="s">
        <v>53</v>
      </c>
      <c r="D715" s="66" t="s">
        <v>17</v>
      </c>
      <c r="E715" s="12" t="s">
        <v>1328</v>
      </c>
      <c r="F715" s="691">
        <v>0</v>
      </c>
      <c r="G715" s="992" t="s">
        <v>1729</v>
      </c>
      <c r="H715" s="12" t="s">
        <v>1129</v>
      </c>
      <c r="I715" s="12" t="s">
        <v>1728</v>
      </c>
      <c r="J715" s="12" t="b">
        <v>0</v>
      </c>
    </row>
    <row r="716" spans="1:10" x14ac:dyDescent="0.2">
      <c r="A716" s="874">
        <v>41801</v>
      </c>
      <c r="B716" s="66" t="s">
        <v>2193</v>
      </c>
      <c r="C716" s="66" t="s">
        <v>1252</v>
      </c>
      <c r="D716" s="66" t="s">
        <v>17</v>
      </c>
      <c r="E716" s="12" t="s">
        <v>85</v>
      </c>
      <c r="F716" s="691">
        <v>83200</v>
      </c>
      <c r="G716" s="992" t="s">
        <v>1878</v>
      </c>
      <c r="H716" s="12" t="s">
        <v>771</v>
      </c>
      <c r="I716" s="12" t="s">
        <v>1182</v>
      </c>
      <c r="J716" s="12" t="b">
        <v>0</v>
      </c>
    </row>
    <row r="717" spans="1:10" x14ac:dyDescent="0.2">
      <c r="A717" s="874">
        <v>41800</v>
      </c>
      <c r="B717" s="66" t="s">
        <v>36</v>
      </c>
      <c r="C717" s="66" t="s">
        <v>53</v>
      </c>
      <c r="D717" s="66" t="s">
        <v>1730</v>
      </c>
      <c r="E717" s="12" t="s">
        <v>85</v>
      </c>
      <c r="F717" s="691">
        <v>25774.63</v>
      </c>
      <c r="G717" s="992" t="s">
        <v>1731</v>
      </c>
      <c r="H717" s="12" t="s">
        <v>1100</v>
      </c>
      <c r="I717" s="12" t="s">
        <v>1182</v>
      </c>
      <c r="J717" s="12" t="b">
        <v>0</v>
      </c>
    </row>
    <row r="718" spans="1:10" x14ac:dyDescent="0.2">
      <c r="A718" s="874">
        <v>41800</v>
      </c>
      <c r="B718" s="66" t="s">
        <v>5</v>
      </c>
      <c r="C718" s="66" t="s">
        <v>1252</v>
      </c>
      <c r="D718" s="66" t="s">
        <v>17</v>
      </c>
      <c r="E718" s="12" t="s">
        <v>873</v>
      </c>
      <c r="F718" s="691">
        <v>92247.5</v>
      </c>
      <c r="G718" s="992" t="s">
        <v>1878</v>
      </c>
      <c r="H718" s="12" t="s">
        <v>1720</v>
      </c>
      <c r="I718" s="12" t="s">
        <v>1656</v>
      </c>
      <c r="J718" s="12" t="b">
        <v>0</v>
      </c>
    </row>
    <row r="719" spans="1:10" x14ac:dyDescent="0.2">
      <c r="A719" s="874">
        <v>41799</v>
      </c>
      <c r="B719" s="66" t="s">
        <v>36</v>
      </c>
      <c r="C719" s="66" t="s">
        <v>118</v>
      </c>
      <c r="D719" s="66" t="s">
        <v>19</v>
      </c>
      <c r="E719" s="12" t="s">
        <v>850</v>
      </c>
      <c r="F719" s="691">
        <v>18245.939999999999</v>
      </c>
      <c r="G719" s="992" t="s">
        <v>1733</v>
      </c>
      <c r="H719" s="12" t="s">
        <v>849</v>
      </c>
      <c r="I719" s="12" t="s">
        <v>1732</v>
      </c>
      <c r="J719" s="12" t="b">
        <v>0</v>
      </c>
    </row>
    <row r="720" spans="1:10" x14ac:dyDescent="0.2">
      <c r="A720" s="874">
        <v>41799</v>
      </c>
      <c r="B720" s="66" t="s">
        <v>171</v>
      </c>
      <c r="C720" s="66" t="s">
        <v>2</v>
      </c>
      <c r="D720" s="66" t="s">
        <v>1730</v>
      </c>
      <c r="E720" s="12" t="s">
        <v>1734</v>
      </c>
      <c r="F720" s="691">
        <v>0</v>
      </c>
      <c r="G720" s="992" t="s">
        <v>1735</v>
      </c>
      <c r="H720" s="12" t="s">
        <v>1785</v>
      </c>
      <c r="I720" s="12"/>
      <c r="J720" s="12" t="b">
        <v>0</v>
      </c>
    </row>
    <row r="721" spans="1:10" x14ac:dyDescent="0.2">
      <c r="A721" s="874">
        <v>41798</v>
      </c>
      <c r="B721" s="66" t="s">
        <v>36</v>
      </c>
      <c r="C721" s="66" t="s">
        <v>761</v>
      </c>
      <c r="D721" s="66" t="s">
        <v>20</v>
      </c>
      <c r="E721" s="12" t="s">
        <v>56</v>
      </c>
      <c r="F721" s="691">
        <v>0</v>
      </c>
      <c r="G721" s="992" t="s">
        <v>1784</v>
      </c>
      <c r="H721" s="12" t="s">
        <v>1028</v>
      </c>
      <c r="I721" s="12" t="s">
        <v>1487</v>
      </c>
      <c r="J721" s="12" t="b">
        <v>0</v>
      </c>
    </row>
    <row r="722" spans="1:10" x14ac:dyDescent="0.2">
      <c r="A722" s="874">
        <v>41797</v>
      </c>
      <c r="B722" s="66" t="s">
        <v>2234</v>
      </c>
      <c r="C722" s="66" t="s">
        <v>53</v>
      </c>
      <c r="D722" s="66" t="s">
        <v>19</v>
      </c>
      <c r="E722" s="12" t="s">
        <v>1163</v>
      </c>
      <c r="F722" s="691">
        <v>17385.45</v>
      </c>
      <c r="G722" s="992" t="s">
        <v>1736</v>
      </c>
      <c r="H722" s="12" t="s">
        <v>1051</v>
      </c>
      <c r="I722" s="12" t="s">
        <v>1165</v>
      </c>
      <c r="J722" s="12" t="b">
        <v>0</v>
      </c>
    </row>
    <row r="723" spans="1:10" x14ac:dyDescent="0.2">
      <c r="A723" s="874">
        <v>41796</v>
      </c>
      <c r="B723" s="66" t="s">
        <v>36</v>
      </c>
      <c r="C723" s="66" t="s">
        <v>53</v>
      </c>
      <c r="D723" s="66" t="s">
        <v>17</v>
      </c>
      <c r="E723" s="12" t="s">
        <v>1737</v>
      </c>
      <c r="F723" s="691">
        <v>17853</v>
      </c>
      <c r="G723" s="992" t="s">
        <v>1739</v>
      </c>
      <c r="H723" s="12" t="s">
        <v>1077</v>
      </c>
      <c r="I723" s="12" t="s">
        <v>1738</v>
      </c>
      <c r="J723" s="12" t="b">
        <v>0</v>
      </c>
    </row>
    <row r="724" spans="1:10" x14ac:dyDescent="0.2">
      <c r="A724" s="874">
        <v>41796</v>
      </c>
      <c r="B724" s="66" t="s">
        <v>5</v>
      </c>
      <c r="C724" s="66" t="s">
        <v>2</v>
      </c>
      <c r="D724" s="66" t="s">
        <v>17</v>
      </c>
      <c r="E724" s="12" t="s">
        <v>1740</v>
      </c>
      <c r="F724" s="691">
        <v>141000</v>
      </c>
      <c r="G724" s="992" t="s">
        <v>1741</v>
      </c>
      <c r="H724" s="12" t="s">
        <v>1017</v>
      </c>
      <c r="I724" s="12" t="s">
        <v>1587</v>
      </c>
      <c r="J724" s="12" t="b">
        <v>0</v>
      </c>
    </row>
    <row r="725" spans="1:10" x14ac:dyDescent="0.2">
      <c r="A725" s="874">
        <v>41794</v>
      </c>
      <c r="B725" s="66" t="s">
        <v>5</v>
      </c>
      <c r="C725" s="66" t="s">
        <v>761</v>
      </c>
      <c r="D725" s="66" t="s">
        <v>17</v>
      </c>
      <c r="E725" s="12" t="s">
        <v>85</v>
      </c>
      <c r="F725" s="691">
        <v>0</v>
      </c>
      <c r="G725" s="992" t="s">
        <v>1742</v>
      </c>
      <c r="H725" s="12" t="s">
        <v>935</v>
      </c>
      <c r="I725" s="12" t="s">
        <v>1182</v>
      </c>
      <c r="J725" s="12" t="b">
        <v>0</v>
      </c>
    </row>
    <row r="726" spans="1:10" x14ac:dyDescent="0.2">
      <c r="A726" s="874">
        <v>41794</v>
      </c>
      <c r="B726" s="66" t="s">
        <v>36</v>
      </c>
      <c r="C726" s="66" t="s">
        <v>53</v>
      </c>
      <c r="D726" s="66" t="s">
        <v>17</v>
      </c>
      <c r="E726" s="12" t="s">
        <v>1743</v>
      </c>
      <c r="F726" s="691">
        <v>0</v>
      </c>
      <c r="G726" s="992" t="s">
        <v>1744</v>
      </c>
      <c r="H726" s="12" t="s">
        <v>1473</v>
      </c>
      <c r="I726" s="12" t="s">
        <v>1537</v>
      </c>
      <c r="J726" s="12" t="b">
        <v>0</v>
      </c>
    </row>
    <row r="727" spans="1:10" x14ac:dyDescent="0.2">
      <c r="A727" s="874">
        <v>41794</v>
      </c>
      <c r="B727" s="66" t="s">
        <v>36</v>
      </c>
      <c r="C727" s="66" t="s">
        <v>53</v>
      </c>
      <c r="D727" s="66" t="s">
        <v>17</v>
      </c>
      <c r="E727" s="12" t="s">
        <v>1743</v>
      </c>
      <c r="F727" s="691">
        <v>12000</v>
      </c>
      <c r="G727" s="992" t="s">
        <v>1745</v>
      </c>
      <c r="H727" s="12" t="s">
        <v>1130</v>
      </c>
      <c r="I727" s="12" t="s">
        <v>1537</v>
      </c>
      <c r="J727" s="12" t="b">
        <v>0</v>
      </c>
    </row>
    <row r="728" spans="1:10" x14ac:dyDescent="0.2">
      <c r="A728" s="874">
        <v>41791</v>
      </c>
      <c r="B728" s="66" t="s">
        <v>40</v>
      </c>
      <c r="C728" s="66" t="s">
        <v>37</v>
      </c>
      <c r="D728" s="66" t="s">
        <v>17</v>
      </c>
      <c r="E728" s="12" t="s">
        <v>1746</v>
      </c>
      <c r="F728" s="691">
        <v>25000</v>
      </c>
      <c r="G728" s="992" t="s">
        <v>1747</v>
      </c>
      <c r="H728" s="12" t="s">
        <v>987</v>
      </c>
      <c r="I728" s="12" t="s">
        <v>1699</v>
      </c>
      <c r="J728" s="12" t="b">
        <v>0</v>
      </c>
    </row>
    <row r="729" spans="1:10" x14ac:dyDescent="0.2">
      <c r="A729" s="874">
        <v>41789</v>
      </c>
      <c r="B729" s="66" t="s">
        <v>5</v>
      </c>
      <c r="C729" s="66" t="s">
        <v>1252</v>
      </c>
      <c r="D729" s="66" t="s">
        <v>17</v>
      </c>
      <c r="E729" s="12" t="s">
        <v>208</v>
      </c>
      <c r="F729" s="691">
        <v>101160.91</v>
      </c>
      <c r="G729" s="992" t="s">
        <v>1786</v>
      </c>
      <c r="H729" s="12" t="s">
        <v>1017</v>
      </c>
      <c r="I729" s="12" t="s">
        <v>1640</v>
      </c>
      <c r="J729" s="12" t="b">
        <v>0</v>
      </c>
    </row>
    <row r="730" spans="1:10" x14ac:dyDescent="0.2">
      <c r="A730" s="874">
        <v>41789</v>
      </c>
      <c r="B730" s="66" t="s">
        <v>5</v>
      </c>
      <c r="C730" s="66" t="s">
        <v>1252</v>
      </c>
      <c r="D730" s="66" t="s">
        <v>17</v>
      </c>
      <c r="E730" s="12" t="s">
        <v>208</v>
      </c>
      <c r="F730" s="691">
        <v>135091.48000000001</v>
      </c>
      <c r="G730" s="992" t="s">
        <v>1786</v>
      </c>
      <c r="H730" s="12" t="s">
        <v>965</v>
      </c>
      <c r="I730" s="12" t="s">
        <v>1640</v>
      </c>
      <c r="J730" s="12" t="b">
        <v>0</v>
      </c>
    </row>
    <row r="731" spans="1:10" x14ac:dyDescent="0.2">
      <c r="A731" s="874">
        <v>41786</v>
      </c>
      <c r="B731" s="66" t="s">
        <v>6</v>
      </c>
      <c r="C731" s="66" t="s">
        <v>761</v>
      </c>
      <c r="D731" s="66" t="s">
        <v>17</v>
      </c>
      <c r="E731" s="12" t="s">
        <v>1802</v>
      </c>
      <c r="F731" s="691">
        <v>0</v>
      </c>
      <c r="G731" s="992" t="s">
        <v>1804</v>
      </c>
      <c r="H731" s="12" t="s">
        <v>1137</v>
      </c>
      <c r="I731" s="12" t="s">
        <v>1803</v>
      </c>
      <c r="J731" s="12" t="b">
        <v>0</v>
      </c>
    </row>
    <row r="732" spans="1:10" x14ac:dyDescent="0.2">
      <c r="A732" s="874">
        <v>41779</v>
      </c>
      <c r="B732" s="66" t="s">
        <v>36</v>
      </c>
      <c r="C732" s="66" t="s">
        <v>53</v>
      </c>
      <c r="D732" s="66" t="s">
        <v>17</v>
      </c>
      <c r="E732" s="12" t="s">
        <v>1749</v>
      </c>
      <c r="F732" s="691">
        <v>17816.21</v>
      </c>
      <c r="G732" s="992" t="s">
        <v>2470</v>
      </c>
      <c r="H732" s="12" t="s">
        <v>1748</v>
      </c>
      <c r="I732" s="12" t="s">
        <v>1750</v>
      </c>
      <c r="J732" s="12" t="b">
        <v>0</v>
      </c>
    </row>
    <row r="733" spans="1:10" x14ac:dyDescent="0.2">
      <c r="A733" s="874">
        <v>41778</v>
      </c>
      <c r="B733" s="66" t="s">
        <v>2194</v>
      </c>
      <c r="C733" s="66" t="s">
        <v>2</v>
      </c>
      <c r="D733" s="66" t="s">
        <v>20</v>
      </c>
      <c r="E733" s="12" t="s">
        <v>1358</v>
      </c>
      <c r="F733" s="691">
        <v>90000</v>
      </c>
      <c r="G733" s="992" t="s">
        <v>2254</v>
      </c>
      <c r="H733" s="12" t="s">
        <v>947</v>
      </c>
      <c r="I733" s="12" t="s">
        <v>1660</v>
      </c>
      <c r="J733" s="12" t="b">
        <v>0</v>
      </c>
    </row>
    <row r="734" spans="1:10" x14ac:dyDescent="0.2">
      <c r="A734" s="874">
        <v>41776</v>
      </c>
      <c r="B734" s="66" t="s">
        <v>1939</v>
      </c>
      <c r="C734" s="66" t="s">
        <v>37</v>
      </c>
      <c r="D734" s="66" t="s">
        <v>18</v>
      </c>
      <c r="E734" s="12" t="s">
        <v>1752</v>
      </c>
      <c r="F734" s="691">
        <v>0</v>
      </c>
      <c r="G734" s="992" t="s">
        <v>1753</v>
      </c>
      <c r="H734" s="12" t="s">
        <v>2167</v>
      </c>
      <c r="I734" s="12"/>
      <c r="J734" s="12" t="b">
        <v>0</v>
      </c>
    </row>
    <row r="735" spans="1:10" x14ac:dyDescent="0.2">
      <c r="A735" s="874">
        <v>41775</v>
      </c>
      <c r="B735" s="66" t="s">
        <v>5</v>
      </c>
      <c r="C735" s="66" t="s">
        <v>53</v>
      </c>
      <c r="D735" s="66" t="s">
        <v>17</v>
      </c>
      <c r="E735" s="12" t="s">
        <v>1436</v>
      </c>
      <c r="F735" s="691">
        <v>32500</v>
      </c>
      <c r="G735" s="992" t="s">
        <v>1754</v>
      </c>
      <c r="H735" s="12" t="s">
        <v>1226</v>
      </c>
      <c r="I735" s="12" t="s">
        <v>1170</v>
      </c>
      <c r="J735" s="12" t="b">
        <v>0</v>
      </c>
    </row>
    <row r="736" spans="1:10" x14ac:dyDescent="0.2">
      <c r="A736" s="874">
        <v>41775</v>
      </c>
      <c r="B736" s="66" t="s">
        <v>5</v>
      </c>
      <c r="C736" s="66" t="s">
        <v>2</v>
      </c>
      <c r="D736" s="66" t="s">
        <v>17</v>
      </c>
      <c r="E736" s="12" t="s">
        <v>1436</v>
      </c>
      <c r="F736" s="691">
        <v>214816</v>
      </c>
      <c r="G736" s="992" t="s">
        <v>1754</v>
      </c>
      <c r="H736" s="12" t="s">
        <v>1755</v>
      </c>
      <c r="I736" s="12" t="s">
        <v>1170</v>
      </c>
      <c r="J736" s="12" t="b">
        <v>0</v>
      </c>
    </row>
    <row r="737" spans="1:10" x14ac:dyDescent="0.2">
      <c r="A737" s="874">
        <v>41774</v>
      </c>
      <c r="B737" s="66" t="s">
        <v>2234</v>
      </c>
      <c r="C737" s="66" t="s">
        <v>1252</v>
      </c>
      <c r="D737" s="66" t="s">
        <v>17</v>
      </c>
      <c r="E737" s="12" t="s">
        <v>83</v>
      </c>
      <c r="F737" s="691">
        <v>82280.97</v>
      </c>
      <c r="G737" s="992" t="s">
        <v>1756</v>
      </c>
      <c r="H737" s="12" t="s">
        <v>1300</v>
      </c>
      <c r="I737" s="12" t="s">
        <v>1601</v>
      </c>
      <c r="J737" s="12" t="b">
        <v>0</v>
      </c>
    </row>
    <row r="738" spans="1:10" x14ac:dyDescent="0.2">
      <c r="A738" s="874">
        <v>41772</v>
      </c>
      <c r="B738" s="66" t="s">
        <v>2201</v>
      </c>
      <c r="C738" s="66" t="s">
        <v>761</v>
      </c>
      <c r="D738" s="66" t="s">
        <v>17</v>
      </c>
      <c r="E738" s="12" t="s">
        <v>152</v>
      </c>
      <c r="F738" s="691">
        <v>0</v>
      </c>
      <c r="G738" s="992" t="s">
        <v>1758</v>
      </c>
      <c r="H738" s="12" t="s">
        <v>1757</v>
      </c>
      <c r="I738" s="12" t="s">
        <v>1630</v>
      </c>
      <c r="J738" s="12" t="b">
        <v>0</v>
      </c>
    </row>
    <row r="739" spans="1:10" x14ac:dyDescent="0.2">
      <c r="A739" s="874">
        <v>41771</v>
      </c>
      <c r="B739" s="66" t="s">
        <v>40</v>
      </c>
      <c r="C739" s="66" t="s">
        <v>761</v>
      </c>
      <c r="D739" s="66" t="s">
        <v>17</v>
      </c>
      <c r="E739" s="12" t="s">
        <v>1759</v>
      </c>
      <c r="F739" s="691">
        <v>0</v>
      </c>
      <c r="G739" s="992" t="s">
        <v>1760</v>
      </c>
      <c r="H739" s="12" t="s">
        <v>1124</v>
      </c>
      <c r="I739" s="12" t="s">
        <v>1188</v>
      </c>
      <c r="J739" s="12" t="b">
        <v>0</v>
      </c>
    </row>
    <row r="740" spans="1:10" x14ac:dyDescent="0.2">
      <c r="A740" s="874">
        <v>41766</v>
      </c>
      <c r="B740" s="66" t="s">
        <v>88</v>
      </c>
      <c r="C740" s="66" t="s">
        <v>53</v>
      </c>
      <c r="D740" s="66" t="s">
        <v>19</v>
      </c>
      <c r="E740" s="12" t="s">
        <v>83</v>
      </c>
      <c r="F740" s="691">
        <v>0</v>
      </c>
      <c r="G740" s="992" t="s">
        <v>1761</v>
      </c>
      <c r="H740" s="12" t="s">
        <v>1025</v>
      </c>
      <c r="I740" s="12" t="s">
        <v>1491</v>
      </c>
      <c r="J740" s="12" t="b">
        <v>0</v>
      </c>
    </row>
    <row r="741" spans="1:10" x14ac:dyDescent="0.2">
      <c r="A741" s="874">
        <v>41765</v>
      </c>
      <c r="B741" s="66" t="s">
        <v>40</v>
      </c>
      <c r="C741" s="66" t="s">
        <v>761</v>
      </c>
      <c r="D741" s="66" t="s">
        <v>17</v>
      </c>
      <c r="E741" s="12" t="s">
        <v>1762</v>
      </c>
      <c r="F741" s="691">
        <v>0</v>
      </c>
      <c r="G741" s="992" t="s">
        <v>1763</v>
      </c>
      <c r="H741" s="12" t="s">
        <v>954</v>
      </c>
      <c r="I741" s="12" t="s">
        <v>1494</v>
      </c>
      <c r="J741" s="12" t="b">
        <v>0</v>
      </c>
    </row>
    <row r="742" spans="1:10" x14ac:dyDescent="0.2">
      <c r="A742" s="874">
        <v>41759</v>
      </c>
      <c r="B742" s="66" t="s">
        <v>5</v>
      </c>
      <c r="C742" s="66" t="s">
        <v>53</v>
      </c>
      <c r="D742" s="66" t="s">
        <v>17</v>
      </c>
      <c r="E742" s="12" t="s">
        <v>1740</v>
      </c>
      <c r="F742" s="691">
        <v>28524.240000000002</v>
      </c>
      <c r="G742" s="992" t="s">
        <v>1764</v>
      </c>
      <c r="H742" s="12" t="s">
        <v>763</v>
      </c>
      <c r="I742" s="12" t="s">
        <v>1587</v>
      </c>
      <c r="J742" s="12" t="b">
        <v>0</v>
      </c>
    </row>
    <row r="743" spans="1:10" x14ac:dyDescent="0.2">
      <c r="A743" s="874">
        <v>41756</v>
      </c>
      <c r="B743" s="66" t="s">
        <v>40</v>
      </c>
      <c r="C743" s="66" t="s">
        <v>53</v>
      </c>
      <c r="D743" s="66" t="s">
        <v>17</v>
      </c>
      <c r="E743" s="12" t="s">
        <v>221</v>
      </c>
      <c r="F743" s="691">
        <v>0</v>
      </c>
      <c r="G743" s="992" t="s">
        <v>1765</v>
      </c>
      <c r="H743" s="12" t="s">
        <v>987</v>
      </c>
      <c r="I743" s="12" t="s">
        <v>1699</v>
      </c>
      <c r="J743" s="12" t="b">
        <v>0</v>
      </c>
    </row>
    <row r="744" spans="1:10" x14ac:dyDescent="0.2">
      <c r="A744" s="874">
        <v>41754</v>
      </c>
      <c r="B744" s="66" t="s">
        <v>2194</v>
      </c>
      <c r="C744" s="66" t="s">
        <v>761</v>
      </c>
      <c r="D744" s="66" t="s">
        <v>20</v>
      </c>
      <c r="E744" s="12" t="s">
        <v>1358</v>
      </c>
      <c r="F744" s="691">
        <v>0</v>
      </c>
      <c r="G744" s="992" t="s">
        <v>2257</v>
      </c>
      <c r="H744" s="12" t="s">
        <v>947</v>
      </c>
      <c r="I744" s="12" t="s">
        <v>1660</v>
      </c>
      <c r="J744" s="12" t="b">
        <v>0</v>
      </c>
    </row>
    <row r="745" spans="1:10" x14ac:dyDescent="0.2">
      <c r="A745" s="874">
        <v>41753</v>
      </c>
      <c r="B745" s="66" t="s">
        <v>757</v>
      </c>
      <c r="C745" s="66" t="s">
        <v>53</v>
      </c>
      <c r="D745" s="66" t="s">
        <v>20</v>
      </c>
      <c r="E745" s="12" t="s">
        <v>1767</v>
      </c>
      <c r="F745" s="691"/>
      <c r="G745" s="992" t="s">
        <v>1768</v>
      </c>
      <c r="H745" s="12" t="s">
        <v>1766</v>
      </c>
      <c r="I745" s="12"/>
      <c r="J745" s="12" t="b">
        <v>0</v>
      </c>
    </row>
    <row r="746" spans="1:10" x14ac:dyDescent="0.2">
      <c r="A746" s="874">
        <v>41751</v>
      </c>
      <c r="B746" s="66" t="s">
        <v>6</v>
      </c>
      <c r="C746" s="66" t="s">
        <v>53</v>
      </c>
      <c r="D746" s="66" t="s">
        <v>17</v>
      </c>
      <c r="E746" s="12" t="s">
        <v>1716</v>
      </c>
      <c r="F746" s="691">
        <v>11500</v>
      </c>
      <c r="G746" s="992" t="s">
        <v>1718</v>
      </c>
      <c r="H746" s="12" t="s">
        <v>1085</v>
      </c>
      <c r="I746" s="12" t="s">
        <v>1717</v>
      </c>
      <c r="J746" s="12" t="b">
        <v>0</v>
      </c>
    </row>
    <row r="747" spans="1:10" x14ac:dyDescent="0.2">
      <c r="A747" s="874">
        <v>41751</v>
      </c>
      <c r="B747" s="66" t="s">
        <v>2194</v>
      </c>
      <c r="C747" s="66" t="s">
        <v>761</v>
      </c>
      <c r="D747" s="66" t="s">
        <v>20</v>
      </c>
      <c r="E747" s="12" t="s">
        <v>1358</v>
      </c>
      <c r="F747" s="691">
        <v>0</v>
      </c>
      <c r="G747" s="992" t="s">
        <v>2257</v>
      </c>
      <c r="H747" s="12" t="s">
        <v>947</v>
      </c>
      <c r="I747" s="12" t="s">
        <v>1660</v>
      </c>
      <c r="J747" s="12" t="b">
        <v>0</v>
      </c>
    </row>
    <row r="748" spans="1:10" x14ac:dyDescent="0.2">
      <c r="A748" s="874">
        <v>41742</v>
      </c>
      <c r="B748" s="66" t="s">
        <v>2234</v>
      </c>
      <c r="C748" s="66" t="s">
        <v>53</v>
      </c>
      <c r="D748" s="66" t="s">
        <v>17</v>
      </c>
      <c r="E748" s="12" t="s">
        <v>288</v>
      </c>
      <c r="F748" s="691">
        <v>0</v>
      </c>
      <c r="G748" s="992" t="s">
        <v>1719</v>
      </c>
      <c r="H748" s="12" t="s">
        <v>1332</v>
      </c>
      <c r="I748" s="12" t="s">
        <v>1601</v>
      </c>
      <c r="J748" s="12" t="b">
        <v>0</v>
      </c>
    </row>
    <row r="749" spans="1:10" x14ac:dyDescent="0.2">
      <c r="A749" s="874">
        <v>41740</v>
      </c>
      <c r="B749" s="66" t="s">
        <v>2193</v>
      </c>
      <c r="C749" s="66" t="s">
        <v>1252</v>
      </c>
      <c r="D749" s="66" t="s">
        <v>17</v>
      </c>
      <c r="E749" s="12" t="s">
        <v>873</v>
      </c>
      <c r="F749" s="691">
        <v>0</v>
      </c>
      <c r="G749" s="992" t="s">
        <v>1914</v>
      </c>
      <c r="H749" s="12" t="s">
        <v>1720</v>
      </c>
      <c r="I749" s="12" t="s">
        <v>1656</v>
      </c>
      <c r="J749" s="12" t="b">
        <v>0</v>
      </c>
    </row>
    <row r="750" spans="1:10" x14ac:dyDescent="0.2">
      <c r="A750" s="874">
        <v>41740</v>
      </c>
      <c r="B750" s="66" t="s">
        <v>2193</v>
      </c>
      <c r="C750" s="66" t="s">
        <v>1252</v>
      </c>
      <c r="D750" s="66" t="s">
        <v>17</v>
      </c>
      <c r="E750" s="12" t="s">
        <v>873</v>
      </c>
      <c r="F750" s="691">
        <v>0</v>
      </c>
      <c r="G750" s="992" t="s">
        <v>1915</v>
      </c>
      <c r="H750" s="12" t="s">
        <v>1720</v>
      </c>
      <c r="I750" s="12" t="s">
        <v>1656</v>
      </c>
      <c r="J750" s="12" t="b">
        <v>0</v>
      </c>
    </row>
    <row r="751" spans="1:10" x14ac:dyDescent="0.2">
      <c r="A751" s="874">
        <v>41737</v>
      </c>
      <c r="B751" s="66" t="s">
        <v>2194</v>
      </c>
      <c r="C751" s="66" t="s">
        <v>2</v>
      </c>
      <c r="D751" s="66" t="s">
        <v>20</v>
      </c>
      <c r="E751" s="12" t="s">
        <v>844</v>
      </c>
      <c r="F751" s="691">
        <v>0</v>
      </c>
      <c r="G751" s="992" t="s">
        <v>2280</v>
      </c>
      <c r="H751" s="12" t="s">
        <v>1473</v>
      </c>
      <c r="I751" s="12" t="s">
        <v>1703</v>
      </c>
      <c r="J751" s="12" t="b">
        <v>0</v>
      </c>
    </row>
    <row r="752" spans="1:10" x14ac:dyDescent="0.2">
      <c r="A752" s="874">
        <v>41732</v>
      </c>
      <c r="B752" s="66" t="s">
        <v>36</v>
      </c>
      <c r="C752" s="66" t="s">
        <v>53</v>
      </c>
      <c r="D752" s="66" t="s">
        <v>19</v>
      </c>
      <c r="E752" s="12" t="s">
        <v>56</v>
      </c>
      <c r="F752" s="691">
        <v>9238.35</v>
      </c>
      <c r="G752" s="992" t="s">
        <v>1704</v>
      </c>
      <c r="H752" s="12" t="s">
        <v>1028</v>
      </c>
      <c r="I752" s="12" t="s">
        <v>1487</v>
      </c>
      <c r="J752" s="12" t="b">
        <v>0</v>
      </c>
    </row>
    <row r="753" spans="1:10" x14ac:dyDescent="0.2">
      <c r="A753" s="874">
        <v>41729</v>
      </c>
      <c r="B753" s="66" t="s">
        <v>6</v>
      </c>
      <c r="C753" s="66" t="s">
        <v>761</v>
      </c>
      <c r="D753" s="66" t="s">
        <v>20</v>
      </c>
      <c r="E753" s="12" t="s">
        <v>1705</v>
      </c>
      <c r="F753" s="691">
        <v>555</v>
      </c>
      <c r="G753" s="992" t="s">
        <v>1706</v>
      </c>
      <c r="H753" s="12" t="s">
        <v>1098</v>
      </c>
      <c r="I753" s="12"/>
      <c r="J753" s="12" t="b">
        <v>0</v>
      </c>
    </row>
    <row r="754" spans="1:10" x14ac:dyDescent="0.2">
      <c r="A754" s="874">
        <v>41729</v>
      </c>
      <c r="B754" s="66" t="s">
        <v>2234</v>
      </c>
      <c r="C754" s="66" t="s">
        <v>761</v>
      </c>
      <c r="D754" s="66" t="s">
        <v>17</v>
      </c>
      <c r="E754" s="12" t="s">
        <v>795</v>
      </c>
      <c r="F754" s="691">
        <v>0</v>
      </c>
      <c r="G754" s="992" t="s">
        <v>1707</v>
      </c>
      <c r="H754" s="12" t="s">
        <v>952</v>
      </c>
      <c r="I754" s="12" t="s">
        <v>1218</v>
      </c>
      <c r="J754" s="12" t="b">
        <v>0</v>
      </c>
    </row>
    <row r="755" spans="1:10" x14ac:dyDescent="0.2">
      <c r="A755" s="874">
        <v>41728</v>
      </c>
      <c r="B755" s="66" t="s">
        <v>2194</v>
      </c>
      <c r="C755" s="66" t="s">
        <v>2</v>
      </c>
      <c r="D755" s="66" t="s">
        <v>20</v>
      </c>
      <c r="E755" s="12" t="s">
        <v>844</v>
      </c>
      <c r="F755" s="691">
        <v>68646.5</v>
      </c>
      <c r="G755" s="992" t="s">
        <v>2253</v>
      </c>
      <c r="H755" s="12" t="s">
        <v>1473</v>
      </c>
      <c r="I755" s="12" t="s">
        <v>1703</v>
      </c>
      <c r="J755" s="12" t="b">
        <v>0</v>
      </c>
    </row>
    <row r="756" spans="1:10" x14ac:dyDescent="0.2">
      <c r="A756" s="874">
        <v>41725</v>
      </c>
      <c r="B756" s="66" t="s">
        <v>5</v>
      </c>
      <c r="C756" s="66" t="s">
        <v>761</v>
      </c>
      <c r="D756" s="66" t="s">
        <v>17</v>
      </c>
      <c r="E756" s="12" t="s">
        <v>233</v>
      </c>
      <c r="F756" s="691">
        <v>0</v>
      </c>
      <c r="G756" s="992" t="s">
        <v>1708</v>
      </c>
      <c r="H756" s="12" t="s">
        <v>1302</v>
      </c>
      <c r="I756" s="12" t="s">
        <v>1554</v>
      </c>
      <c r="J756" s="12" t="b">
        <v>0</v>
      </c>
    </row>
    <row r="757" spans="1:10" x14ac:dyDescent="0.2">
      <c r="A757" s="874">
        <v>41725</v>
      </c>
      <c r="B757" s="66" t="s">
        <v>36</v>
      </c>
      <c r="C757" s="66" t="s">
        <v>761</v>
      </c>
      <c r="D757" s="66" t="s">
        <v>17</v>
      </c>
      <c r="E757" s="12" t="s">
        <v>380</v>
      </c>
      <c r="F757" s="691">
        <v>0</v>
      </c>
      <c r="G757" s="992" t="s">
        <v>1709</v>
      </c>
      <c r="H757" s="12" t="s">
        <v>1046</v>
      </c>
      <c r="I757" s="12" t="s">
        <v>1542</v>
      </c>
      <c r="J757" s="12" t="b">
        <v>0</v>
      </c>
    </row>
    <row r="758" spans="1:10" x14ac:dyDescent="0.2">
      <c r="A758" s="874">
        <v>41724</v>
      </c>
      <c r="B758" s="66" t="s">
        <v>6</v>
      </c>
      <c r="C758" s="66" t="s">
        <v>761</v>
      </c>
      <c r="D758" s="66" t="s">
        <v>20</v>
      </c>
      <c r="E758" s="12" t="s">
        <v>1710</v>
      </c>
      <c r="F758" s="691">
        <v>555</v>
      </c>
      <c r="G758" s="992" t="s">
        <v>1706</v>
      </c>
      <c r="H758" s="12" t="s">
        <v>1098</v>
      </c>
      <c r="I758" s="12"/>
      <c r="J758" s="12" t="b">
        <v>0</v>
      </c>
    </row>
    <row r="759" spans="1:10" x14ac:dyDescent="0.2">
      <c r="A759" s="874">
        <v>41722</v>
      </c>
      <c r="B759" s="66" t="s">
        <v>36</v>
      </c>
      <c r="C759" s="66" t="s">
        <v>37</v>
      </c>
      <c r="D759" s="66" t="s">
        <v>18</v>
      </c>
      <c r="E759" s="12" t="s">
        <v>800</v>
      </c>
      <c r="F759" s="703">
        <v>0</v>
      </c>
      <c r="G759" s="992" t="s">
        <v>1769</v>
      </c>
      <c r="H759" s="12" t="s">
        <v>786</v>
      </c>
      <c r="I759" s="12" t="s">
        <v>1579</v>
      </c>
      <c r="J759" s="12" t="b">
        <v>0</v>
      </c>
    </row>
    <row r="760" spans="1:10" x14ac:dyDescent="0.2">
      <c r="A760" s="874">
        <v>41719</v>
      </c>
      <c r="B760" s="66" t="s">
        <v>40</v>
      </c>
      <c r="C760" s="66" t="s">
        <v>761</v>
      </c>
      <c r="D760" s="66" t="s">
        <v>20</v>
      </c>
      <c r="E760" s="12" t="s">
        <v>288</v>
      </c>
      <c r="F760" s="691">
        <v>0</v>
      </c>
      <c r="G760" s="992" t="s">
        <v>1533</v>
      </c>
      <c r="H760" s="12" t="s">
        <v>982</v>
      </c>
      <c r="I760" s="12" t="s">
        <v>1601</v>
      </c>
      <c r="J760" s="12" t="b">
        <v>0</v>
      </c>
    </row>
    <row r="761" spans="1:10" x14ac:dyDescent="0.2">
      <c r="A761" s="874">
        <v>41718</v>
      </c>
      <c r="B761" s="66" t="s">
        <v>36</v>
      </c>
      <c r="C761" s="66" t="s">
        <v>53</v>
      </c>
      <c r="D761" s="66" t="s">
        <v>18</v>
      </c>
      <c r="E761" s="12" t="s">
        <v>380</v>
      </c>
      <c r="F761" s="691">
        <v>0</v>
      </c>
      <c r="G761" s="992" t="s">
        <v>1711</v>
      </c>
      <c r="H761" s="12" t="s">
        <v>1046</v>
      </c>
      <c r="I761" s="12" t="s">
        <v>1542</v>
      </c>
      <c r="J761" s="12" t="b">
        <v>0</v>
      </c>
    </row>
    <row r="762" spans="1:10" x14ac:dyDescent="0.2">
      <c r="A762" s="874">
        <v>41717</v>
      </c>
      <c r="B762" s="66" t="s">
        <v>6</v>
      </c>
      <c r="C762" s="66" t="s">
        <v>761</v>
      </c>
      <c r="D762" s="66" t="s">
        <v>20</v>
      </c>
      <c r="E762" s="12" t="s">
        <v>236</v>
      </c>
      <c r="F762" s="691">
        <v>555</v>
      </c>
      <c r="G762" s="992" t="s">
        <v>1698</v>
      </c>
      <c r="H762" s="12" t="s">
        <v>1325</v>
      </c>
      <c r="I762" s="12" t="s">
        <v>1491</v>
      </c>
      <c r="J762" s="12" t="b">
        <v>0</v>
      </c>
    </row>
    <row r="763" spans="1:10" x14ac:dyDescent="0.2">
      <c r="A763" s="874">
        <v>41716</v>
      </c>
      <c r="B763" s="66" t="s">
        <v>2201</v>
      </c>
      <c r="C763" s="66" t="s">
        <v>2</v>
      </c>
      <c r="D763" s="66" t="s">
        <v>17</v>
      </c>
      <c r="E763" s="12" t="s">
        <v>85</v>
      </c>
      <c r="F763" s="691">
        <v>72531.91</v>
      </c>
      <c r="G763" s="992" t="s">
        <v>2258</v>
      </c>
      <c r="H763" s="12" t="s">
        <v>837</v>
      </c>
      <c r="I763" s="12" t="s">
        <v>1494</v>
      </c>
      <c r="J763" s="12" t="b">
        <v>0</v>
      </c>
    </row>
    <row r="764" spans="1:10" x14ac:dyDescent="0.2">
      <c r="A764" s="874">
        <v>41712</v>
      </c>
      <c r="B764" s="66" t="s">
        <v>2234</v>
      </c>
      <c r="C764" s="66" t="s">
        <v>761</v>
      </c>
      <c r="D764" s="66" t="s">
        <v>20</v>
      </c>
      <c r="E764" s="12" t="s">
        <v>221</v>
      </c>
      <c r="F764" s="691">
        <v>650.88</v>
      </c>
      <c r="G764" s="992" t="s">
        <v>1700</v>
      </c>
      <c r="H764" s="12" t="s">
        <v>855</v>
      </c>
      <c r="I764" s="12" t="s">
        <v>1699</v>
      </c>
      <c r="J764" s="12" t="b">
        <v>0</v>
      </c>
    </row>
    <row r="765" spans="1:10" x14ac:dyDescent="0.2">
      <c r="A765" s="874">
        <v>41710</v>
      </c>
      <c r="B765" s="66" t="s">
        <v>36</v>
      </c>
      <c r="C765" s="66" t="s">
        <v>761</v>
      </c>
      <c r="D765" s="66" t="s">
        <v>17</v>
      </c>
      <c r="E765" s="12" t="s">
        <v>1701</v>
      </c>
      <c r="F765" s="691">
        <v>0</v>
      </c>
      <c r="G765" s="992" t="s">
        <v>1702</v>
      </c>
      <c r="H765" s="12" t="s">
        <v>1113</v>
      </c>
      <c r="I765" s="12" t="s">
        <v>1487</v>
      </c>
      <c r="J765" s="12" t="b">
        <v>0</v>
      </c>
    </row>
    <row r="766" spans="1:10" x14ac:dyDescent="0.2">
      <c r="A766" s="874">
        <v>41709</v>
      </c>
      <c r="B766" s="66" t="s">
        <v>2194</v>
      </c>
      <c r="C766" s="66" t="s">
        <v>118</v>
      </c>
      <c r="D766" s="66" t="s">
        <v>19</v>
      </c>
      <c r="E766" s="12" t="s">
        <v>774</v>
      </c>
      <c r="F766" s="691">
        <v>21409.58</v>
      </c>
      <c r="G766" s="992" t="s">
        <v>2281</v>
      </c>
      <c r="H766" s="12" t="s">
        <v>773</v>
      </c>
      <c r="I766" s="12" t="s">
        <v>1537</v>
      </c>
      <c r="J766" s="12" t="b">
        <v>0</v>
      </c>
    </row>
    <row r="767" spans="1:10" x14ac:dyDescent="0.2">
      <c r="A767" s="874">
        <v>41708</v>
      </c>
      <c r="B767" s="66" t="s">
        <v>6</v>
      </c>
      <c r="C767" s="66" t="s">
        <v>53</v>
      </c>
      <c r="D767" s="66" t="s">
        <v>17</v>
      </c>
      <c r="E767" s="12" t="s">
        <v>66</v>
      </c>
      <c r="F767" s="691">
        <v>11500</v>
      </c>
      <c r="G767" s="992" t="s">
        <v>1696</v>
      </c>
      <c r="H767" s="12" t="s">
        <v>1325</v>
      </c>
      <c r="I767" s="12" t="s">
        <v>1491</v>
      </c>
      <c r="J767" s="12" t="b">
        <v>0</v>
      </c>
    </row>
    <row r="768" spans="1:10" x14ac:dyDescent="0.2">
      <c r="A768" s="874">
        <v>41706</v>
      </c>
      <c r="B768" s="66" t="s">
        <v>5</v>
      </c>
      <c r="C768" s="66" t="s">
        <v>37</v>
      </c>
      <c r="D768" s="66" t="s">
        <v>18</v>
      </c>
      <c r="E768" s="12" t="s">
        <v>1797</v>
      </c>
      <c r="F768" s="691">
        <v>0</v>
      </c>
      <c r="G768" s="992" t="s">
        <v>1799</v>
      </c>
      <c r="H768" s="12" t="s">
        <v>1796</v>
      </c>
      <c r="I768" s="12" t="s">
        <v>1798</v>
      </c>
      <c r="J768" s="12" t="b">
        <v>0</v>
      </c>
    </row>
    <row r="769" spans="1:10" x14ac:dyDescent="0.2">
      <c r="A769" s="874">
        <v>41694</v>
      </c>
      <c r="B769" s="66" t="s">
        <v>2193</v>
      </c>
      <c r="C769" s="66" t="s">
        <v>2</v>
      </c>
      <c r="D769" s="66" t="s">
        <v>1730</v>
      </c>
      <c r="E769" s="12" t="s">
        <v>373</v>
      </c>
      <c r="F769" s="691">
        <v>51864.95</v>
      </c>
      <c r="G769" s="992" t="s">
        <v>2351</v>
      </c>
      <c r="H769" s="12" t="s">
        <v>924</v>
      </c>
      <c r="I769" s="12" t="s">
        <v>1170</v>
      </c>
      <c r="J769" s="12" t="b">
        <v>1</v>
      </c>
    </row>
    <row r="770" spans="1:10" x14ac:dyDescent="0.2">
      <c r="A770" s="874">
        <v>41692</v>
      </c>
      <c r="B770" s="66" t="s">
        <v>40</v>
      </c>
      <c r="C770" s="66" t="s">
        <v>53</v>
      </c>
      <c r="D770" s="66" t="s">
        <v>18</v>
      </c>
      <c r="E770" s="12" t="s">
        <v>150</v>
      </c>
      <c r="F770" s="691">
        <v>4021.38</v>
      </c>
      <c r="G770" s="992" t="s">
        <v>1661</v>
      </c>
      <c r="H770" s="12" t="s">
        <v>913</v>
      </c>
      <c r="I770" s="12" t="s">
        <v>1645</v>
      </c>
      <c r="J770" s="12" t="b">
        <v>0</v>
      </c>
    </row>
    <row r="771" spans="1:10" x14ac:dyDescent="0.2">
      <c r="A771" s="874">
        <v>41692</v>
      </c>
      <c r="B771" s="66" t="s">
        <v>40</v>
      </c>
      <c r="C771" s="66" t="s">
        <v>53</v>
      </c>
      <c r="D771" s="66" t="s">
        <v>17</v>
      </c>
      <c r="E771" s="12" t="s">
        <v>150</v>
      </c>
      <c r="F771" s="691">
        <v>0</v>
      </c>
      <c r="G771" s="992" t="s">
        <v>1835</v>
      </c>
      <c r="H771" s="12" t="s">
        <v>1292</v>
      </c>
      <c r="I771" s="12" t="s">
        <v>1645</v>
      </c>
      <c r="J771" s="12" t="b">
        <v>0</v>
      </c>
    </row>
    <row r="772" spans="1:10" x14ac:dyDescent="0.2">
      <c r="A772" s="874">
        <v>41690</v>
      </c>
      <c r="B772" s="66" t="s">
        <v>5</v>
      </c>
      <c r="C772" s="66" t="s">
        <v>1252</v>
      </c>
      <c r="D772" s="66" t="s">
        <v>17</v>
      </c>
      <c r="E772" s="12" t="s">
        <v>764</v>
      </c>
      <c r="F772" s="691">
        <v>306526.21999999997</v>
      </c>
      <c r="G772" s="992" t="s">
        <v>1935</v>
      </c>
      <c r="H772" s="12" t="s">
        <v>1712</v>
      </c>
      <c r="I772" s="12" t="s">
        <v>1587</v>
      </c>
      <c r="J772" s="12" t="b">
        <v>0</v>
      </c>
    </row>
    <row r="773" spans="1:10" x14ac:dyDescent="0.2">
      <c r="A773" s="874">
        <v>41689</v>
      </c>
      <c r="B773" s="66" t="s">
        <v>2193</v>
      </c>
      <c r="C773" s="66" t="s">
        <v>2</v>
      </c>
      <c r="D773" s="66" t="s">
        <v>1730</v>
      </c>
      <c r="E773" s="12" t="s">
        <v>873</v>
      </c>
      <c r="F773" s="691">
        <v>90458.27</v>
      </c>
      <c r="G773" s="992" t="s">
        <v>2352</v>
      </c>
      <c r="H773" s="12" t="s">
        <v>1117</v>
      </c>
      <c r="I773" s="12" t="s">
        <v>1656</v>
      </c>
      <c r="J773" s="12" t="b">
        <v>0</v>
      </c>
    </row>
    <row r="774" spans="1:10" x14ac:dyDescent="0.2">
      <c r="A774" s="874">
        <v>41687</v>
      </c>
      <c r="B774" s="66" t="s">
        <v>40</v>
      </c>
      <c r="C774" s="66" t="s">
        <v>761</v>
      </c>
      <c r="D774" s="66" t="s">
        <v>17</v>
      </c>
      <c r="E774" s="12" t="s">
        <v>104</v>
      </c>
      <c r="F774" s="691"/>
      <c r="G774" s="992" t="s">
        <v>1658</v>
      </c>
      <c r="H774" s="12" t="s">
        <v>1657</v>
      </c>
      <c r="I774" s="12" t="s">
        <v>1645</v>
      </c>
      <c r="J774" s="12" t="b">
        <v>0</v>
      </c>
    </row>
    <row r="775" spans="1:10" x14ac:dyDescent="0.2">
      <c r="A775" s="874">
        <v>41685</v>
      </c>
      <c r="B775" s="66" t="s">
        <v>5</v>
      </c>
      <c r="C775" s="66" t="s">
        <v>1252</v>
      </c>
      <c r="D775" s="66" t="s">
        <v>17</v>
      </c>
      <c r="E775" s="12" t="s">
        <v>373</v>
      </c>
      <c r="F775" s="691">
        <v>0</v>
      </c>
      <c r="G775" s="992" t="s">
        <v>1659</v>
      </c>
      <c r="H775" s="12" t="s">
        <v>1226</v>
      </c>
      <c r="I775" s="12" t="s">
        <v>1170</v>
      </c>
      <c r="J775" s="12" t="b">
        <v>0</v>
      </c>
    </row>
    <row r="776" spans="1:10" x14ac:dyDescent="0.2">
      <c r="A776" s="874">
        <v>41684</v>
      </c>
      <c r="B776" s="66" t="s">
        <v>2193</v>
      </c>
      <c r="C776" s="66" t="s">
        <v>53</v>
      </c>
      <c r="D776" s="66" t="s">
        <v>1730</v>
      </c>
      <c r="E776" s="12" t="s">
        <v>203</v>
      </c>
      <c r="F776" s="703">
        <v>44211.44</v>
      </c>
      <c r="G776" s="992" t="s">
        <v>2353</v>
      </c>
      <c r="H776" s="12" t="s">
        <v>1133</v>
      </c>
      <c r="I776" s="12" t="s">
        <v>1223</v>
      </c>
      <c r="J776" s="12" t="b">
        <v>0</v>
      </c>
    </row>
    <row r="777" spans="1:10" x14ac:dyDescent="0.2">
      <c r="A777" s="874">
        <v>41682</v>
      </c>
      <c r="B777" s="66" t="s">
        <v>36</v>
      </c>
      <c r="C777" s="66" t="s">
        <v>761</v>
      </c>
      <c r="D777" s="66" t="s">
        <v>17</v>
      </c>
      <c r="E777" s="12" t="s">
        <v>519</v>
      </c>
      <c r="F777" s="691">
        <v>1300</v>
      </c>
      <c r="G777" s="992" t="s">
        <v>1625</v>
      </c>
      <c r="H777" s="12" t="s">
        <v>1033</v>
      </c>
      <c r="I777" s="12" t="s">
        <v>1660</v>
      </c>
      <c r="J777" s="12" t="b">
        <v>0</v>
      </c>
    </row>
    <row r="778" spans="1:10" x14ac:dyDescent="0.2">
      <c r="A778" s="874">
        <v>41680</v>
      </c>
      <c r="B778" s="66" t="s">
        <v>5</v>
      </c>
      <c r="C778" s="66" t="s">
        <v>53</v>
      </c>
      <c r="D778" s="66" t="s">
        <v>17</v>
      </c>
      <c r="E778" s="12" t="s">
        <v>764</v>
      </c>
      <c r="F778" s="703">
        <v>22170.2</v>
      </c>
      <c r="G778" s="992" t="s">
        <v>1626</v>
      </c>
      <c r="H778" s="12" t="s">
        <v>763</v>
      </c>
      <c r="I778" s="12" t="s">
        <v>1587</v>
      </c>
      <c r="J778" s="12" t="b">
        <v>0</v>
      </c>
    </row>
    <row r="779" spans="1:10" x14ac:dyDescent="0.2">
      <c r="A779" s="874">
        <v>41680</v>
      </c>
      <c r="B779" s="66" t="s">
        <v>36</v>
      </c>
      <c r="C779" s="66" t="s">
        <v>761</v>
      </c>
      <c r="D779" s="66" t="s">
        <v>20</v>
      </c>
      <c r="E779" s="12" t="s">
        <v>1627</v>
      </c>
      <c r="F779" s="691">
        <v>1300</v>
      </c>
      <c r="G779" s="992" t="s">
        <v>1628</v>
      </c>
      <c r="H779" s="12" t="s">
        <v>1327</v>
      </c>
      <c r="I779" s="12" t="s">
        <v>1170</v>
      </c>
      <c r="J779" s="12" t="b">
        <v>0</v>
      </c>
    </row>
    <row r="780" spans="1:10" x14ac:dyDescent="0.2">
      <c r="A780" s="874">
        <v>41676</v>
      </c>
      <c r="B780" s="66" t="s">
        <v>6</v>
      </c>
      <c r="C780" s="66" t="s">
        <v>53</v>
      </c>
      <c r="D780" s="66" t="s">
        <v>17</v>
      </c>
      <c r="E780" s="12" t="s">
        <v>1629</v>
      </c>
      <c r="F780" s="691">
        <v>0</v>
      </c>
      <c r="G780" s="992" t="s">
        <v>1631</v>
      </c>
      <c r="H780" s="12" t="s">
        <v>1085</v>
      </c>
      <c r="I780" s="12" t="s">
        <v>1630</v>
      </c>
      <c r="J780" s="12" t="b">
        <v>0</v>
      </c>
    </row>
    <row r="781" spans="1:10" x14ac:dyDescent="0.2">
      <c r="A781" s="874">
        <v>41676</v>
      </c>
      <c r="B781" s="66" t="s">
        <v>36</v>
      </c>
      <c r="C781" s="66" t="s">
        <v>53</v>
      </c>
      <c r="D781" s="66" t="s">
        <v>17</v>
      </c>
      <c r="E781" s="12" t="s">
        <v>1632</v>
      </c>
      <c r="F781" s="691">
        <v>17613.54</v>
      </c>
      <c r="G781" s="992" t="s">
        <v>1634</v>
      </c>
      <c r="H781" s="12" t="s">
        <v>791</v>
      </c>
      <c r="I781" s="12" t="s">
        <v>1633</v>
      </c>
      <c r="J781" s="12" t="b">
        <v>0</v>
      </c>
    </row>
    <row r="782" spans="1:10" x14ac:dyDescent="0.2">
      <c r="A782" s="874">
        <v>41675</v>
      </c>
      <c r="B782" s="66" t="s">
        <v>1770</v>
      </c>
      <c r="C782" s="66" t="s">
        <v>761</v>
      </c>
      <c r="D782" s="66" t="s">
        <v>18</v>
      </c>
      <c r="E782" s="12" t="s">
        <v>1636</v>
      </c>
      <c r="F782" s="691">
        <v>0</v>
      </c>
      <c r="G782" s="992" t="s">
        <v>1638</v>
      </c>
      <c r="H782" s="12" t="s">
        <v>1635</v>
      </c>
      <c r="I782" s="12" t="s">
        <v>1637</v>
      </c>
      <c r="J782" s="12" t="b">
        <v>0</v>
      </c>
    </row>
    <row r="783" spans="1:10" x14ac:dyDescent="0.2">
      <c r="A783" s="874">
        <v>41675</v>
      </c>
      <c r="B783" s="66" t="s">
        <v>5</v>
      </c>
      <c r="C783" s="66" t="s">
        <v>761</v>
      </c>
      <c r="D783" s="66" t="s">
        <v>20</v>
      </c>
      <c r="E783" s="12" t="s">
        <v>1238</v>
      </c>
      <c r="F783" s="691">
        <v>0</v>
      </c>
      <c r="G783" s="992" t="s">
        <v>1584</v>
      </c>
      <c r="H783" s="12" t="s">
        <v>943</v>
      </c>
      <c r="I783" s="12" t="s">
        <v>1170</v>
      </c>
      <c r="J783" s="12" t="b">
        <v>0</v>
      </c>
    </row>
    <row r="784" spans="1:10" x14ac:dyDescent="0.2">
      <c r="A784" s="874">
        <v>41674</v>
      </c>
      <c r="B784" s="66" t="s">
        <v>2201</v>
      </c>
      <c r="C784" s="66" t="s">
        <v>37</v>
      </c>
      <c r="D784" s="66" t="s">
        <v>18</v>
      </c>
      <c r="E784" s="12" t="s">
        <v>2792</v>
      </c>
      <c r="F784" s="691"/>
      <c r="G784" s="992" t="s">
        <v>2793</v>
      </c>
      <c r="H784" s="12" t="s">
        <v>1340</v>
      </c>
      <c r="I784" s="12"/>
      <c r="J784" s="12" t="b">
        <v>0</v>
      </c>
    </row>
    <row r="785" spans="1:10" x14ac:dyDescent="0.2">
      <c r="A785" s="874">
        <v>41671</v>
      </c>
      <c r="B785" s="66" t="s">
        <v>2194</v>
      </c>
      <c r="C785" s="66" t="s">
        <v>2</v>
      </c>
      <c r="D785" s="66" t="s">
        <v>17</v>
      </c>
      <c r="E785" s="12" t="s">
        <v>1714</v>
      </c>
      <c r="F785" s="691">
        <v>95145.2</v>
      </c>
      <c r="G785" s="992" t="s">
        <v>1715</v>
      </c>
      <c r="H785" s="12" t="s">
        <v>1713</v>
      </c>
      <c r="I785" s="12" t="s">
        <v>1541</v>
      </c>
      <c r="J785" s="12" t="b">
        <v>0</v>
      </c>
    </row>
    <row r="786" spans="1:10" x14ac:dyDescent="0.2">
      <c r="A786" s="874">
        <v>41669</v>
      </c>
      <c r="B786" s="66" t="s">
        <v>36</v>
      </c>
      <c r="C786" s="66" t="s">
        <v>761</v>
      </c>
      <c r="D786" s="66" t="s">
        <v>17</v>
      </c>
      <c r="E786" s="12" t="s">
        <v>56</v>
      </c>
      <c r="F786" s="691">
        <v>0</v>
      </c>
      <c r="G786" s="992" t="s">
        <v>1639</v>
      </c>
      <c r="H786" s="12" t="s">
        <v>1224</v>
      </c>
      <c r="I786" s="12" t="s">
        <v>1487</v>
      </c>
      <c r="J786" s="12" t="b">
        <v>0</v>
      </c>
    </row>
    <row r="787" spans="1:10" x14ac:dyDescent="0.2">
      <c r="A787" s="874">
        <v>41668</v>
      </c>
      <c r="B787" s="66" t="s">
        <v>5</v>
      </c>
      <c r="C787" s="66" t="s">
        <v>53</v>
      </c>
      <c r="D787" s="66" t="s">
        <v>17</v>
      </c>
      <c r="E787" s="12" t="s">
        <v>208</v>
      </c>
      <c r="F787" s="691">
        <v>6989.07</v>
      </c>
      <c r="G787" s="992" t="s">
        <v>368</v>
      </c>
      <c r="H787" s="12" t="s">
        <v>1017</v>
      </c>
      <c r="I787" s="12" t="s">
        <v>1640</v>
      </c>
      <c r="J787" s="12" t="b">
        <v>0</v>
      </c>
    </row>
    <row r="788" spans="1:10" x14ac:dyDescent="0.2">
      <c r="A788" s="874">
        <v>41666</v>
      </c>
      <c r="B788" s="66" t="s">
        <v>36</v>
      </c>
      <c r="C788" s="66" t="s">
        <v>761</v>
      </c>
      <c r="D788" s="66" t="s">
        <v>17</v>
      </c>
      <c r="E788" s="12" t="s">
        <v>56</v>
      </c>
      <c r="F788" s="691">
        <v>0</v>
      </c>
      <c r="G788" s="992" t="s">
        <v>1641</v>
      </c>
      <c r="H788" s="12" t="s">
        <v>1463</v>
      </c>
      <c r="I788" s="12" t="s">
        <v>1487</v>
      </c>
      <c r="J788" s="12" t="b">
        <v>0</v>
      </c>
    </row>
    <row r="789" spans="1:10" x14ac:dyDescent="0.2">
      <c r="A789" s="874">
        <v>41666</v>
      </c>
      <c r="B789" s="66" t="s">
        <v>40</v>
      </c>
      <c r="C789" s="66" t="s">
        <v>53</v>
      </c>
      <c r="D789" s="66" t="s">
        <v>17</v>
      </c>
      <c r="E789" s="12" t="s">
        <v>1163</v>
      </c>
      <c r="F789" s="691">
        <v>17556.150000000001</v>
      </c>
      <c r="G789" s="992" t="s">
        <v>1642</v>
      </c>
      <c r="H789" s="12" t="s">
        <v>982</v>
      </c>
      <c r="I789" s="12" t="s">
        <v>1165</v>
      </c>
      <c r="J789" s="12" t="b">
        <v>0</v>
      </c>
    </row>
    <row r="790" spans="1:10" x14ac:dyDescent="0.2">
      <c r="A790" s="874">
        <v>41663</v>
      </c>
      <c r="B790" s="66" t="s">
        <v>36</v>
      </c>
      <c r="C790" s="66" t="s">
        <v>761</v>
      </c>
      <c r="D790" s="66" t="s">
        <v>17</v>
      </c>
      <c r="E790" s="12" t="s">
        <v>1643</v>
      </c>
      <c r="F790" s="691">
        <v>0</v>
      </c>
      <c r="G790" s="992" t="s">
        <v>1644</v>
      </c>
      <c r="H790" s="12" t="s">
        <v>1820</v>
      </c>
      <c r="I790" s="12" t="s">
        <v>1579</v>
      </c>
      <c r="J790" s="12" t="b">
        <v>0</v>
      </c>
    </row>
    <row r="791" spans="1:10" x14ac:dyDescent="0.2">
      <c r="A791" s="874">
        <v>41663</v>
      </c>
      <c r="B791" s="66" t="s">
        <v>36</v>
      </c>
      <c r="C791" s="66" t="s">
        <v>53</v>
      </c>
      <c r="D791" s="66" t="s">
        <v>17</v>
      </c>
      <c r="E791" s="12" t="s">
        <v>1560</v>
      </c>
      <c r="F791" s="691">
        <v>17556.150000000001</v>
      </c>
      <c r="G791" s="992" t="s">
        <v>1634</v>
      </c>
      <c r="H791" s="12" t="s">
        <v>1114</v>
      </c>
      <c r="I791" s="12" t="s">
        <v>1561</v>
      </c>
      <c r="J791" s="12" t="b">
        <v>0</v>
      </c>
    </row>
    <row r="792" spans="1:10" x14ac:dyDescent="0.2">
      <c r="A792" s="874">
        <v>41662</v>
      </c>
      <c r="B792" s="66" t="s">
        <v>40</v>
      </c>
      <c r="C792" s="66" t="s">
        <v>2</v>
      </c>
      <c r="D792" s="66" t="s">
        <v>17</v>
      </c>
      <c r="E792" s="12" t="s">
        <v>150</v>
      </c>
      <c r="F792" s="691"/>
      <c r="G792" s="992" t="s">
        <v>1646</v>
      </c>
      <c r="H792" s="12" t="s">
        <v>931</v>
      </c>
      <c r="I792" s="12" t="s">
        <v>1645</v>
      </c>
      <c r="J792" s="12" t="b">
        <v>0</v>
      </c>
    </row>
    <row r="793" spans="1:10" x14ac:dyDescent="0.2">
      <c r="A793" s="874">
        <v>41661</v>
      </c>
      <c r="B793" s="66" t="s">
        <v>5</v>
      </c>
      <c r="C793" s="66" t="s">
        <v>1252</v>
      </c>
      <c r="D793" s="66" t="s">
        <v>17</v>
      </c>
      <c r="E793" s="12" t="s">
        <v>85</v>
      </c>
      <c r="F793" s="691">
        <v>68258.42</v>
      </c>
      <c r="G793" s="992" t="s">
        <v>1786</v>
      </c>
      <c r="H793" s="12" t="s">
        <v>935</v>
      </c>
      <c r="I793" s="12" t="s">
        <v>1182</v>
      </c>
      <c r="J793" s="12" t="b">
        <v>0</v>
      </c>
    </row>
    <row r="794" spans="1:10" x14ac:dyDescent="0.2">
      <c r="A794" s="874">
        <v>41660</v>
      </c>
      <c r="B794" s="66" t="s">
        <v>2193</v>
      </c>
      <c r="C794" s="66" t="s">
        <v>2</v>
      </c>
      <c r="D794" s="66" t="s">
        <v>19</v>
      </c>
      <c r="E794" s="12" t="s">
        <v>85</v>
      </c>
      <c r="F794" s="691">
        <v>55620.83</v>
      </c>
      <c r="G794" s="992" t="s">
        <v>1647</v>
      </c>
      <c r="H794" s="12" t="s">
        <v>771</v>
      </c>
      <c r="I794" s="12" t="s">
        <v>1182</v>
      </c>
      <c r="J794" s="12" t="b">
        <v>0</v>
      </c>
    </row>
    <row r="795" spans="1:10" x14ac:dyDescent="0.2">
      <c r="A795" s="874">
        <v>41658</v>
      </c>
      <c r="B795" s="66" t="s">
        <v>36</v>
      </c>
      <c r="C795" s="66" t="s">
        <v>53</v>
      </c>
      <c r="D795" s="66" t="s">
        <v>17</v>
      </c>
      <c r="E795" s="12" t="s">
        <v>74</v>
      </c>
      <c r="F795" s="691">
        <v>0</v>
      </c>
      <c r="G795" s="992" t="s">
        <v>1650</v>
      </c>
      <c r="H795" s="12" t="s">
        <v>1648</v>
      </c>
      <c r="I795" s="12" t="s">
        <v>1649</v>
      </c>
      <c r="J795" s="12" t="b">
        <v>0</v>
      </c>
    </row>
    <row r="796" spans="1:10" x14ac:dyDescent="0.2">
      <c r="A796" s="874">
        <v>41655</v>
      </c>
      <c r="B796" s="66" t="s">
        <v>6</v>
      </c>
      <c r="C796" s="66" t="s">
        <v>761</v>
      </c>
      <c r="D796" s="66" t="s">
        <v>20</v>
      </c>
      <c r="E796" s="12" t="s">
        <v>236</v>
      </c>
      <c r="F796" s="691">
        <v>555</v>
      </c>
      <c r="G796" s="992" t="s">
        <v>1652</v>
      </c>
      <c r="H796" s="12" t="s">
        <v>1651</v>
      </c>
      <c r="I796" s="12" t="s">
        <v>1491</v>
      </c>
      <c r="J796" s="12" t="b">
        <v>0</v>
      </c>
    </row>
    <row r="797" spans="1:10" x14ac:dyDescent="0.2">
      <c r="A797" s="874">
        <v>41652</v>
      </c>
      <c r="B797" s="66" t="s">
        <v>2193</v>
      </c>
      <c r="C797" s="66" t="s">
        <v>1252</v>
      </c>
      <c r="D797" s="66" t="s">
        <v>1730</v>
      </c>
      <c r="E797" s="12" t="s">
        <v>373</v>
      </c>
      <c r="F797" s="691">
        <v>27500</v>
      </c>
      <c r="G797" s="992" t="s">
        <v>2864</v>
      </c>
      <c r="H797" s="12" t="s">
        <v>924</v>
      </c>
      <c r="I797" s="12" t="s">
        <v>1170</v>
      </c>
      <c r="J797" s="12" t="b">
        <v>0</v>
      </c>
    </row>
    <row r="798" spans="1:10" x14ac:dyDescent="0.2">
      <c r="A798" s="874">
        <v>41649</v>
      </c>
      <c r="B798" s="66" t="s">
        <v>1793</v>
      </c>
      <c r="C798" s="66" t="s">
        <v>3</v>
      </c>
      <c r="D798" s="66" t="s">
        <v>20</v>
      </c>
      <c r="E798" s="12" t="s">
        <v>83</v>
      </c>
      <c r="F798" s="691">
        <v>3370000</v>
      </c>
      <c r="G798" s="992" t="s">
        <v>2795</v>
      </c>
      <c r="H798" s="12" t="s">
        <v>2794</v>
      </c>
      <c r="I798" s="12"/>
      <c r="J798" s="12" t="b">
        <v>1</v>
      </c>
    </row>
    <row r="799" spans="1:10" x14ac:dyDescent="0.2">
      <c r="A799" s="874">
        <v>41648</v>
      </c>
      <c r="B799" s="66" t="s">
        <v>2194</v>
      </c>
      <c r="C799" s="66" t="s">
        <v>761</v>
      </c>
      <c r="D799" s="66" t="s">
        <v>20</v>
      </c>
      <c r="E799" s="12" t="s">
        <v>774</v>
      </c>
      <c r="F799" s="691">
        <v>1500</v>
      </c>
      <c r="G799" s="992" t="s">
        <v>1903</v>
      </c>
      <c r="H799" s="12" t="s">
        <v>875</v>
      </c>
      <c r="I799" s="12" t="s">
        <v>1537</v>
      </c>
      <c r="J799" s="12" t="b">
        <v>0</v>
      </c>
    </row>
    <row r="800" spans="1:10" x14ac:dyDescent="0.2">
      <c r="A800" s="874">
        <v>41648</v>
      </c>
      <c r="B800" s="66" t="s">
        <v>2194</v>
      </c>
      <c r="C800" s="66" t="s">
        <v>761</v>
      </c>
      <c r="D800" s="66" t="s">
        <v>20</v>
      </c>
      <c r="E800" s="12" t="s">
        <v>774</v>
      </c>
      <c r="F800" s="691">
        <v>1500</v>
      </c>
      <c r="G800" s="992" t="s">
        <v>1904</v>
      </c>
      <c r="H800" s="12" t="s">
        <v>875</v>
      </c>
      <c r="I800" s="12" t="s">
        <v>1537</v>
      </c>
      <c r="J800" s="12" t="b">
        <v>0</v>
      </c>
    </row>
    <row r="801" spans="1:10" x14ac:dyDescent="0.2">
      <c r="A801" s="874">
        <v>41646</v>
      </c>
      <c r="B801" s="66" t="s">
        <v>2234</v>
      </c>
      <c r="C801" s="66" t="s">
        <v>53</v>
      </c>
      <c r="D801" s="66" t="s">
        <v>17</v>
      </c>
      <c r="E801" s="12" t="s">
        <v>795</v>
      </c>
      <c r="F801" s="691">
        <v>3473.86</v>
      </c>
      <c r="G801" s="992" t="s">
        <v>1532</v>
      </c>
      <c r="H801" s="12" t="s">
        <v>952</v>
      </c>
      <c r="I801" s="12" t="s">
        <v>1218</v>
      </c>
      <c r="J801" s="12" t="b">
        <v>0</v>
      </c>
    </row>
    <row r="802" spans="1:10" x14ac:dyDescent="0.2">
      <c r="A802" s="874">
        <v>41642</v>
      </c>
      <c r="B802" s="66" t="s">
        <v>2234</v>
      </c>
      <c r="C802" s="66" t="s">
        <v>53</v>
      </c>
      <c r="D802" s="66" t="s">
        <v>17</v>
      </c>
      <c r="E802" s="12" t="s">
        <v>66</v>
      </c>
      <c r="F802" s="691">
        <v>29872.33</v>
      </c>
      <c r="G802" s="992" t="s">
        <v>1697</v>
      </c>
      <c r="H802" s="12" t="s">
        <v>897</v>
      </c>
      <c r="I802" s="12" t="s">
        <v>1491</v>
      </c>
      <c r="J802" s="12" t="b">
        <v>0</v>
      </c>
    </row>
    <row r="803" spans="1:10" x14ac:dyDescent="0.2">
      <c r="A803" s="874">
        <v>41632</v>
      </c>
      <c r="B803" s="66" t="s">
        <v>5</v>
      </c>
      <c r="C803" s="66" t="s">
        <v>761</v>
      </c>
      <c r="D803" s="66" t="s">
        <v>20</v>
      </c>
      <c r="E803" s="12" t="s">
        <v>373</v>
      </c>
      <c r="F803" s="691">
        <v>0</v>
      </c>
      <c r="G803" s="992" t="s">
        <v>1533</v>
      </c>
      <c r="H803" s="12" t="s">
        <v>943</v>
      </c>
      <c r="I803" s="12" t="s">
        <v>1170</v>
      </c>
      <c r="J803" s="12" t="b">
        <v>0</v>
      </c>
    </row>
    <row r="804" spans="1:10" x14ac:dyDescent="0.2">
      <c r="A804" s="874">
        <v>41631</v>
      </c>
      <c r="B804" s="66" t="s">
        <v>40</v>
      </c>
      <c r="C804" s="66" t="s">
        <v>37</v>
      </c>
      <c r="D804" s="66" t="s">
        <v>18</v>
      </c>
      <c r="E804" s="12" t="s">
        <v>66</v>
      </c>
      <c r="F804" s="691">
        <v>1500</v>
      </c>
      <c r="G804" s="992" t="s">
        <v>1534</v>
      </c>
      <c r="H804" s="12" t="s">
        <v>1039</v>
      </c>
      <c r="I804" s="12" t="s">
        <v>1491</v>
      </c>
      <c r="J804" s="12" t="b">
        <v>0</v>
      </c>
    </row>
    <row r="805" spans="1:10" x14ac:dyDescent="0.2">
      <c r="A805" s="874">
        <v>41629</v>
      </c>
      <c r="B805" s="66" t="s">
        <v>2234</v>
      </c>
      <c r="C805" s="66" t="s">
        <v>53</v>
      </c>
      <c r="D805" s="66" t="s">
        <v>18</v>
      </c>
      <c r="E805" s="12" t="s">
        <v>66</v>
      </c>
      <c r="F805" s="691">
        <v>0</v>
      </c>
      <c r="G805" s="992" t="s">
        <v>1535</v>
      </c>
      <c r="H805" s="12" t="s">
        <v>1216</v>
      </c>
      <c r="I805" s="12" t="s">
        <v>1491</v>
      </c>
      <c r="J805" s="12" t="b">
        <v>0</v>
      </c>
    </row>
    <row r="806" spans="1:10" x14ac:dyDescent="0.2">
      <c r="A806" s="874">
        <v>41627</v>
      </c>
      <c r="B806" s="66" t="s">
        <v>40</v>
      </c>
      <c r="C806" s="66" t="s">
        <v>53</v>
      </c>
      <c r="D806" s="66" t="s">
        <v>17</v>
      </c>
      <c r="E806" s="12" t="s">
        <v>1163</v>
      </c>
      <c r="F806" s="691">
        <v>0</v>
      </c>
      <c r="G806" s="992" t="s">
        <v>1536</v>
      </c>
      <c r="H806" s="12" t="s">
        <v>982</v>
      </c>
      <c r="I806" s="12" t="s">
        <v>1165</v>
      </c>
      <c r="J806" s="12" t="b">
        <v>0</v>
      </c>
    </row>
    <row r="807" spans="1:10" x14ac:dyDescent="0.2">
      <c r="A807" s="874">
        <v>41627</v>
      </c>
      <c r="B807" s="66" t="s">
        <v>36</v>
      </c>
      <c r="C807" s="66" t="s">
        <v>53</v>
      </c>
      <c r="D807" s="66" t="s">
        <v>17</v>
      </c>
      <c r="E807" s="12" t="s">
        <v>774</v>
      </c>
      <c r="F807" s="691">
        <v>17613.54</v>
      </c>
      <c r="G807" s="992" t="s">
        <v>1538</v>
      </c>
      <c r="H807" s="12" t="s">
        <v>1142</v>
      </c>
      <c r="I807" s="12" t="s">
        <v>1537</v>
      </c>
      <c r="J807" s="12" t="b">
        <v>0</v>
      </c>
    </row>
    <row r="808" spans="1:10" x14ac:dyDescent="0.2">
      <c r="A808" s="874">
        <v>41626</v>
      </c>
      <c r="B808" s="66" t="s">
        <v>40</v>
      </c>
      <c r="C808" s="66" t="s">
        <v>761</v>
      </c>
      <c r="D808" s="66" t="s">
        <v>17</v>
      </c>
      <c r="E808" s="12" t="s">
        <v>66</v>
      </c>
      <c r="F808" s="691">
        <v>560</v>
      </c>
      <c r="G808" s="992" t="s">
        <v>1539</v>
      </c>
      <c r="H808" s="12" t="s">
        <v>894</v>
      </c>
      <c r="I808" s="12" t="s">
        <v>1491</v>
      </c>
      <c r="J808" s="12" t="b">
        <v>0</v>
      </c>
    </row>
    <row r="809" spans="1:10" x14ac:dyDescent="0.2">
      <c r="A809" s="874">
        <v>41625</v>
      </c>
      <c r="B809" s="66" t="s">
        <v>36</v>
      </c>
      <c r="C809" s="66" t="s">
        <v>53</v>
      </c>
      <c r="D809" s="66" t="s">
        <v>17</v>
      </c>
      <c r="E809" s="12" t="s">
        <v>56</v>
      </c>
      <c r="F809" s="691">
        <v>17613.54</v>
      </c>
      <c r="G809" s="992" t="s">
        <v>1540</v>
      </c>
      <c r="H809" s="12" t="s">
        <v>1463</v>
      </c>
      <c r="I809" s="12" t="s">
        <v>1487</v>
      </c>
      <c r="J809" s="12" t="b">
        <v>0</v>
      </c>
    </row>
    <row r="810" spans="1:10" x14ac:dyDescent="0.2">
      <c r="A810" s="874">
        <v>41625</v>
      </c>
      <c r="B810" s="66" t="s">
        <v>2194</v>
      </c>
      <c r="C810" s="66" t="s">
        <v>761</v>
      </c>
      <c r="D810" s="66" t="s">
        <v>20</v>
      </c>
      <c r="E810" s="12" t="s">
        <v>1297</v>
      </c>
      <c r="F810" s="691">
        <v>0</v>
      </c>
      <c r="G810" s="992" t="s">
        <v>1904</v>
      </c>
      <c r="H810" s="12" t="s">
        <v>1296</v>
      </c>
      <c r="I810" s="12" t="s">
        <v>1541</v>
      </c>
      <c r="J810" s="12" t="b">
        <v>0</v>
      </c>
    </row>
    <row r="811" spans="1:10" x14ac:dyDescent="0.2">
      <c r="A811" s="874">
        <v>41624</v>
      </c>
      <c r="B811" s="66" t="s">
        <v>36</v>
      </c>
      <c r="C811" s="66" t="s">
        <v>761</v>
      </c>
      <c r="D811" s="66" t="s">
        <v>17</v>
      </c>
      <c r="E811" s="12" t="s">
        <v>380</v>
      </c>
      <c r="F811" s="691">
        <v>0</v>
      </c>
      <c r="G811" s="992" t="s">
        <v>1543</v>
      </c>
      <c r="H811" s="12" t="s">
        <v>1046</v>
      </c>
      <c r="I811" s="12" t="s">
        <v>1542</v>
      </c>
      <c r="J811" s="12" t="b">
        <v>0</v>
      </c>
    </row>
    <row r="812" spans="1:10" x14ac:dyDescent="0.2">
      <c r="A812" s="874">
        <v>41624</v>
      </c>
      <c r="B812" s="66" t="s">
        <v>1770</v>
      </c>
      <c r="C812" s="66" t="s">
        <v>53</v>
      </c>
      <c r="D812" s="66" t="s">
        <v>20</v>
      </c>
      <c r="E812" s="12" t="s">
        <v>56</v>
      </c>
      <c r="F812" s="691"/>
      <c r="G812" s="992" t="s">
        <v>1544</v>
      </c>
      <c r="H812" s="12" t="s">
        <v>1320</v>
      </c>
      <c r="I812" s="12" t="s">
        <v>1487</v>
      </c>
      <c r="J812" s="12" t="b">
        <v>0</v>
      </c>
    </row>
    <row r="813" spans="1:10" x14ac:dyDescent="0.2">
      <c r="A813" s="874">
        <v>41624</v>
      </c>
      <c r="B813" s="66" t="s">
        <v>2194</v>
      </c>
      <c r="C813" s="66" t="s">
        <v>1252</v>
      </c>
      <c r="D813" s="66" t="s">
        <v>17</v>
      </c>
      <c r="E813" s="12" t="s">
        <v>1797</v>
      </c>
      <c r="F813" s="691">
        <v>148350.35</v>
      </c>
      <c r="G813" s="992" t="s">
        <v>2045</v>
      </c>
      <c r="H813" s="12" t="s">
        <v>1155</v>
      </c>
      <c r="I813" s="12" t="s">
        <v>1798</v>
      </c>
      <c r="J813" s="12" t="b">
        <v>0</v>
      </c>
    </row>
    <row r="814" spans="1:10" x14ac:dyDescent="0.2">
      <c r="A814" s="874">
        <v>41620</v>
      </c>
      <c r="B814" s="66" t="s">
        <v>6</v>
      </c>
      <c r="C814" s="66" t="s">
        <v>761</v>
      </c>
      <c r="D814" s="66" t="s">
        <v>20</v>
      </c>
      <c r="E814" s="12" t="s">
        <v>1545</v>
      </c>
      <c r="F814" s="691">
        <v>550</v>
      </c>
      <c r="G814" s="992" t="s">
        <v>1546</v>
      </c>
      <c r="H814" s="12" t="s">
        <v>1173</v>
      </c>
      <c r="I814" s="12"/>
      <c r="J814" s="12" t="b">
        <v>0</v>
      </c>
    </row>
    <row r="815" spans="1:10" x14ac:dyDescent="0.2">
      <c r="A815" s="874">
        <v>41619</v>
      </c>
      <c r="B815" s="66" t="s">
        <v>36</v>
      </c>
      <c r="C815" s="66" t="s">
        <v>53</v>
      </c>
      <c r="D815" s="66" t="s">
        <v>17</v>
      </c>
      <c r="E815" s="12" t="s">
        <v>1486</v>
      </c>
      <c r="F815" s="691">
        <v>17614</v>
      </c>
      <c r="G815" s="992" t="s">
        <v>1548</v>
      </c>
      <c r="H815" s="12" t="s">
        <v>799</v>
      </c>
      <c r="I815" s="12" t="s">
        <v>1547</v>
      </c>
      <c r="J815" s="12" t="b">
        <v>0</v>
      </c>
    </row>
    <row r="816" spans="1:10" x14ac:dyDescent="0.2">
      <c r="A816" s="874">
        <v>41619</v>
      </c>
      <c r="B816" s="66" t="s">
        <v>36</v>
      </c>
      <c r="C816" s="66" t="s">
        <v>53</v>
      </c>
      <c r="D816" s="66" t="s">
        <v>17</v>
      </c>
      <c r="E816" s="12" t="s">
        <v>1550</v>
      </c>
      <c r="F816" s="691">
        <v>17614</v>
      </c>
      <c r="G816" s="992" t="s">
        <v>1552</v>
      </c>
      <c r="H816" s="12" t="s">
        <v>1549</v>
      </c>
      <c r="I816" s="12" t="s">
        <v>1551</v>
      </c>
      <c r="J816" s="12" t="b">
        <v>0</v>
      </c>
    </row>
    <row r="817" spans="1:10" x14ac:dyDescent="0.2">
      <c r="A817" s="874">
        <v>41617</v>
      </c>
      <c r="B817" s="66" t="s">
        <v>5</v>
      </c>
      <c r="C817" s="66" t="s">
        <v>761</v>
      </c>
      <c r="D817" s="66" t="s">
        <v>17</v>
      </c>
      <c r="E817" s="12" t="s">
        <v>1553</v>
      </c>
      <c r="F817" s="691">
        <v>0</v>
      </c>
      <c r="G817" s="992" t="s">
        <v>1654</v>
      </c>
      <c r="H817" s="12" t="s">
        <v>1302</v>
      </c>
      <c r="I817" s="12" t="s">
        <v>1554</v>
      </c>
      <c r="J817" s="12" t="b">
        <v>0</v>
      </c>
    </row>
    <row r="818" spans="1:10" x14ac:dyDescent="0.2">
      <c r="A818" s="874">
        <v>41617</v>
      </c>
      <c r="B818" s="66" t="s">
        <v>36</v>
      </c>
      <c r="C818" s="66" t="s">
        <v>761</v>
      </c>
      <c r="D818" s="66" t="s">
        <v>17</v>
      </c>
      <c r="E818" s="12" t="s">
        <v>1555</v>
      </c>
      <c r="F818" s="691"/>
      <c r="G818" s="992" t="s">
        <v>1557</v>
      </c>
      <c r="H818" s="12" t="s">
        <v>799</v>
      </c>
      <c r="I818" s="12" t="s">
        <v>1556</v>
      </c>
      <c r="J818" s="12" t="b">
        <v>0</v>
      </c>
    </row>
    <row r="819" spans="1:10" x14ac:dyDescent="0.2">
      <c r="A819" s="874">
        <v>41617</v>
      </c>
      <c r="B819" s="66" t="s">
        <v>2234</v>
      </c>
      <c r="C819" s="66" t="s">
        <v>761</v>
      </c>
      <c r="D819" s="66" t="s">
        <v>17</v>
      </c>
      <c r="E819" s="12" t="s">
        <v>1558</v>
      </c>
      <c r="F819" s="691"/>
      <c r="G819" s="992" t="s">
        <v>1559</v>
      </c>
      <c r="H819" s="12" t="s">
        <v>1216</v>
      </c>
      <c r="I819" s="12" t="s">
        <v>1218</v>
      </c>
      <c r="J819" s="12" t="b">
        <v>0</v>
      </c>
    </row>
    <row r="820" spans="1:10" x14ac:dyDescent="0.2">
      <c r="A820" s="874">
        <v>41617</v>
      </c>
      <c r="B820" s="66" t="s">
        <v>36</v>
      </c>
      <c r="C820" s="66" t="s">
        <v>53</v>
      </c>
      <c r="D820" s="66" t="s">
        <v>19</v>
      </c>
      <c r="E820" s="12" t="s">
        <v>1560</v>
      </c>
      <c r="F820" s="691">
        <v>6500</v>
      </c>
      <c r="G820" s="992" t="s">
        <v>1562</v>
      </c>
      <c r="H820" s="12" t="s">
        <v>1114</v>
      </c>
      <c r="I820" s="12" t="s">
        <v>1561</v>
      </c>
      <c r="J820" s="12" t="b">
        <v>0</v>
      </c>
    </row>
    <row r="821" spans="1:10" x14ac:dyDescent="0.2">
      <c r="A821" s="874">
        <v>41614</v>
      </c>
      <c r="B821" s="66" t="s">
        <v>5</v>
      </c>
      <c r="C821" s="66" t="s">
        <v>37</v>
      </c>
      <c r="D821" s="66" t="s">
        <v>1730</v>
      </c>
      <c r="E821" s="12" t="s">
        <v>1563</v>
      </c>
      <c r="F821" s="691">
        <v>0</v>
      </c>
      <c r="G821" s="992" t="s">
        <v>1564</v>
      </c>
      <c r="H821" s="12" t="s">
        <v>1302</v>
      </c>
      <c r="I821" s="12" t="s">
        <v>1554</v>
      </c>
      <c r="J821" s="12" t="b">
        <v>0</v>
      </c>
    </row>
    <row r="822" spans="1:10" x14ac:dyDescent="0.2">
      <c r="A822" s="874">
        <v>41614</v>
      </c>
      <c r="B822" s="66" t="s">
        <v>2201</v>
      </c>
      <c r="C822" s="66" t="s">
        <v>761</v>
      </c>
      <c r="D822" s="66" t="s">
        <v>19</v>
      </c>
      <c r="E822" s="12" t="s">
        <v>373</v>
      </c>
      <c r="F822" s="691">
        <v>0</v>
      </c>
      <c r="G822" s="992" t="s">
        <v>1565</v>
      </c>
      <c r="H822" s="12" t="s">
        <v>1220</v>
      </c>
      <c r="I822" s="12" t="s">
        <v>1170</v>
      </c>
      <c r="J822" s="12" t="b">
        <v>0</v>
      </c>
    </row>
    <row r="823" spans="1:10" x14ac:dyDescent="0.2">
      <c r="A823" s="874">
        <v>41613</v>
      </c>
      <c r="B823" s="66" t="s">
        <v>36</v>
      </c>
      <c r="C823" s="66" t="s">
        <v>53</v>
      </c>
      <c r="D823" s="66" t="s">
        <v>17</v>
      </c>
      <c r="E823" s="12" t="s">
        <v>28</v>
      </c>
      <c r="F823" s="691"/>
      <c r="G823" s="992" t="s">
        <v>1567</v>
      </c>
      <c r="H823" s="12" t="s">
        <v>1566</v>
      </c>
      <c r="I823" s="12" t="s">
        <v>1180</v>
      </c>
      <c r="J823" s="12" t="b">
        <v>0</v>
      </c>
    </row>
    <row r="824" spans="1:10" x14ac:dyDescent="0.2">
      <c r="A824" s="874">
        <v>41612</v>
      </c>
      <c r="B824" s="66" t="s">
        <v>40</v>
      </c>
      <c r="C824" s="66" t="s">
        <v>761</v>
      </c>
      <c r="D824" s="66" t="s">
        <v>17</v>
      </c>
      <c r="E824" s="12" t="s">
        <v>662</v>
      </c>
      <c r="F824" s="691"/>
      <c r="G824" s="992" t="s">
        <v>1568</v>
      </c>
      <c r="H824" s="12" t="s">
        <v>894</v>
      </c>
      <c r="I824" s="12" t="s">
        <v>1491</v>
      </c>
      <c r="J824" s="12" t="b">
        <v>0</v>
      </c>
    </row>
    <row r="825" spans="1:10" x14ac:dyDescent="0.2">
      <c r="A825" s="874">
        <v>41611</v>
      </c>
      <c r="B825" s="66" t="s">
        <v>40</v>
      </c>
      <c r="C825" s="66" t="s">
        <v>761</v>
      </c>
      <c r="D825" s="66" t="s">
        <v>17</v>
      </c>
      <c r="E825" s="12" t="s">
        <v>1092</v>
      </c>
      <c r="F825" s="691"/>
      <c r="G825" s="992" t="s">
        <v>1571</v>
      </c>
      <c r="H825" s="12" t="s">
        <v>1569</v>
      </c>
      <c r="I825" s="12" t="s">
        <v>1570</v>
      </c>
      <c r="J825" s="12" t="b">
        <v>0</v>
      </c>
    </row>
    <row r="826" spans="1:10" x14ac:dyDescent="0.2">
      <c r="A826" s="874">
        <v>41608</v>
      </c>
      <c r="B826" s="66" t="s">
        <v>36</v>
      </c>
      <c r="C826" s="66" t="s">
        <v>761</v>
      </c>
      <c r="D826" s="66" t="s">
        <v>18</v>
      </c>
      <c r="E826" s="12" t="s">
        <v>1572</v>
      </c>
      <c r="F826" s="691"/>
      <c r="G826" s="992" t="s">
        <v>1574</v>
      </c>
      <c r="H826" s="12" t="s">
        <v>960</v>
      </c>
      <c r="I826" s="12" t="s">
        <v>1573</v>
      </c>
      <c r="J826" s="12" t="b">
        <v>0</v>
      </c>
    </row>
    <row r="827" spans="1:10" x14ac:dyDescent="0.2">
      <c r="A827" s="874">
        <v>41605</v>
      </c>
      <c r="B827" s="66" t="s">
        <v>40</v>
      </c>
      <c r="C827" s="66" t="s">
        <v>761</v>
      </c>
      <c r="D827" s="66" t="s">
        <v>18</v>
      </c>
      <c r="E827" s="12" t="s">
        <v>662</v>
      </c>
      <c r="F827" s="691"/>
      <c r="G827" s="992" t="s">
        <v>1575</v>
      </c>
      <c r="H827" s="12" t="s">
        <v>894</v>
      </c>
      <c r="I827" s="12" t="s">
        <v>1491</v>
      </c>
      <c r="J827" s="12" t="b">
        <v>0</v>
      </c>
    </row>
    <row r="828" spans="1:10" x14ac:dyDescent="0.2">
      <c r="A828" s="874">
        <v>41603</v>
      </c>
      <c r="B828" s="66" t="s">
        <v>2234</v>
      </c>
      <c r="C828" s="66" t="s">
        <v>1252</v>
      </c>
      <c r="D828" s="66" t="s">
        <v>17</v>
      </c>
      <c r="E828" s="12" t="s">
        <v>662</v>
      </c>
      <c r="F828" s="691"/>
      <c r="G828" s="992" t="s">
        <v>1576</v>
      </c>
      <c r="H828" s="12" t="s">
        <v>954</v>
      </c>
      <c r="I828" s="12" t="s">
        <v>1491</v>
      </c>
      <c r="J828" s="12" t="b">
        <v>0</v>
      </c>
    </row>
    <row r="829" spans="1:10" x14ac:dyDescent="0.2">
      <c r="A829" s="874">
        <v>41600</v>
      </c>
      <c r="B829" s="66" t="s">
        <v>2194</v>
      </c>
      <c r="C829" s="66" t="s">
        <v>1252</v>
      </c>
      <c r="D829" s="66" t="s">
        <v>1730</v>
      </c>
      <c r="E829" s="12" t="s">
        <v>140</v>
      </c>
      <c r="F829" s="691">
        <v>0</v>
      </c>
      <c r="G829" s="992" t="s">
        <v>2259</v>
      </c>
      <c r="H829" s="12" t="s">
        <v>768</v>
      </c>
      <c r="I829" s="12" t="s">
        <v>1541</v>
      </c>
      <c r="J829" s="12" t="b">
        <v>0</v>
      </c>
    </row>
    <row r="830" spans="1:10" x14ac:dyDescent="0.2">
      <c r="A830" s="874">
        <v>41599</v>
      </c>
      <c r="B830" s="66" t="s">
        <v>6</v>
      </c>
      <c r="C830" s="66" t="s">
        <v>761</v>
      </c>
      <c r="D830" s="66" t="s">
        <v>17</v>
      </c>
      <c r="E830" s="12" t="s">
        <v>1577</v>
      </c>
      <c r="F830" s="691"/>
      <c r="G830" s="992" t="s">
        <v>1578</v>
      </c>
      <c r="H830" s="12" t="s">
        <v>1173</v>
      </c>
      <c r="I830" s="12"/>
      <c r="J830" s="12" t="b">
        <v>0</v>
      </c>
    </row>
    <row r="831" spans="1:10" x14ac:dyDescent="0.2">
      <c r="A831" s="874">
        <v>41599</v>
      </c>
      <c r="B831" s="66" t="s">
        <v>36</v>
      </c>
      <c r="C831" s="66" t="s">
        <v>761</v>
      </c>
      <c r="D831" s="66" t="s">
        <v>17</v>
      </c>
      <c r="E831" s="12" t="s">
        <v>787</v>
      </c>
      <c r="F831" s="691"/>
      <c r="G831" s="992" t="s">
        <v>1580</v>
      </c>
      <c r="H831" s="12" t="s">
        <v>799</v>
      </c>
      <c r="I831" s="12" t="s">
        <v>1579</v>
      </c>
      <c r="J831" s="12" t="b">
        <v>0</v>
      </c>
    </row>
    <row r="832" spans="1:10" x14ac:dyDescent="0.2">
      <c r="A832" s="874">
        <v>41597</v>
      </c>
      <c r="B832" s="66" t="s">
        <v>2193</v>
      </c>
      <c r="C832" s="66" t="s">
        <v>1252</v>
      </c>
      <c r="D832" s="66" t="s">
        <v>1730</v>
      </c>
      <c r="E832" s="12" t="s">
        <v>85</v>
      </c>
      <c r="F832" s="691">
        <v>0</v>
      </c>
      <c r="G832" s="992" t="s">
        <v>2427</v>
      </c>
      <c r="H832" s="12" t="s">
        <v>1133</v>
      </c>
      <c r="I832" s="12" t="s">
        <v>1182</v>
      </c>
      <c r="J832" s="12" t="b">
        <v>0</v>
      </c>
    </row>
    <row r="833" spans="1:10" x14ac:dyDescent="0.2">
      <c r="A833" s="874">
        <v>41597</v>
      </c>
      <c r="B833" s="66" t="s">
        <v>2193</v>
      </c>
      <c r="C833" s="66" t="s">
        <v>1252</v>
      </c>
      <c r="D833" s="66" t="s">
        <v>1730</v>
      </c>
      <c r="E833" s="12" t="s">
        <v>85</v>
      </c>
      <c r="F833" s="691">
        <v>0</v>
      </c>
      <c r="G833" s="992" t="s">
        <v>2428</v>
      </c>
      <c r="H833" s="12" t="s">
        <v>1133</v>
      </c>
      <c r="I833" s="12" t="s">
        <v>1182</v>
      </c>
      <c r="J833" s="12" t="b">
        <v>0</v>
      </c>
    </row>
    <row r="834" spans="1:10" x14ac:dyDescent="0.2">
      <c r="A834" s="874">
        <v>41597</v>
      </c>
      <c r="B834" s="66" t="s">
        <v>40</v>
      </c>
      <c r="C834" s="66" t="s">
        <v>118</v>
      </c>
      <c r="D834" s="66" t="s">
        <v>17</v>
      </c>
      <c r="E834" s="12" t="s">
        <v>208</v>
      </c>
      <c r="F834" s="691">
        <v>163561.20000000001</v>
      </c>
      <c r="G834" s="992" t="s">
        <v>1581</v>
      </c>
      <c r="H834" s="12" t="s">
        <v>1057</v>
      </c>
      <c r="I834" s="12" t="s">
        <v>1188</v>
      </c>
      <c r="J834" s="12" t="b">
        <v>0</v>
      </c>
    </row>
    <row r="835" spans="1:10" x14ac:dyDescent="0.2">
      <c r="A835" s="874">
        <v>41597</v>
      </c>
      <c r="B835" s="66" t="s">
        <v>5</v>
      </c>
      <c r="C835" s="66" t="s">
        <v>53</v>
      </c>
      <c r="D835" s="66" t="s">
        <v>17</v>
      </c>
      <c r="E835" s="12" t="s">
        <v>1582</v>
      </c>
      <c r="F835" s="691">
        <v>3200</v>
      </c>
      <c r="G835" s="992" t="s">
        <v>1583</v>
      </c>
      <c r="H835" s="12" t="s">
        <v>832</v>
      </c>
      <c r="I835" s="12" t="s">
        <v>1554</v>
      </c>
      <c r="J835" s="12" t="b">
        <v>0</v>
      </c>
    </row>
    <row r="836" spans="1:10" x14ac:dyDescent="0.2">
      <c r="A836" s="874">
        <v>41596</v>
      </c>
      <c r="B836" s="66" t="s">
        <v>5</v>
      </c>
      <c r="C836" s="66" t="s">
        <v>761</v>
      </c>
      <c r="D836" s="66" t="s">
        <v>20</v>
      </c>
      <c r="E836" s="12" t="s">
        <v>373</v>
      </c>
      <c r="F836" s="691">
        <v>0</v>
      </c>
      <c r="G836" s="992" t="s">
        <v>1584</v>
      </c>
      <c r="H836" s="12" t="s">
        <v>1226</v>
      </c>
      <c r="I836" s="12" t="s">
        <v>1170</v>
      </c>
      <c r="J836" s="12" t="b">
        <v>0</v>
      </c>
    </row>
    <row r="837" spans="1:10" x14ac:dyDescent="0.2">
      <c r="A837" s="874">
        <v>41595</v>
      </c>
      <c r="B837" s="66" t="s">
        <v>171</v>
      </c>
      <c r="C837" s="66" t="s">
        <v>761</v>
      </c>
      <c r="D837" s="66" t="s">
        <v>17</v>
      </c>
      <c r="E837" s="12" t="s">
        <v>1586</v>
      </c>
      <c r="F837" s="691"/>
      <c r="G837" s="992" t="s">
        <v>1588</v>
      </c>
      <c r="H837" s="12" t="s">
        <v>1585</v>
      </c>
      <c r="I837" s="12" t="s">
        <v>1587</v>
      </c>
      <c r="J837" s="12" t="b">
        <v>0</v>
      </c>
    </row>
    <row r="838" spans="1:10" x14ac:dyDescent="0.2">
      <c r="A838" s="874">
        <v>41594</v>
      </c>
      <c r="B838" s="66" t="s">
        <v>36</v>
      </c>
      <c r="C838" s="66" t="s">
        <v>37</v>
      </c>
      <c r="D838" s="66" t="s">
        <v>18</v>
      </c>
      <c r="E838" s="12" t="s">
        <v>1328</v>
      </c>
      <c r="F838" s="691">
        <v>28000</v>
      </c>
      <c r="G838" s="992" t="s">
        <v>1589</v>
      </c>
      <c r="H838" s="12" t="s">
        <v>960</v>
      </c>
      <c r="I838" s="12" t="s">
        <v>1573</v>
      </c>
      <c r="J838" s="12" t="b">
        <v>0</v>
      </c>
    </row>
    <row r="839" spans="1:10" x14ac:dyDescent="0.2">
      <c r="A839" s="874">
        <v>41593</v>
      </c>
      <c r="B839" s="66" t="s">
        <v>36</v>
      </c>
      <c r="C839" s="66" t="s">
        <v>53</v>
      </c>
      <c r="D839" s="66" t="s">
        <v>17</v>
      </c>
      <c r="E839" s="12" t="s">
        <v>515</v>
      </c>
      <c r="F839" s="691">
        <v>41817.629999999997</v>
      </c>
      <c r="G839" s="992" t="s">
        <v>1591</v>
      </c>
      <c r="H839" s="12" t="s">
        <v>1279</v>
      </c>
      <c r="I839" s="12" t="s">
        <v>1590</v>
      </c>
      <c r="J839" s="12" t="b">
        <v>0</v>
      </c>
    </row>
    <row r="840" spans="1:10" x14ac:dyDescent="0.2">
      <c r="A840" s="874">
        <v>41592</v>
      </c>
      <c r="B840" s="66" t="s">
        <v>6</v>
      </c>
      <c r="C840" s="66" t="s">
        <v>761</v>
      </c>
      <c r="D840" s="66" t="s">
        <v>20</v>
      </c>
      <c r="E840" s="12" t="s">
        <v>1592</v>
      </c>
      <c r="F840" s="691">
        <v>555</v>
      </c>
      <c r="G840" s="992" t="s">
        <v>1593</v>
      </c>
      <c r="H840" s="12" t="s">
        <v>1173</v>
      </c>
      <c r="I840" s="12"/>
      <c r="J840" s="12" t="b">
        <v>0</v>
      </c>
    </row>
    <row r="841" spans="1:10" x14ac:dyDescent="0.2">
      <c r="A841" s="874">
        <v>41591</v>
      </c>
      <c r="B841" s="66" t="s">
        <v>36</v>
      </c>
      <c r="C841" s="66" t="s">
        <v>118</v>
      </c>
      <c r="D841" s="66" t="s">
        <v>17</v>
      </c>
      <c r="E841" s="12" t="s">
        <v>28</v>
      </c>
      <c r="F841" s="703">
        <v>73268.61</v>
      </c>
      <c r="G841" s="992" t="s">
        <v>1594</v>
      </c>
      <c r="H841" s="12" t="s">
        <v>1099</v>
      </c>
      <c r="I841" s="12" t="s">
        <v>1180</v>
      </c>
      <c r="J841" s="12" t="b">
        <v>0</v>
      </c>
    </row>
    <row r="842" spans="1:10" x14ac:dyDescent="0.2">
      <c r="A842" s="874">
        <v>41589</v>
      </c>
      <c r="B842" s="66" t="s">
        <v>2234</v>
      </c>
      <c r="C842" s="66" t="s">
        <v>761</v>
      </c>
      <c r="D842" s="66" t="s">
        <v>17</v>
      </c>
      <c r="E842" s="12" t="s">
        <v>66</v>
      </c>
      <c r="F842" s="691"/>
      <c r="G842" s="992" t="s">
        <v>1595</v>
      </c>
      <c r="H842" s="12" t="s">
        <v>1051</v>
      </c>
      <c r="I842" s="12" t="s">
        <v>1491</v>
      </c>
      <c r="J842" s="12" t="b">
        <v>0</v>
      </c>
    </row>
    <row r="843" spans="1:10" x14ac:dyDescent="0.2">
      <c r="A843" s="874">
        <v>41585</v>
      </c>
      <c r="B843" s="66" t="s">
        <v>40</v>
      </c>
      <c r="C843" s="66" t="s">
        <v>761</v>
      </c>
      <c r="D843" s="66" t="s">
        <v>17</v>
      </c>
      <c r="E843" s="12" t="s">
        <v>66</v>
      </c>
      <c r="F843" s="691"/>
      <c r="G843" s="992" t="s">
        <v>1596</v>
      </c>
      <c r="H843" s="12" t="s">
        <v>1039</v>
      </c>
      <c r="I843" s="12" t="s">
        <v>1491</v>
      </c>
      <c r="J843" s="12" t="b">
        <v>0</v>
      </c>
    </row>
    <row r="844" spans="1:10" x14ac:dyDescent="0.2">
      <c r="A844" s="874">
        <v>41585</v>
      </c>
      <c r="B844" s="66" t="s">
        <v>36</v>
      </c>
      <c r="C844" s="66" t="s">
        <v>2</v>
      </c>
      <c r="D844" s="66" t="s">
        <v>17</v>
      </c>
      <c r="E844" s="12" t="s">
        <v>787</v>
      </c>
      <c r="F844" s="691">
        <v>74978.149999999994</v>
      </c>
      <c r="G844" s="992" t="s">
        <v>1655</v>
      </c>
      <c r="H844" s="12" t="s">
        <v>799</v>
      </c>
      <c r="I844" s="12" t="s">
        <v>1579</v>
      </c>
      <c r="J844" s="12" t="b">
        <v>0</v>
      </c>
    </row>
    <row r="845" spans="1:10" x14ac:dyDescent="0.2">
      <c r="A845" s="874">
        <v>41584</v>
      </c>
      <c r="B845" s="66" t="s">
        <v>88</v>
      </c>
      <c r="C845" s="66" t="s">
        <v>53</v>
      </c>
      <c r="D845" s="66" t="s">
        <v>17</v>
      </c>
      <c r="E845" s="12" t="s">
        <v>1484</v>
      </c>
      <c r="F845" s="691">
        <v>22500</v>
      </c>
      <c r="G845" s="992" t="s">
        <v>1485</v>
      </c>
      <c r="H845" s="12" t="s">
        <v>1025</v>
      </c>
      <c r="I845" s="12"/>
      <c r="J845" s="12" t="b">
        <v>0</v>
      </c>
    </row>
    <row r="846" spans="1:10" x14ac:dyDescent="0.2">
      <c r="A846" s="874">
        <v>41583</v>
      </c>
      <c r="B846" s="66" t="s">
        <v>36</v>
      </c>
      <c r="C846" s="66" t="s">
        <v>761</v>
      </c>
      <c r="D846" s="66" t="s">
        <v>17</v>
      </c>
      <c r="E846" s="12" t="s">
        <v>1486</v>
      </c>
      <c r="F846" s="691"/>
      <c r="G846" s="992" t="s">
        <v>1597</v>
      </c>
      <c r="H846" s="12" t="s">
        <v>1113</v>
      </c>
      <c r="I846" s="12" t="s">
        <v>1487</v>
      </c>
      <c r="J846" s="12" t="b">
        <v>0</v>
      </c>
    </row>
    <row r="847" spans="1:10" x14ac:dyDescent="0.2">
      <c r="A847" s="874">
        <v>41582</v>
      </c>
      <c r="B847" s="66" t="s">
        <v>2201</v>
      </c>
      <c r="C847" s="66" t="s">
        <v>761</v>
      </c>
      <c r="D847" s="66" t="s">
        <v>17</v>
      </c>
      <c r="E847" s="12" t="s">
        <v>278</v>
      </c>
      <c r="F847" s="691"/>
      <c r="G847" s="992" t="s">
        <v>1490</v>
      </c>
      <c r="H847" s="12" t="s">
        <v>1488</v>
      </c>
      <c r="I847" s="12" t="s">
        <v>1489</v>
      </c>
      <c r="J847" s="12" t="b">
        <v>0</v>
      </c>
    </row>
    <row r="848" spans="1:10" x14ac:dyDescent="0.2">
      <c r="A848" s="874">
        <v>41579</v>
      </c>
      <c r="B848" s="66" t="s">
        <v>2234</v>
      </c>
      <c r="C848" s="66" t="s">
        <v>37</v>
      </c>
      <c r="D848" s="66" t="s">
        <v>18</v>
      </c>
      <c r="E848" s="12" t="s">
        <v>1163</v>
      </c>
      <c r="F848" s="691">
        <v>0</v>
      </c>
      <c r="G848" s="992" t="s">
        <v>1164</v>
      </c>
      <c r="H848" s="12" t="s">
        <v>952</v>
      </c>
      <c r="I848" s="12" t="s">
        <v>1165</v>
      </c>
      <c r="J848" s="12" t="b">
        <v>0</v>
      </c>
    </row>
    <row r="849" spans="1:10" x14ac:dyDescent="0.2">
      <c r="A849" s="874">
        <v>41579</v>
      </c>
      <c r="B849" s="66" t="s">
        <v>40</v>
      </c>
      <c r="C849" s="66" t="s">
        <v>53</v>
      </c>
      <c r="D849" s="66" t="s">
        <v>17</v>
      </c>
      <c r="E849" s="12" t="s">
        <v>662</v>
      </c>
      <c r="F849" s="691"/>
      <c r="G849" s="992" t="s">
        <v>1492</v>
      </c>
      <c r="H849" s="12" t="s">
        <v>1039</v>
      </c>
      <c r="I849" s="12" t="s">
        <v>1491</v>
      </c>
      <c r="J849" s="12" t="b">
        <v>0</v>
      </c>
    </row>
    <row r="850" spans="1:10" x14ac:dyDescent="0.2">
      <c r="A850" s="874">
        <v>41576</v>
      </c>
      <c r="B850" s="66" t="s">
        <v>36</v>
      </c>
      <c r="C850" s="66" t="s">
        <v>761</v>
      </c>
      <c r="D850" s="66" t="s">
        <v>17</v>
      </c>
      <c r="E850" s="12" t="s">
        <v>373</v>
      </c>
      <c r="F850" s="691"/>
      <c r="G850" s="992" t="s">
        <v>1169</v>
      </c>
      <c r="H850" s="12" t="s">
        <v>1168</v>
      </c>
      <c r="I850" s="12" t="s">
        <v>1170</v>
      </c>
      <c r="J850" s="12" t="b">
        <v>0</v>
      </c>
    </row>
    <row r="851" spans="1:10" x14ac:dyDescent="0.2">
      <c r="A851" s="874">
        <v>41570</v>
      </c>
      <c r="B851" s="66" t="s">
        <v>36</v>
      </c>
      <c r="C851" s="66" t="s">
        <v>53</v>
      </c>
      <c r="D851" s="66" t="s">
        <v>17</v>
      </c>
      <c r="E851" s="12" t="s">
        <v>1171</v>
      </c>
      <c r="F851" s="691"/>
      <c r="G851" s="992" t="s">
        <v>1172</v>
      </c>
      <c r="H851" s="12" t="s">
        <v>1168</v>
      </c>
      <c r="I851" s="12" t="s">
        <v>1170</v>
      </c>
      <c r="J851" s="12" t="b">
        <v>0</v>
      </c>
    </row>
    <row r="852" spans="1:10" x14ac:dyDescent="0.2">
      <c r="A852" s="874">
        <v>41569</v>
      </c>
      <c r="B852" s="66" t="s">
        <v>6</v>
      </c>
      <c r="C852" s="66" t="s">
        <v>761</v>
      </c>
      <c r="D852" s="66" t="s">
        <v>17</v>
      </c>
      <c r="E852" s="12" t="s">
        <v>1174</v>
      </c>
      <c r="F852" s="691"/>
      <c r="G852" s="992" t="s">
        <v>1598</v>
      </c>
      <c r="H852" s="12" t="s">
        <v>1173</v>
      </c>
      <c r="I852" s="12"/>
      <c r="J852" s="12" t="b">
        <v>0</v>
      </c>
    </row>
    <row r="853" spans="1:10" x14ac:dyDescent="0.2">
      <c r="A853" s="874">
        <v>41568</v>
      </c>
      <c r="B853" s="66" t="s">
        <v>5</v>
      </c>
      <c r="C853" s="66" t="s">
        <v>761</v>
      </c>
      <c r="D853" s="66" t="s">
        <v>17</v>
      </c>
      <c r="E853" s="12" t="s">
        <v>66</v>
      </c>
      <c r="F853" s="691">
        <v>0</v>
      </c>
      <c r="G853" s="992" t="s">
        <v>1176</v>
      </c>
      <c r="H853" s="12" t="s">
        <v>846</v>
      </c>
      <c r="I853" s="12" t="s">
        <v>1177</v>
      </c>
      <c r="J853" s="12" t="b">
        <v>0</v>
      </c>
    </row>
    <row r="854" spans="1:10" x14ac:dyDescent="0.2">
      <c r="A854" s="874">
        <v>41568</v>
      </c>
      <c r="B854" s="66" t="s">
        <v>5</v>
      </c>
      <c r="C854" s="66" t="s">
        <v>761</v>
      </c>
      <c r="D854" s="66" t="s">
        <v>18</v>
      </c>
      <c r="E854" s="12" t="s">
        <v>373</v>
      </c>
      <c r="F854" s="691">
        <v>0</v>
      </c>
      <c r="G854" s="992" t="s">
        <v>1178</v>
      </c>
      <c r="H854" s="12" t="s">
        <v>943</v>
      </c>
      <c r="I854" s="12" t="s">
        <v>1170</v>
      </c>
      <c r="J854" s="12" t="b">
        <v>0</v>
      </c>
    </row>
    <row r="855" spans="1:10" x14ac:dyDescent="0.2">
      <c r="A855" s="874">
        <v>41566</v>
      </c>
      <c r="B855" s="66" t="s">
        <v>36</v>
      </c>
      <c r="C855" s="66" t="s">
        <v>761</v>
      </c>
      <c r="D855" s="66" t="s">
        <v>17</v>
      </c>
      <c r="E855" s="12" t="s">
        <v>28</v>
      </c>
      <c r="F855" s="691">
        <v>452.5</v>
      </c>
      <c r="G855" s="992" t="s">
        <v>1179</v>
      </c>
      <c r="H855" s="12" t="s">
        <v>1099</v>
      </c>
      <c r="I855" s="12" t="s">
        <v>1180</v>
      </c>
      <c r="J855" s="12" t="b">
        <v>0</v>
      </c>
    </row>
    <row r="856" spans="1:10" x14ac:dyDescent="0.2">
      <c r="A856" s="874">
        <v>41564</v>
      </c>
      <c r="B856" s="66" t="s">
        <v>2193</v>
      </c>
      <c r="C856" s="66" t="s">
        <v>37</v>
      </c>
      <c r="D856" s="66" t="s">
        <v>18</v>
      </c>
      <c r="E856" s="12" t="s">
        <v>85</v>
      </c>
      <c r="F856" s="691">
        <v>0</v>
      </c>
      <c r="G856" s="992" t="s">
        <v>1181</v>
      </c>
      <c r="H856" s="12" t="s">
        <v>771</v>
      </c>
      <c r="I856" s="12" t="s">
        <v>1182</v>
      </c>
      <c r="J856" s="12" t="b">
        <v>0</v>
      </c>
    </row>
    <row r="857" spans="1:10" x14ac:dyDescent="0.2">
      <c r="A857" s="874">
        <v>41562</v>
      </c>
      <c r="B857" s="66" t="s">
        <v>36</v>
      </c>
      <c r="C857" s="66" t="s">
        <v>2</v>
      </c>
      <c r="D857" s="66" t="s">
        <v>17</v>
      </c>
      <c r="E857" s="12" t="s">
        <v>844</v>
      </c>
      <c r="G857" s="992" t="s">
        <v>1184</v>
      </c>
      <c r="H857" s="12" t="s">
        <v>843</v>
      </c>
      <c r="I857" s="12" t="s">
        <v>1185</v>
      </c>
      <c r="J857" s="12" t="b">
        <v>0</v>
      </c>
    </row>
    <row r="858" spans="1:10" x14ac:dyDescent="0.2">
      <c r="A858" s="874">
        <v>41551</v>
      </c>
      <c r="B858" s="66" t="s">
        <v>40</v>
      </c>
      <c r="C858" s="66" t="s">
        <v>2</v>
      </c>
      <c r="D858" s="66" t="s">
        <v>17</v>
      </c>
      <c r="E858" s="12" t="s">
        <v>208</v>
      </c>
      <c r="F858" s="691">
        <v>94156.57</v>
      </c>
      <c r="G858" s="992" t="s">
        <v>1187</v>
      </c>
      <c r="H858" s="12" t="s">
        <v>1186</v>
      </c>
      <c r="I858" s="12" t="s">
        <v>1188</v>
      </c>
      <c r="J858" s="12" t="b">
        <v>0</v>
      </c>
    </row>
    <row r="859" spans="1:10" x14ac:dyDescent="0.2">
      <c r="A859" s="874">
        <v>41549</v>
      </c>
      <c r="B859" s="66" t="s">
        <v>36</v>
      </c>
      <c r="C859" s="66" t="s">
        <v>761</v>
      </c>
      <c r="D859" s="66" t="s">
        <v>18</v>
      </c>
      <c r="E859" s="12" t="s">
        <v>80</v>
      </c>
      <c r="F859" s="691"/>
      <c r="G859" s="992" t="s">
        <v>1189</v>
      </c>
      <c r="H859" s="12" t="s">
        <v>1138</v>
      </c>
      <c r="I859" s="12" t="s">
        <v>1182</v>
      </c>
      <c r="J859" s="12" t="b">
        <v>0</v>
      </c>
    </row>
    <row r="860" spans="1:10" x14ac:dyDescent="0.2">
      <c r="A860" s="874">
        <v>41548</v>
      </c>
      <c r="B860" s="66" t="s">
        <v>36</v>
      </c>
      <c r="C860" s="66" t="s">
        <v>761</v>
      </c>
      <c r="D860" s="66" t="s">
        <v>17</v>
      </c>
      <c r="E860" s="12" t="s">
        <v>373</v>
      </c>
      <c r="F860" s="691">
        <v>509.84</v>
      </c>
      <c r="G860" s="992" t="s">
        <v>1190</v>
      </c>
      <c r="H860" s="12" t="s">
        <v>984</v>
      </c>
      <c r="I860" s="12" t="s">
        <v>1170</v>
      </c>
      <c r="J860" s="12" t="b">
        <v>0</v>
      </c>
    </row>
    <row r="861" spans="1:10" x14ac:dyDescent="0.2">
      <c r="A861" s="874">
        <v>41546</v>
      </c>
      <c r="B861" s="66" t="s">
        <v>1770</v>
      </c>
      <c r="C861" s="66" t="s">
        <v>53</v>
      </c>
      <c r="D861" s="66" t="s">
        <v>19</v>
      </c>
      <c r="E861" s="12" t="s">
        <v>74</v>
      </c>
      <c r="F861" s="691">
        <v>5239.68</v>
      </c>
      <c r="G861" s="992" t="s">
        <v>1192</v>
      </c>
      <c r="H861" s="12" t="s">
        <v>1191</v>
      </c>
      <c r="I861" s="12"/>
      <c r="J861" s="12" t="b">
        <v>0</v>
      </c>
    </row>
    <row r="862" spans="1:10" x14ac:dyDescent="0.2">
      <c r="A862" s="874">
        <v>41543</v>
      </c>
      <c r="B862" s="66" t="s">
        <v>36</v>
      </c>
      <c r="C862" s="66" t="s">
        <v>53</v>
      </c>
      <c r="D862" s="66" t="s">
        <v>19</v>
      </c>
      <c r="E862" s="12" t="s">
        <v>864</v>
      </c>
      <c r="F862" s="691">
        <v>48261.83</v>
      </c>
      <c r="G862" s="992" t="s">
        <v>1193</v>
      </c>
      <c r="H862" s="12" t="s">
        <v>863</v>
      </c>
      <c r="I862" s="12" t="s">
        <v>1493</v>
      </c>
      <c r="J862" s="12" t="b">
        <v>0</v>
      </c>
    </row>
    <row r="863" spans="1:10" x14ac:dyDescent="0.2">
      <c r="A863" s="874">
        <v>41542</v>
      </c>
      <c r="B863" s="66" t="s">
        <v>2193</v>
      </c>
      <c r="C863" s="66" t="s">
        <v>761</v>
      </c>
      <c r="D863" s="66" t="s">
        <v>1730</v>
      </c>
      <c r="E863" s="12" t="s">
        <v>85</v>
      </c>
      <c r="F863" s="691">
        <v>0</v>
      </c>
      <c r="G863" s="992" t="s">
        <v>2354</v>
      </c>
      <c r="H863" s="12" t="s">
        <v>935</v>
      </c>
      <c r="I863" s="12" t="s">
        <v>1182</v>
      </c>
      <c r="J863" s="12" t="b">
        <v>0</v>
      </c>
    </row>
    <row r="864" spans="1:10" x14ac:dyDescent="0.2">
      <c r="A864" s="874">
        <v>41542</v>
      </c>
      <c r="B864" s="66" t="s">
        <v>2193</v>
      </c>
      <c r="C864" s="66" t="s">
        <v>761</v>
      </c>
      <c r="D864" s="66" t="s">
        <v>1730</v>
      </c>
      <c r="E864" s="12" t="s">
        <v>85</v>
      </c>
      <c r="F864" s="691">
        <v>0</v>
      </c>
      <c r="G864" s="992" t="s">
        <v>2355</v>
      </c>
      <c r="H864" s="12" t="s">
        <v>935</v>
      </c>
      <c r="I864" s="12" t="s">
        <v>1182</v>
      </c>
      <c r="J864" s="12" t="b">
        <v>0</v>
      </c>
    </row>
    <row r="865" spans="1:10" x14ac:dyDescent="0.2">
      <c r="A865" s="874">
        <v>41541</v>
      </c>
      <c r="B865" s="66" t="s">
        <v>36</v>
      </c>
      <c r="C865" s="66" t="s">
        <v>761</v>
      </c>
      <c r="D865" s="66" t="s">
        <v>17</v>
      </c>
      <c r="E865" s="12" t="s">
        <v>373</v>
      </c>
      <c r="F865" s="691"/>
      <c r="G865" s="992" t="s">
        <v>1196</v>
      </c>
      <c r="H865" s="12" t="s">
        <v>1168</v>
      </c>
      <c r="I865" s="12"/>
      <c r="J865" s="12" t="b">
        <v>0</v>
      </c>
    </row>
    <row r="866" spans="1:10" x14ac:dyDescent="0.2">
      <c r="A866" s="874">
        <v>41541</v>
      </c>
      <c r="B866" s="66" t="s">
        <v>2201</v>
      </c>
      <c r="C866" s="66" t="s">
        <v>53</v>
      </c>
      <c r="D866" s="66" t="s">
        <v>19</v>
      </c>
      <c r="E866" s="12" t="s">
        <v>278</v>
      </c>
      <c r="F866" s="691">
        <v>14574.1</v>
      </c>
      <c r="G866" s="992" t="s">
        <v>22</v>
      </c>
      <c r="H866" s="12" t="s">
        <v>1488</v>
      </c>
      <c r="I866" s="12"/>
      <c r="J866" s="12" t="b">
        <v>0</v>
      </c>
    </row>
    <row r="867" spans="1:10" x14ac:dyDescent="0.2">
      <c r="A867" s="874">
        <v>41540</v>
      </c>
      <c r="B867" s="66" t="s">
        <v>2234</v>
      </c>
      <c r="C867" s="66" t="s">
        <v>761</v>
      </c>
      <c r="D867" s="66"/>
      <c r="E867" s="12" t="s">
        <v>288</v>
      </c>
      <c r="F867" s="691"/>
      <c r="G867" s="992" t="s">
        <v>1199</v>
      </c>
      <c r="H867" s="12" t="s">
        <v>1198</v>
      </c>
      <c r="I867" s="12"/>
      <c r="J867" s="12" t="b">
        <v>0</v>
      </c>
    </row>
    <row r="868" spans="1:10" x14ac:dyDescent="0.2">
      <c r="A868" s="874">
        <v>41538</v>
      </c>
      <c r="B868" s="66" t="s">
        <v>5</v>
      </c>
      <c r="C868" s="66" t="s">
        <v>53</v>
      </c>
      <c r="D868" s="66" t="s">
        <v>20</v>
      </c>
      <c r="E868" s="12" t="s">
        <v>203</v>
      </c>
      <c r="F868" s="691">
        <v>2565</v>
      </c>
      <c r="G868" s="992" t="s">
        <v>1201</v>
      </c>
      <c r="H868" s="12" t="s">
        <v>1200</v>
      </c>
      <c r="I868" s="12"/>
      <c r="J868" s="12" t="b">
        <v>0</v>
      </c>
    </row>
    <row r="869" spans="1:10" x14ac:dyDescent="0.2">
      <c r="A869" s="874">
        <v>41537</v>
      </c>
      <c r="B869" s="66" t="s">
        <v>2193</v>
      </c>
      <c r="C869" s="66" t="s">
        <v>1252</v>
      </c>
      <c r="D869" s="66" t="s">
        <v>17</v>
      </c>
      <c r="E869" s="12" t="s">
        <v>85</v>
      </c>
      <c r="F869" s="691"/>
      <c r="G869" s="992" t="s">
        <v>1202</v>
      </c>
      <c r="H869" s="12" t="s">
        <v>1133</v>
      </c>
      <c r="I869" s="12" t="s">
        <v>1182</v>
      </c>
      <c r="J869" s="12" t="b">
        <v>0</v>
      </c>
    </row>
    <row r="870" spans="1:10" x14ac:dyDescent="0.2">
      <c r="A870" s="874">
        <v>41536</v>
      </c>
      <c r="B870" s="66" t="s">
        <v>2201</v>
      </c>
      <c r="C870" s="66" t="s">
        <v>761</v>
      </c>
      <c r="D870" s="66" t="s">
        <v>17</v>
      </c>
      <c r="E870" s="12" t="s">
        <v>85</v>
      </c>
      <c r="F870" s="691"/>
      <c r="G870" s="992" t="s">
        <v>1204</v>
      </c>
      <c r="H870" s="12" t="s">
        <v>1203</v>
      </c>
      <c r="I870" s="12" t="s">
        <v>1182</v>
      </c>
      <c r="J870" s="12" t="b">
        <v>0</v>
      </c>
    </row>
    <row r="871" spans="1:10" x14ac:dyDescent="0.2">
      <c r="A871" s="874">
        <v>41534</v>
      </c>
      <c r="B871" s="66" t="s">
        <v>2193</v>
      </c>
      <c r="C871" s="66" t="s">
        <v>1252</v>
      </c>
      <c r="D871" s="66" t="s">
        <v>20</v>
      </c>
      <c r="E871" s="12" t="s">
        <v>85</v>
      </c>
      <c r="F871" s="691">
        <v>0</v>
      </c>
      <c r="G871" s="992" t="s">
        <v>1205</v>
      </c>
      <c r="H871" s="12" t="s">
        <v>1133</v>
      </c>
      <c r="I871" s="12" t="s">
        <v>1182</v>
      </c>
      <c r="J871" s="12" t="b">
        <v>0</v>
      </c>
    </row>
    <row r="872" spans="1:10" x14ac:dyDescent="0.2">
      <c r="A872" s="874">
        <v>41534</v>
      </c>
      <c r="B872" s="66" t="s">
        <v>2234</v>
      </c>
      <c r="C872" s="82" t="s">
        <v>761</v>
      </c>
      <c r="D872" s="66" t="s">
        <v>17</v>
      </c>
      <c r="E872" s="12" t="s">
        <v>1206</v>
      </c>
      <c r="F872" s="691">
        <v>2000</v>
      </c>
      <c r="G872" s="992" t="s">
        <v>1207</v>
      </c>
      <c r="H872" s="12" t="s">
        <v>855</v>
      </c>
      <c r="I872" s="12"/>
      <c r="J872" s="12" t="b">
        <v>0</v>
      </c>
    </row>
    <row r="873" spans="1:10" x14ac:dyDescent="0.2">
      <c r="A873" s="874">
        <v>41533</v>
      </c>
      <c r="B873" s="66" t="s">
        <v>6</v>
      </c>
      <c r="C873" s="82" t="s">
        <v>1252</v>
      </c>
      <c r="D873" s="66" t="s">
        <v>17</v>
      </c>
      <c r="E873" s="12" t="s">
        <v>1599</v>
      </c>
      <c r="F873" s="691">
        <v>29350.93</v>
      </c>
      <c r="G873" s="992" t="s">
        <v>1600</v>
      </c>
      <c r="H873" s="12" t="s">
        <v>1137</v>
      </c>
      <c r="I873" s="12"/>
      <c r="J873" s="12" t="b">
        <v>0</v>
      </c>
    </row>
    <row r="874" spans="1:10" x14ac:dyDescent="0.2">
      <c r="A874" s="874">
        <v>41529</v>
      </c>
      <c r="B874" s="66" t="s">
        <v>36</v>
      </c>
      <c r="C874" s="66" t="s">
        <v>761</v>
      </c>
      <c r="D874" s="66" t="s">
        <v>17</v>
      </c>
      <c r="E874" s="12" t="s">
        <v>1208</v>
      </c>
      <c r="F874" s="691"/>
      <c r="G874" s="992" t="s">
        <v>1209</v>
      </c>
      <c r="H874" s="12" t="s">
        <v>760</v>
      </c>
      <c r="I874" s="12" t="s">
        <v>1182</v>
      </c>
      <c r="J874" s="12" t="b">
        <v>0</v>
      </c>
    </row>
    <row r="875" spans="1:10" x14ac:dyDescent="0.2">
      <c r="A875" s="874">
        <v>41528</v>
      </c>
      <c r="B875" s="66" t="s">
        <v>36</v>
      </c>
      <c r="C875" s="66" t="s">
        <v>37</v>
      </c>
      <c r="D875" s="66" t="s">
        <v>18</v>
      </c>
      <c r="E875" s="12" t="s">
        <v>1210</v>
      </c>
      <c r="F875" s="691">
        <v>560.58000000000004</v>
      </c>
      <c r="G875" s="992" t="s">
        <v>1211</v>
      </c>
      <c r="H875" s="12" t="s">
        <v>885</v>
      </c>
      <c r="I875" s="12"/>
      <c r="J875" s="12" t="b">
        <v>0</v>
      </c>
    </row>
    <row r="876" spans="1:10" x14ac:dyDescent="0.2">
      <c r="A876" s="874">
        <v>41527</v>
      </c>
      <c r="B876" s="66" t="s">
        <v>2194</v>
      </c>
      <c r="C876" s="66" t="s">
        <v>761</v>
      </c>
      <c r="D876" s="66" t="s">
        <v>17</v>
      </c>
      <c r="E876" s="12" t="s">
        <v>1212</v>
      </c>
      <c r="F876" s="691">
        <v>1500</v>
      </c>
      <c r="G876" s="992" t="s">
        <v>1213</v>
      </c>
      <c r="H876" s="12" t="s">
        <v>947</v>
      </c>
      <c r="I876" s="12"/>
      <c r="J876" s="12" t="b">
        <v>0</v>
      </c>
    </row>
    <row r="877" spans="1:10" x14ac:dyDescent="0.2">
      <c r="A877" s="874">
        <v>41527</v>
      </c>
      <c r="B877" s="66" t="s">
        <v>2201</v>
      </c>
      <c r="C877" s="66" t="s">
        <v>761</v>
      </c>
      <c r="D877" s="66" t="s">
        <v>17</v>
      </c>
      <c r="E877" s="12" t="s">
        <v>1214</v>
      </c>
      <c r="F877" s="703">
        <v>2000</v>
      </c>
      <c r="G877" s="992" t="s">
        <v>1215</v>
      </c>
      <c r="H877" s="12" t="s">
        <v>888</v>
      </c>
      <c r="I877" s="12"/>
      <c r="J877" s="12" t="b">
        <v>0</v>
      </c>
    </row>
    <row r="878" spans="1:10" x14ac:dyDescent="0.2">
      <c r="A878" s="874">
        <v>41527</v>
      </c>
      <c r="B878" s="66" t="s">
        <v>2234</v>
      </c>
      <c r="C878" s="66" t="s">
        <v>53</v>
      </c>
      <c r="D878" s="66" t="s">
        <v>18</v>
      </c>
      <c r="E878" s="12" t="s">
        <v>795</v>
      </c>
      <c r="F878" s="691">
        <v>42435.12</v>
      </c>
      <c r="G878" s="992" t="s">
        <v>1217</v>
      </c>
      <c r="H878" s="12" t="s">
        <v>1216</v>
      </c>
      <c r="I878" s="12" t="s">
        <v>1218</v>
      </c>
      <c r="J878" s="12" t="b">
        <v>0</v>
      </c>
    </row>
    <row r="879" spans="1:10" x14ac:dyDescent="0.2">
      <c r="A879" s="874">
        <v>41523</v>
      </c>
      <c r="B879" s="66" t="s">
        <v>2193</v>
      </c>
      <c r="C879" s="66" t="s">
        <v>1252</v>
      </c>
      <c r="D879" s="66" t="s">
        <v>20</v>
      </c>
      <c r="E879" s="12" t="s">
        <v>80</v>
      </c>
      <c r="F879" s="691">
        <v>0</v>
      </c>
      <c r="G879" s="992" t="s">
        <v>1219</v>
      </c>
      <c r="H879" s="12" t="s">
        <v>1133</v>
      </c>
      <c r="I879" s="12" t="s">
        <v>1182</v>
      </c>
      <c r="J879" s="12" t="b">
        <v>0</v>
      </c>
    </row>
    <row r="880" spans="1:10" x14ac:dyDescent="0.2">
      <c r="A880" s="874">
        <v>41523</v>
      </c>
      <c r="B880" s="66" t="s">
        <v>2201</v>
      </c>
      <c r="C880" s="66" t="s">
        <v>2</v>
      </c>
      <c r="D880" s="66" t="s">
        <v>19</v>
      </c>
      <c r="E880" s="12" t="s">
        <v>208</v>
      </c>
      <c r="F880" s="691">
        <v>51057.01</v>
      </c>
      <c r="G880" s="992" t="s">
        <v>1221</v>
      </c>
      <c r="H880" s="12" t="s">
        <v>1220</v>
      </c>
      <c r="I880" s="12" t="s">
        <v>1640</v>
      </c>
      <c r="J880" s="12" t="b">
        <v>0</v>
      </c>
    </row>
    <row r="881" spans="1:10" x14ac:dyDescent="0.2">
      <c r="A881" s="874">
        <v>41522</v>
      </c>
      <c r="B881" s="66" t="s">
        <v>5</v>
      </c>
      <c r="C881" s="66" t="s">
        <v>53</v>
      </c>
      <c r="D881" s="66" t="s">
        <v>20</v>
      </c>
      <c r="E881" s="12" t="s">
        <v>203</v>
      </c>
      <c r="F881" s="691">
        <v>5290</v>
      </c>
      <c r="G881" s="992" t="s">
        <v>1222</v>
      </c>
      <c r="H881" s="12" t="s">
        <v>1200</v>
      </c>
      <c r="I881" s="12" t="s">
        <v>1223</v>
      </c>
      <c r="J881" s="12" t="b">
        <v>0</v>
      </c>
    </row>
    <row r="882" spans="1:10" x14ac:dyDescent="0.2">
      <c r="A882" s="874">
        <v>41522</v>
      </c>
      <c r="B882" s="66" t="s">
        <v>36</v>
      </c>
      <c r="C882" s="66" t="s">
        <v>53</v>
      </c>
      <c r="D882" s="66" t="s">
        <v>19</v>
      </c>
      <c r="E882" s="12" t="s">
        <v>56</v>
      </c>
      <c r="F882" s="691">
        <v>3672.47</v>
      </c>
      <c r="G882" s="992" t="s">
        <v>1225</v>
      </c>
      <c r="H882" s="12" t="s">
        <v>1224</v>
      </c>
      <c r="I882" s="12" t="s">
        <v>1487</v>
      </c>
      <c r="J882" s="12" t="b">
        <v>0</v>
      </c>
    </row>
    <row r="883" spans="1:10" x14ac:dyDescent="0.2">
      <c r="A883" s="874">
        <v>41521</v>
      </c>
      <c r="B883" s="66" t="s">
        <v>5</v>
      </c>
      <c r="C883" s="66" t="s">
        <v>761</v>
      </c>
      <c r="D883" s="66" t="s">
        <v>20</v>
      </c>
      <c r="E883" s="12" t="s">
        <v>373</v>
      </c>
      <c r="F883" s="691"/>
      <c r="G883" s="992" t="s">
        <v>1227</v>
      </c>
      <c r="H883" s="12" t="s">
        <v>1226</v>
      </c>
      <c r="I883" s="12"/>
      <c r="J883" s="12" t="b">
        <v>0</v>
      </c>
    </row>
    <row r="884" spans="1:10" x14ac:dyDescent="0.2">
      <c r="A884" s="874">
        <v>41519</v>
      </c>
      <c r="B884" s="66" t="s">
        <v>40</v>
      </c>
      <c r="C884" s="66" t="s">
        <v>761</v>
      </c>
      <c r="D884" s="66" t="s">
        <v>17</v>
      </c>
      <c r="E884" s="12" t="s">
        <v>66</v>
      </c>
      <c r="F884" s="691"/>
      <c r="G884" s="992" t="s">
        <v>1228</v>
      </c>
      <c r="H884" s="12" t="s">
        <v>894</v>
      </c>
      <c r="I884" s="12"/>
      <c r="J884" s="12" t="b">
        <v>0</v>
      </c>
    </row>
    <row r="885" spans="1:10" x14ac:dyDescent="0.2">
      <c r="A885" s="874">
        <v>41517</v>
      </c>
      <c r="B885" s="66" t="s">
        <v>2234</v>
      </c>
      <c r="C885" s="66" t="s">
        <v>2</v>
      </c>
      <c r="D885" s="66" t="s">
        <v>1730</v>
      </c>
      <c r="E885" s="12" t="s">
        <v>66</v>
      </c>
      <c r="F885" s="691">
        <v>62609.69</v>
      </c>
      <c r="G885" s="992" t="s">
        <v>2282</v>
      </c>
      <c r="H885" s="12" t="s">
        <v>1051</v>
      </c>
      <c r="I885" s="12"/>
      <c r="J885" s="12" t="b">
        <v>0</v>
      </c>
    </row>
    <row r="886" spans="1:10" x14ac:dyDescent="0.2">
      <c r="A886" s="874">
        <v>41517</v>
      </c>
      <c r="B886" s="66" t="s">
        <v>2234</v>
      </c>
      <c r="C886" s="66" t="s">
        <v>2</v>
      </c>
      <c r="D886" s="66" t="s">
        <v>1730</v>
      </c>
      <c r="E886" s="12" t="s">
        <v>66</v>
      </c>
      <c r="F886" s="691">
        <v>87624.88</v>
      </c>
      <c r="G886" s="992" t="s">
        <v>2283</v>
      </c>
      <c r="H886" s="12" t="s">
        <v>1051</v>
      </c>
      <c r="I886" s="12"/>
      <c r="J886" s="12" t="b">
        <v>0</v>
      </c>
    </row>
    <row r="887" spans="1:10" x14ac:dyDescent="0.2">
      <c r="A887" s="874">
        <v>41514</v>
      </c>
      <c r="B887" s="66" t="s">
        <v>36</v>
      </c>
      <c r="C887" s="66" t="s">
        <v>2</v>
      </c>
      <c r="D887" s="66" t="s">
        <v>17</v>
      </c>
      <c r="E887" s="12" t="s">
        <v>1232</v>
      </c>
      <c r="F887" s="691">
        <v>74550.06</v>
      </c>
      <c r="G887" s="992" t="s">
        <v>1233</v>
      </c>
      <c r="H887" s="12" t="s">
        <v>1231</v>
      </c>
      <c r="I887" s="12" t="s">
        <v>1721</v>
      </c>
      <c r="J887" s="12" t="b">
        <v>0</v>
      </c>
    </row>
    <row r="888" spans="1:10" x14ac:dyDescent="0.2">
      <c r="A888" s="874">
        <v>41508</v>
      </c>
      <c r="B888" s="66" t="s">
        <v>36</v>
      </c>
      <c r="C888" s="66" t="s">
        <v>53</v>
      </c>
      <c r="D888" s="66" t="s">
        <v>17</v>
      </c>
      <c r="E888" s="12" t="s">
        <v>85</v>
      </c>
      <c r="F888" s="691"/>
      <c r="G888" s="992" t="s">
        <v>1234</v>
      </c>
      <c r="H888" s="12" t="s">
        <v>1138</v>
      </c>
      <c r="I888" s="12" t="s">
        <v>1182</v>
      </c>
      <c r="J888" s="12" t="b">
        <v>0</v>
      </c>
    </row>
    <row r="889" spans="1:10" x14ac:dyDescent="0.2">
      <c r="A889" s="874">
        <v>41502</v>
      </c>
      <c r="B889" s="66" t="s">
        <v>36</v>
      </c>
      <c r="C889" s="66" t="s">
        <v>53</v>
      </c>
      <c r="D889" s="66" t="s">
        <v>17</v>
      </c>
      <c r="E889" s="12" t="s">
        <v>85</v>
      </c>
      <c r="F889" s="691">
        <v>2300</v>
      </c>
      <c r="G889" s="992" t="s">
        <v>1235</v>
      </c>
      <c r="H889" s="12" t="s">
        <v>837</v>
      </c>
      <c r="I889" s="12" t="s">
        <v>1494</v>
      </c>
      <c r="J889" s="12" t="b">
        <v>0</v>
      </c>
    </row>
    <row r="890" spans="1:10" x14ac:dyDescent="0.2">
      <c r="A890" s="874">
        <v>41502</v>
      </c>
      <c r="B890" s="66" t="s">
        <v>36</v>
      </c>
      <c r="C890" s="66" t="s">
        <v>37</v>
      </c>
      <c r="D890" s="66" t="s">
        <v>20</v>
      </c>
      <c r="E890" s="12" t="s">
        <v>1236</v>
      </c>
      <c r="F890" s="691">
        <v>1496.91</v>
      </c>
      <c r="G890" s="992" t="s">
        <v>1237</v>
      </c>
      <c r="H890" s="12" t="s">
        <v>1224</v>
      </c>
      <c r="I890" s="12" t="s">
        <v>1487</v>
      </c>
      <c r="J890" s="12" t="b">
        <v>0</v>
      </c>
    </row>
    <row r="891" spans="1:10" x14ac:dyDescent="0.2">
      <c r="A891" s="874">
        <v>41501</v>
      </c>
      <c r="B891" s="66" t="s">
        <v>36</v>
      </c>
      <c r="C891" s="66" t="s">
        <v>761</v>
      </c>
      <c r="D891" s="66" t="s">
        <v>17</v>
      </c>
      <c r="E891" s="12" t="s">
        <v>1238</v>
      </c>
      <c r="F891" s="691">
        <v>345.21</v>
      </c>
      <c r="G891" s="992" t="s">
        <v>1239</v>
      </c>
      <c r="H891" s="12" t="s">
        <v>1168</v>
      </c>
      <c r="I891" s="12"/>
      <c r="J891" s="12" t="b">
        <v>0</v>
      </c>
    </row>
    <row r="892" spans="1:10" x14ac:dyDescent="0.2">
      <c r="A892" s="874">
        <v>41501</v>
      </c>
      <c r="B892" s="66" t="s">
        <v>36</v>
      </c>
      <c r="C892" s="66" t="s">
        <v>761</v>
      </c>
      <c r="D892" s="66" t="s">
        <v>17</v>
      </c>
      <c r="E892" s="12" t="s">
        <v>1241</v>
      </c>
      <c r="F892" s="691">
        <v>526</v>
      </c>
      <c r="G892" s="992" t="s">
        <v>1242</v>
      </c>
      <c r="H892" s="12" t="s">
        <v>1113</v>
      </c>
      <c r="I892" s="12" t="s">
        <v>1487</v>
      </c>
      <c r="J892" s="12" t="b">
        <v>0</v>
      </c>
    </row>
    <row r="893" spans="1:10" x14ac:dyDescent="0.2">
      <c r="A893" s="874">
        <v>41500</v>
      </c>
      <c r="B893" s="66" t="s">
        <v>36</v>
      </c>
      <c r="C893" s="66" t="s">
        <v>761</v>
      </c>
      <c r="D893" s="66" t="s">
        <v>20</v>
      </c>
      <c r="E893" s="12" t="s">
        <v>1244</v>
      </c>
      <c r="F893" s="691">
        <v>730.24</v>
      </c>
      <c r="G893" s="992" t="s">
        <v>1245</v>
      </c>
      <c r="H893" s="12" t="s">
        <v>1243</v>
      </c>
      <c r="I893" s="12"/>
      <c r="J893" s="12" t="b">
        <v>0</v>
      </c>
    </row>
    <row r="894" spans="1:10" x14ac:dyDescent="0.2">
      <c r="A894" s="874">
        <v>41499</v>
      </c>
      <c r="B894" s="66" t="s">
        <v>40</v>
      </c>
      <c r="C894" s="66" t="s">
        <v>118</v>
      </c>
      <c r="D894" s="66" t="s">
        <v>17</v>
      </c>
      <c r="E894" s="12" t="s">
        <v>150</v>
      </c>
      <c r="F894" s="691">
        <v>10025.44</v>
      </c>
      <c r="G894" s="992" t="s">
        <v>1247</v>
      </c>
      <c r="H894" s="12" t="s">
        <v>1246</v>
      </c>
      <c r="I894" s="12"/>
      <c r="J894" s="12" t="b">
        <v>0</v>
      </c>
    </row>
    <row r="895" spans="1:10" x14ac:dyDescent="0.2">
      <c r="A895" s="874">
        <v>41498</v>
      </c>
      <c r="B895" s="66" t="s">
        <v>2270</v>
      </c>
      <c r="C895" s="66" t="s">
        <v>37</v>
      </c>
      <c r="D895" s="66" t="s">
        <v>19</v>
      </c>
      <c r="E895" s="12" t="s">
        <v>225</v>
      </c>
      <c r="F895" s="691">
        <v>11604.54</v>
      </c>
      <c r="G895" s="992" t="s">
        <v>1248</v>
      </c>
      <c r="H895" s="12" t="s">
        <v>993</v>
      </c>
      <c r="I895" s="12"/>
      <c r="J895" s="12" t="b">
        <v>0</v>
      </c>
    </row>
    <row r="896" spans="1:10" x14ac:dyDescent="0.2">
      <c r="A896" s="874">
        <v>41498</v>
      </c>
      <c r="B896" s="66" t="s">
        <v>36</v>
      </c>
      <c r="C896" s="66" t="s">
        <v>53</v>
      </c>
      <c r="D896" s="66" t="s">
        <v>19</v>
      </c>
      <c r="E896" s="12" t="s">
        <v>800</v>
      </c>
      <c r="F896" s="691">
        <v>7000</v>
      </c>
      <c r="G896" s="992" t="s">
        <v>1249</v>
      </c>
      <c r="H896" s="12" t="s">
        <v>950</v>
      </c>
      <c r="I896" s="12"/>
      <c r="J896" s="12" t="b">
        <v>0</v>
      </c>
    </row>
    <row r="897" spans="1:10" x14ac:dyDescent="0.2">
      <c r="A897" s="874">
        <v>41495</v>
      </c>
      <c r="B897" s="66" t="s">
        <v>88</v>
      </c>
      <c r="C897" s="66" t="s">
        <v>2</v>
      </c>
      <c r="D897" s="66" t="s">
        <v>19</v>
      </c>
      <c r="E897" s="12" t="s">
        <v>1250</v>
      </c>
      <c r="F897" s="691">
        <v>217711</v>
      </c>
      <c r="G897" s="992" t="s">
        <v>1251</v>
      </c>
      <c r="H897" s="12" t="s">
        <v>899</v>
      </c>
      <c r="I897" s="12"/>
      <c r="J897" s="12" t="b">
        <v>1</v>
      </c>
    </row>
    <row r="898" spans="1:10" x14ac:dyDescent="0.2">
      <c r="A898" s="874">
        <v>41491</v>
      </c>
      <c r="B898" s="66" t="s">
        <v>2234</v>
      </c>
      <c r="C898" s="66" t="s">
        <v>1252</v>
      </c>
      <c r="D898" s="66"/>
      <c r="E898" s="12" t="s">
        <v>66</v>
      </c>
      <c r="F898" s="691">
        <v>4057.06</v>
      </c>
      <c r="G898" s="992" t="s">
        <v>1253</v>
      </c>
      <c r="H898" s="12" t="s">
        <v>1051</v>
      </c>
      <c r="I898" s="12" t="s">
        <v>1491</v>
      </c>
      <c r="J898" s="12" t="b">
        <v>0</v>
      </c>
    </row>
    <row r="899" spans="1:10" x14ac:dyDescent="0.2">
      <c r="A899" s="874">
        <v>41489</v>
      </c>
      <c r="B899" s="66" t="s">
        <v>5</v>
      </c>
      <c r="C899" s="66" t="s">
        <v>761</v>
      </c>
      <c r="D899" s="66" t="s">
        <v>17</v>
      </c>
      <c r="E899" s="12" t="s">
        <v>66</v>
      </c>
      <c r="F899" s="691">
        <v>0</v>
      </c>
      <c r="G899" s="992" t="s">
        <v>1254</v>
      </c>
      <c r="H899" s="12" t="s">
        <v>846</v>
      </c>
      <c r="I899" s="12" t="s">
        <v>1177</v>
      </c>
      <c r="J899" s="12" t="b">
        <v>0</v>
      </c>
    </row>
    <row r="900" spans="1:10" x14ac:dyDescent="0.2">
      <c r="A900" s="874">
        <v>41488</v>
      </c>
      <c r="B900" s="66" t="s">
        <v>5</v>
      </c>
      <c r="C900" s="66" t="s">
        <v>53</v>
      </c>
      <c r="D900" s="66" t="s">
        <v>20</v>
      </c>
      <c r="E900" s="12" t="s">
        <v>66</v>
      </c>
      <c r="F900" s="691">
        <v>23199.58</v>
      </c>
      <c r="G900" s="992" t="s">
        <v>1255</v>
      </c>
      <c r="H900" s="12" t="s">
        <v>1017</v>
      </c>
      <c r="I900" s="12"/>
      <c r="J900" s="12" t="b">
        <v>0</v>
      </c>
    </row>
    <row r="901" spans="1:10" x14ac:dyDescent="0.2">
      <c r="A901" s="874">
        <v>41488</v>
      </c>
      <c r="B901" s="66" t="s">
        <v>40</v>
      </c>
      <c r="C901" s="66" t="s">
        <v>2</v>
      </c>
      <c r="D901" s="66" t="s">
        <v>17</v>
      </c>
      <c r="E901" s="12" t="s">
        <v>208</v>
      </c>
      <c r="F901" s="691">
        <v>130720.58</v>
      </c>
      <c r="G901" s="992" t="s">
        <v>1256</v>
      </c>
      <c r="H901" s="12" t="s">
        <v>1124</v>
      </c>
      <c r="I901" s="12"/>
      <c r="J901" s="12" t="b">
        <v>0</v>
      </c>
    </row>
    <row r="902" spans="1:10" x14ac:dyDescent="0.2">
      <c r="A902" s="874">
        <v>41485</v>
      </c>
      <c r="B902" s="66" t="s">
        <v>40</v>
      </c>
      <c r="C902" s="66" t="s">
        <v>37</v>
      </c>
      <c r="D902" s="66" t="s">
        <v>18</v>
      </c>
      <c r="E902" s="12" t="s">
        <v>1257</v>
      </c>
      <c r="F902" s="691">
        <v>2300</v>
      </c>
      <c r="G902" s="992" t="s">
        <v>1258</v>
      </c>
      <c r="H902" s="12" t="s">
        <v>987</v>
      </c>
      <c r="I902" s="12"/>
      <c r="J902" s="12" t="b">
        <v>0</v>
      </c>
    </row>
    <row r="903" spans="1:10" x14ac:dyDescent="0.2">
      <c r="A903" s="874">
        <v>41480</v>
      </c>
      <c r="B903" s="66" t="s">
        <v>5</v>
      </c>
      <c r="C903" s="66" t="s">
        <v>53</v>
      </c>
      <c r="D903" s="66" t="s">
        <v>19</v>
      </c>
      <c r="E903" s="12" t="s">
        <v>819</v>
      </c>
      <c r="F903" s="691">
        <v>9144.36</v>
      </c>
      <c r="G903" s="992" t="s">
        <v>1259</v>
      </c>
      <c r="H903" s="12" t="s">
        <v>1226</v>
      </c>
      <c r="I903" s="12"/>
      <c r="J903" s="12" t="b">
        <v>0</v>
      </c>
    </row>
    <row r="904" spans="1:10" x14ac:dyDescent="0.2">
      <c r="A904" s="874">
        <v>41479</v>
      </c>
      <c r="B904" s="66" t="s">
        <v>1260</v>
      </c>
      <c r="C904" s="66" t="s">
        <v>3</v>
      </c>
      <c r="D904" s="66" t="s">
        <v>20</v>
      </c>
      <c r="E904" s="12" t="s">
        <v>1262</v>
      </c>
      <c r="F904" s="691">
        <v>200000</v>
      </c>
      <c r="G904" s="992" t="s">
        <v>1263</v>
      </c>
      <c r="H904" s="12" t="s">
        <v>1261</v>
      </c>
      <c r="I904" s="12"/>
      <c r="J904" s="12" t="b">
        <v>1</v>
      </c>
    </row>
    <row r="905" spans="1:10" x14ac:dyDescent="0.2">
      <c r="A905" s="874">
        <v>41478</v>
      </c>
      <c r="B905" s="66" t="s">
        <v>6</v>
      </c>
      <c r="C905" s="66" t="s">
        <v>37</v>
      </c>
      <c r="D905" s="66" t="s">
        <v>18</v>
      </c>
      <c r="E905" s="12" t="s">
        <v>1265</v>
      </c>
      <c r="F905" s="691"/>
      <c r="G905" s="992" t="s">
        <v>1266</v>
      </c>
      <c r="H905" s="12" t="s">
        <v>1264</v>
      </c>
      <c r="I905" s="12"/>
      <c r="J905" s="12" t="b">
        <v>0</v>
      </c>
    </row>
    <row r="906" spans="1:10" x14ac:dyDescent="0.2">
      <c r="A906" s="874">
        <v>41478</v>
      </c>
      <c r="B906" s="66" t="s">
        <v>5</v>
      </c>
      <c r="C906" s="66" t="s">
        <v>53</v>
      </c>
      <c r="D906" s="66" t="s">
        <v>20</v>
      </c>
      <c r="E906" s="12" t="s">
        <v>233</v>
      </c>
      <c r="F906" s="691">
        <v>11800.99</v>
      </c>
      <c r="G906" s="992" t="s">
        <v>1267</v>
      </c>
      <c r="H906" s="12" t="s">
        <v>832</v>
      </c>
      <c r="I906" s="12"/>
      <c r="J906" s="12" t="b">
        <v>0</v>
      </c>
    </row>
    <row r="907" spans="1:10" x14ac:dyDescent="0.2">
      <c r="A907" s="874">
        <v>41478</v>
      </c>
      <c r="B907" s="66" t="s">
        <v>36</v>
      </c>
      <c r="C907" s="66" t="s">
        <v>53</v>
      </c>
      <c r="D907" s="66" t="s">
        <v>17</v>
      </c>
      <c r="E907" s="12" t="s">
        <v>844</v>
      </c>
      <c r="F907" s="691">
        <v>1300</v>
      </c>
      <c r="G907" s="992" t="s">
        <v>1268</v>
      </c>
      <c r="H907" s="12" t="s">
        <v>843</v>
      </c>
      <c r="I907" s="12"/>
      <c r="J907" s="12" t="b">
        <v>0</v>
      </c>
    </row>
    <row r="908" spans="1:10" x14ac:dyDescent="0.2">
      <c r="A908" s="874">
        <v>41476</v>
      </c>
      <c r="B908" s="66" t="s">
        <v>36</v>
      </c>
      <c r="C908" s="66" t="s">
        <v>53</v>
      </c>
      <c r="D908" s="66" t="s">
        <v>20</v>
      </c>
      <c r="E908" s="12" t="s">
        <v>1270</v>
      </c>
      <c r="F908" s="691">
        <v>42608.43</v>
      </c>
      <c r="G908" s="992" t="s">
        <v>1271</v>
      </c>
      <c r="H908" s="12" t="s">
        <v>1269</v>
      </c>
      <c r="I908" s="12"/>
      <c r="J908" s="12" t="b">
        <v>0</v>
      </c>
    </row>
    <row r="909" spans="1:10" x14ac:dyDescent="0.2">
      <c r="A909" s="874">
        <v>41474</v>
      </c>
      <c r="B909" s="66" t="s">
        <v>40</v>
      </c>
      <c r="C909" s="66" t="s">
        <v>761</v>
      </c>
      <c r="D909" s="66"/>
      <c r="E909" s="12" t="s">
        <v>1272</v>
      </c>
      <c r="F909" s="691"/>
      <c r="G909" s="992" t="s">
        <v>1273</v>
      </c>
      <c r="H909" s="12" t="s">
        <v>982</v>
      </c>
      <c r="I909" s="12" t="s">
        <v>1494</v>
      </c>
      <c r="J909" s="12" t="b">
        <v>0</v>
      </c>
    </row>
    <row r="910" spans="1:10" x14ac:dyDescent="0.2">
      <c r="A910" s="874">
        <v>41473</v>
      </c>
      <c r="B910" s="66" t="s">
        <v>6</v>
      </c>
      <c r="C910" s="66" t="s">
        <v>761</v>
      </c>
      <c r="D910" s="66" t="s">
        <v>19</v>
      </c>
      <c r="E910" s="12" t="s">
        <v>1274</v>
      </c>
      <c r="F910" s="691">
        <v>120</v>
      </c>
      <c r="G910" s="992" t="s">
        <v>1275</v>
      </c>
      <c r="H910" s="12" t="s">
        <v>809</v>
      </c>
      <c r="I910" s="12"/>
      <c r="J910" s="12" t="b">
        <v>0</v>
      </c>
    </row>
    <row r="911" spans="1:10" x14ac:dyDescent="0.2">
      <c r="A911" s="874">
        <v>41465</v>
      </c>
      <c r="B911" s="66" t="s">
        <v>6</v>
      </c>
      <c r="C911" s="66" t="s">
        <v>761</v>
      </c>
      <c r="D911" s="66" t="s">
        <v>19</v>
      </c>
      <c r="E911" s="12" t="s">
        <v>1276</v>
      </c>
      <c r="F911" s="691">
        <v>0</v>
      </c>
      <c r="G911" s="992" t="s">
        <v>1277</v>
      </c>
      <c r="H911" s="12" t="s">
        <v>809</v>
      </c>
      <c r="I911" s="12"/>
      <c r="J911" s="12" t="b">
        <v>0</v>
      </c>
    </row>
    <row r="912" spans="1:10" x14ac:dyDescent="0.2">
      <c r="A912" s="874">
        <v>41465</v>
      </c>
      <c r="B912" s="66" t="s">
        <v>5</v>
      </c>
      <c r="C912" s="66" t="s">
        <v>53</v>
      </c>
      <c r="D912" s="66" t="s">
        <v>17</v>
      </c>
      <c r="E912" s="12" t="s">
        <v>764</v>
      </c>
      <c r="F912" s="691"/>
      <c r="G912" s="992" t="s">
        <v>1278</v>
      </c>
      <c r="H912" s="12" t="s">
        <v>763</v>
      </c>
      <c r="I912" s="12"/>
      <c r="J912" s="12" t="b">
        <v>0</v>
      </c>
    </row>
    <row r="913" spans="1:10" x14ac:dyDescent="0.2">
      <c r="A913" s="874">
        <v>41461</v>
      </c>
      <c r="B913" s="66" t="s">
        <v>36</v>
      </c>
      <c r="C913" s="66" t="s">
        <v>37</v>
      </c>
      <c r="D913" s="66" t="s">
        <v>18</v>
      </c>
      <c r="E913" s="12" t="s">
        <v>1280</v>
      </c>
      <c r="F913" s="691">
        <v>3725.81</v>
      </c>
      <c r="G913" s="992" t="s">
        <v>1281</v>
      </c>
      <c r="H913" s="12" t="s">
        <v>1279</v>
      </c>
      <c r="I913" s="12"/>
      <c r="J913" s="12" t="b">
        <v>0</v>
      </c>
    </row>
    <row r="914" spans="1:10" x14ac:dyDescent="0.2">
      <c r="A914" s="874">
        <v>41451</v>
      </c>
      <c r="B914" s="66" t="s">
        <v>36</v>
      </c>
      <c r="C914" s="66" t="s">
        <v>53</v>
      </c>
      <c r="D914" s="66" t="s">
        <v>17</v>
      </c>
      <c r="E914" s="12" t="s">
        <v>85</v>
      </c>
      <c r="F914" s="691">
        <v>2300</v>
      </c>
      <c r="G914" s="992" t="s">
        <v>1282</v>
      </c>
      <c r="H914" s="12" t="s">
        <v>760</v>
      </c>
      <c r="I914" s="12" t="s">
        <v>1182</v>
      </c>
      <c r="J914" s="12" t="b">
        <v>0</v>
      </c>
    </row>
    <row r="915" spans="1:10" x14ac:dyDescent="0.2">
      <c r="A915" s="874">
        <v>41450</v>
      </c>
      <c r="B915" s="66" t="s">
        <v>36</v>
      </c>
      <c r="C915" s="66" t="s">
        <v>37</v>
      </c>
      <c r="D915" s="66" t="s">
        <v>18</v>
      </c>
      <c r="E915" s="12" t="s">
        <v>1284</v>
      </c>
      <c r="F915" s="691">
        <v>7663.57</v>
      </c>
      <c r="G915" s="992" t="s">
        <v>1285</v>
      </c>
      <c r="H915" s="12" t="s">
        <v>1283</v>
      </c>
      <c r="I915" s="12"/>
      <c r="J915" s="12" t="b">
        <v>0</v>
      </c>
    </row>
    <row r="916" spans="1:10" x14ac:dyDescent="0.2">
      <c r="A916" s="874">
        <v>41449</v>
      </c>
      <c r="B916" s="66" t="s">
        <v>36</v>
      </c>
      <c r="C916" s="66" t="s">
        <v>761</v>
      </c>
      <c r="D916" s="66" t="s">
        <v>20</v>
      </c>
      <c r="E916" s="12" t="s">
        <v>85</v>
      </c>
      <c r="F916" s="691">
        <v>600</v>
      </c>
      <c r="G916" s="992" t="s">
        <v>1286</v>
      </c>
      <c r="H916" s="12" t="s">
        <v>760</v>
      </c>
      <c r="I916" s="12" t="s">
        <v>1182</v>
      </c>
      <c r="J916" s="12" t="b">
        <v>0</v>
      </c>
    </row>
    <row r="917" spans="1:10" x14ac:dyDescent="0.2">
      <c r="A917" s="874">
        <v>41449</v>
      </c>
      <c r="B917" s="66" t="s">
        <v>4</v>
      </c>
      <c r="C917" s="66" t="s">
        <v>37</v>
      </c>
      <c r="D917" s="66" t="s">
        <v>19</v>
      </c>
      <c r="E917" s="12" t="s">
        <v>1287</v>
      </c>
      <c r="F917" s="691">
        <v>600</v>
      </c>
      <c r="G917" s="992" t="s">
        <v>1288</v>
      </c>
      <c r="H917" s="12" t="s">
        <v>1147</v>
      </c>
      <c r="I917" s="12"/>
      <c r="J917" s="12" t="b">
        <v>0</v>
      </c>
    </row>
    <row r="918" spans="1:10" x14ac:dyDescent="0.2">
      <c r="A918" s="874">
        <v>41442</v>
      </c>
      <c r="B918" s="66" t="s">
        <v>40</v>
      </c>
      <c r="C918" s="66" t="s">
        <v>53</v>
      </c>
      <c r="D918" s="66" t="s">
        <v>18</v>
      </c>
      <c r="E918" s="12" t="s">
        <v>150</v>
      </c>
      <c r="F918" s="691">
        <v>10707.58</v>
      </c>
      <c r="G918" s="992" t="s">
        <v>1289</v>
      </c>
      <c r="H918" s="12" t="s">
        <v>1246</v>
      </c>
      <c r="I918" s="12"/>
      <c r="J918" s="12" t="b">
        <v>0</v>
      </c>
    </row>
    <row r="919" spans="1:10" x14ac:dyDescent="0.2">
      <c r="A919" s="874">
        <v>41439</v>
      </c>
      <c r="B919" s="66" t="s">
        <v>36</v>
      </c>
      <c r="C919" s="66" t="s">
        <v>53</v>
      </c>
      <c r="D919" s="66" t="s">
        <v>17</v>
      </c>
      <c r="E919" s="12" t="s">
        <v>515</v>
      </c>
      <c r="F919" s="691">
        <v>30954.85</v>
      </c>
      <c r="G919" s="992" t="s">
        <v>1290</v>
      </c>
      <c r="H919" s="12" t="s">
        <v>827</v>
      </c>
      <c r="I919" s="12"/>
      <c r="J919" s="12" t="b">
        <v>0</v>
      </c>
    </row>
    <row r="920" spans="1:10" x14ac:dyDescent="0.2">
      <c r="A920" s="874">
        <v>41437</v>
      </c>
      <c r="B920" s="66" t="s">
        <v>40</v>
      </c>
      <c r="C920" s="66" t="s">
        <v>53</v>
      </c>
      <c r="D920" s="66" t="s">
        <v>17</v>
      </c>
      <c r="E920" s="12" t="s">
        <v>795</v>
      </c>
      <c r="F920" s="691"/>
      <c r="G920" s="992" t="s">
        <v>1291</v>
      </c>
      <c r="H920" s="12" t="s">
        <v>1091</v>
      </c>
      <c r="I920" s="12"/>
      <c r="J920" s="12" t="b">
        <v>0</v>
      </c>
    </row>
    <row r="921" spans="1:10" x14ac:dyDescent="0.2">
      <c r="A921" s="874">
        <v>41436</v>
      </c>
      <c r="B921" s="66" t="s">
        <v>40</v>
      </c>
      <c r="C921" s="66" t="s">
        <v>53</v>
      </c>
      <c r="D921" s="66" t="s">
        <v>19</v>
      </c>
      <c r="E921" s="12" t="s">
        <v>150</v>
      </c>
      <c r="F921" s="691">
        <v>18707.580000000002</v>
      </c>
      <c r="G921" s="992" t="s">
        <v>1293</v>
      </c>
      <c r="H921" s="12" t="s">
        <v>1292</v>
      </c>
      <c r="I921" s="12"/>
      <c r="J921" s="12" t="b">
        <v>0</v>
      </c>
    </row>
    <row r="922" spans="1:10" x14ac:dyDescent="0.2">
      <c r="A922" s="874">
        <v>41431</v>
      </c>
      <c r="B922" s="66" t="s">
        <v>36</v>
      </c>
      <c r="C922" s="66" t="s">
        <v>761</v>
      </c>
      <c r="D922" s="66" t="s">
        <v>19</v>
      </c>
      <c r="E922" s="12" t="s">
        <v>1294</v>
      </c>
      <c r="F922" s="691">
        <v>1300</v>
      </c>
      <c r="G922" s="992" t="s">
        <v>1295</v>
      </c>
      <c r="H922" s="12" t="s">
        <v>1002</v>
      </c>
      <c r="I922" s="12"/>
      <c r="J922" s="12" t="b">
        <v>0</v>
      </c>
    </row>
    <row r="923" spans="1:10" x14ac:dyDescent="0.2">
      <c r="A923" s="874">
        <v>41430</v>
      </c>
      <c r="B923" s="66" t="s">
        <v>2194</v>
      </c>
      <c r="C923" s="66" t="s">
        <v>761</v>
      </c>
      <c r="D923" s="66" t="s">
        <v>20</v>
      </c>
      <c r="E923" s="12" t="s">
        <v>1297</v>
      </c>
      <c r="F923" s="691">
        <v>55.46</v>
      </c>
      <c r="G923" s="992" t="s">
        <v>2284</v>
      </c>
      <c r="H923" s="12" t="s">
        <v>1296</v>
      </c>
      <c r="I923" s="12"/>
      <c r="J923" s="12" t="b">
        <v>0</v>
      </c>
    </row>
    <row r="924" spans="1:10" x14ac:dyDescent="0.2">
      <c r="A924" s="874">
        <v>41429</v>
      </c>
      <c r="B924" s="66" t="s">
        <v>2193</v>
      </c>
      <c r="C924" s="66" t="s">
        <v>761</v>
      </c>
      <c r="D924" s="66" t="s">
        <v>19</v>
      </c>
      <c r="E924" s="12" t="s">
        <v>85</v>
      </c>
      <c r="F924" s="691"/>
      <c r="G924" s="992" t="s">
        <v>1299</v>
      </c>
      <c r="H924" s="12" t="s">
        <v>771</v>
      </c>
      <c r="I924" s="12" t="s">
        <v>1182</v>
      </c>
      <c r="J924" s="12" t="b">
        <v>0</v>
      </c>
    </row>
    <row r="925" spans="1:10" x14ac:dyDescent="0.2">
      <c r="A925" s="874">
        <v>41420</v>
      </c>
      <c r="B925" s="66" t="s">
        <v>2234</v>
      </c>
      <c r="C925" s="66" t="s">
        <v>53</v>
      </c>
      <c r="D925" s="66" t="s">
        <v>19</v>
      </c>
      <c r="E925" s="12" t="s">
        <v>288</v>
      </c>
      <c r="F925" s="691">
        <v>43431.65</v>
      </c>
      <c r="G925" s="992" t="s">
        <v>2376</v>
      </c>
      <c r="H925" s="12" t="s">
        <v>1300</v>
      </c>
      <c r="I925" s="12" t="s">
        <v>1601</v>
      </c>
      <c r="J925" s="12" t="b">
        <v>0</v>
      </c>
    </row>
    <row r="926" spans="1:10" x14ac:dyDescent="0.2">
      <c r="A926" s="874">
        <v>41417</v>
      </c>
      <c r="B926" s="66" t="s">
        <v>2217</v>
      </c>
      <c r="C926" s="66" t="s">
        <v>2</v>
      </c>
      <c r="D926" s="66" t="s">
        <v>1730</v>
      </c>
      <c r="E926" s="12" t="s">
        <v>233</v>
      </c>
      <c r="F926" s="691">
        <v>244383</v>
      </c>
      <c r="G926" s="992" t="s">
        <v>2356</v>
      </c>
      <c r="H926" s="12" t="s">
        <v>1302</v>
      </c>
      <c r="I926" s="12" t="s">
        <v>1554</v>
      </c>
      <c r="J926" s="12" t="b">
        <v>0</v>
      </c>
    </row>
    <row r="927" spans="1:10" x14ac:dyDescent="0.2">
      <c r="A927" s="874">
        <v>41416</v>
      </c>
      <c r="B927" s="66" t="s">
        <v>40</v>
      </c>
      <c r="C927" s="66" t="s">
        <v>53</v>
      </c>
      <c r="D927" s="66" t="s">
        <v>19</v>
      </c>
      <c r="E927" s="12" t="s">
        <v>717</v>
      </c>
      <c r="F927" s="691">
        <v>8036.79</v>
      </c>
      <c r="G927" s="992" t="s">
        <v>1305</v>
      </c>
      <c r="H927" s="12" t="s">
        <v>1186</v>
      </c>
      <c r="I927" s="12"/>
      <c r="J927" s="12" t="b">
        <v>0</v>
      </c>
    </row>
    <row r="928" spans="1:10" x14ac:dyDescent="0.2">
      <c r="A928" s="874">
        <v>41416</v>
      </c>
      <c r="B928" s="66" t="s">
        <v>36</v>
      </c>
      <c r="C928" s="66" t="s">
        <v>53</v>
      </c>
      <c r="D928" s="66" t="s">
        <v>19</v>
      </c>
      <c r="E928" s="12" t="s">
        <v>1307</v>
      </c>
      <c r="F928" s="691">
        <v>2210.39</v>
      </c>
      <c r="G928" s="992" t="s">
        <v>1308</v>
      </c>
      <c r="H928" s="12" t="s">
        <v>1850</v>
      </c>
      <c r="I928" s="12"/>
      <c r="J928" s="12" t="b">
        <v>0</v>
      </c>
    </row>
    <row r="929" spans="1:10" x14ac:dyDescent="0.2">
      <c r="A929" s="874">
        <v>41416</v>
      </c>
      <c r="B929" s="66" t="s">
        <v>36</v>
      </c>
      <c r="C929" s="66" t="s">
        <v>2</v>
      </c>
      <c r="D929" s="66" t="s">
        <v>19</v>
      </c>
      <c r="E929" s="12" t="s">
        <v>28</v>
      </c>
      <c r="F929" s="691">
        <v>121574.06</v>
      </c>
      <c r="G929" s="992" t="s">
        <v>22</v>
      </c>
      <c r="H929" s="12" t="s">
        <v>1309</v>
      </c>
      <c r="I929" s="12"/>
      <c r="J929" s="12" t="b">
        <v>0</v>
      </c>
    </row>
    <row r="930" spans="1:10" x14ac:dyDescent="0.2">
      <c r="A930" s="874">
        <v>41414</v>
      </c>
      <c r="B930" s="66" t="s">
        <v>5</v>
      </c>
      <c r="C930" s="66" t="s">
        <v>761</v>
      </c>
      <c r="D930" s="66" t="s">
        <v>20</v>
      </c>
      <c r="E930" s="12" t="s">
        <v>373</v>
      </c>
      <c r="F930" s="691">
        <v>0</v>
      </c>
      <c r="G930" s="992" t="s">
        <v>1310</v>
      </c>
      <c r="H930" s="12" t="s">
        <v>1226</v>
      </c>
      <c r="I930" s="12"/>
      <c r="J930" s="12" t="b">
        <v>0</v>
      </c>
    </row>
    <row r="931" spans="1:10" x14ac:dyDescent="0.2">
      <c r="A931" s="874">
        <v>41414</v>
      </c>
      <c r="B931" s="66" t="s">
        <v>36</v>
      </c>
      <c r="C931" s="66" t="s">
        <v>53</v>
      </c>
      <c r="D931" s="66" t="s">
        <v>17</v>
      </c>
      <c r="E931" s="12" t="s">
        <v>377</v>
      </c>
      <c r="F931" s="691">
        <v>17279.509999999998</v>
      </c>
      <c r="G931" s="992" t="s">
        <v>1311</v>
      </c>
      <c r="H931" s="12" t="s">
        <v>1128</v>
      </c>
      <c r="I931" s="12"/>
      <c r="J931" s="12" t="b">
        <v>0</v>
      </c>
    </row>
    <row r="932" spans="1:10" x14ac:dyDescent="0.2">
      <c r="A932" s="874">
        <v>41412</v>
      </c>
      <c r="B932" s="66" t="s">
        <v>36</v>
      </c>
      <c r="C932" s="66" t="s">
        <v>53</v>
      </c>
      <c r="D932" s="66" t="s">
        <v>20</v>
      </c>
      <c r="E932" s="12" t="s">
        <v>28</v>
      </c>
      <c r="F932" s="691">
        <v>32175.24</v>
      </c>
      <c r="G932" s="992" t="s">
        <v>1312</v>
      </c>
      <c r="H932" s="12" t="s">
        <v>1099</v>
      </c>
      <c r="I932" s="12"/>
      <c r="J932" s="12" t="b">
        <v>1</v>
      </c>
    </row>
    <row r="933" spans="1:10" x14ac:dyDescent="0.2">
      <c r="A933" s="874">
        <v>41412</v>
      </c>
      <c r="B933" s="66" t="s">
        <v>36</v>
      </c>
      <c r="C933" s="66" t="s">
        <v>53</v>
      </c>
      <c r="D933" s="66" t="s">
        <v>20</v>
      </c>
      <c r="E933" s="12" t="s">
        <v>28</v>
      </c>
      <c r="F933" s="691">
        <v>32207.34</v>
      </c>
      <c r="G933" s="992" t="s">
        <v>1313</v>
      </c>
      <c r="H933" s="12" t="s">
        <v>1099</v>
      </c>
      <c r="I933" s="12"/>
      <c r="J933" s="12" t="b">
        <v>1</v>
      </c>
    </row>
    <row r="934" spans="1:10" x14ac:dyDescent="0.2">
      <c r="A934" s="874">
        <v>41407</v>
      </c>
      <c r="B934" s="66" t="s">
        <v>36</v>
      </c>
      <c r="C934" s="66" t="s">
        <v>761</v>
      </c>
      <c r="D934" s="66"/>
      <c r="E934" s="12" t="s">
        <v>74</v>
      </c>
      <c r="F934" s="691">
        <v>493.6</v>
      </c>
      <c r="G934" s="992" t="s">
        <v>1315</v>
      </c>
      <c r="H934" s="12" t="s">
        <v>1314</v>
      </c>
      <c r="I934" s="12"/>
      <c r="J934" s="12" t="b">
        <v>0</v>
      </c>
    </row>
    <row r="935" spans="1:10" x14ac:dyDescent="0.2">
      <c r="A935" s="874">
        <v>41407</v>
      </c>
      <c r="B935" s="66" t="s">
        <v>839</v>
      </c>
      <c r="C935" s="66" t="s">
        <v>53</v>
      </c>
      <c r="D935" s="66" t="s">
        <v>20</v>
      </c>
      <c r="E935" s="12" t="s">
        <v>1603</v>
      </c>
      <c r="F935" s="691"/>
      <c r="G935" s="992" t="s">
        <v>1605</v>
      </c>
      <c r="H935" s="12" t="s">
        <v>1602</v>
      </c>
      <c r="I935" s="12" t="s">
        <v>1604</v>
      </c>
      <c r="J935" s="12" t="b">
        <v>0</v>
      </c>
    </row>
    <row r="936" spans="1:10" x14ac:dyDescent="0.2">
      <c r="A936" s="874">
        <v>41401</v>
      </c>
      <c r="B936" s="66" t="s">
        <v>36</v>
      </c>
      <c r="C936" s="66" t="s">
        <v>2</v>
      </c>
      <c r="D936" s="66" t="s">
        <v>19</v>
      </c>
      <c r="E936" s="12" t="s">
        <v>225</v>
      </c>
      <c r="F936" s="691">
        <v>79297.820000000007</v>
      </c>
      <c r="G936" s="992" t="s">
        <v>1316</v>
      </c>
      <c r="H936" s="12" t="s">
        <v>1077</v>
      </c>
      <c r="I936" s="12"/>
      <c r="J936" s="12" t="b">
        <v>1</v>
      </c>
    </row>
    <row r="937" spans="1:10" x14ac:dyDescent="0.2">
      <c r="A937" s="874">
        <v>41401</v>
      </c>
      <c r="B937" s="66" t="s">
        <v>5</v>
      </c>
      <c r="C937" s="66" t="s">
        <v>53</v>
      </c>
      <c r="D937" s="66" t="s">
        <v>17</v>
      </c>
      <c r="E937" s="12" t="s">
        <v>764</v>
      </c>
      <c r="F937" s="691">
        <v>37093.14</v>
      </c>
      <c r="G937" s="992" t="s">
        <v>1317</v>
      </c>
      <c r="H937" s="12" t="s">
        <v>763</v>
      </c>
      <c r="I937" s="12"/>
      <c r="J937" s="12" t="b">
        <v>0</v>
      </c>
    </row>
    <row r="938" spans="1:10" x14ac:dyDescent="0.2">
      <c r="A938" s="874">
        <v>41401</v>
      </c>
      <c r="B938" s="66" t="s">
        <v>4</v>
      </c>
      <c r="C938" s="66" t="s">
        <v>761</v>
      </c>
      <c r="D938" s="66" t="s">
        <v>20</v>
      </c>
      <c r="E938" s="12" t="s">
        <v>1318</v>
      </c>
      <c r="F938" s="691">
        <v>300</v>
      </c>
      <c r="G938" s="992" t="s">
        <v>1319</v>
      </c>
      <c r="H938" s="12" t="s">
        <v>996</v>
      </c>
      <c r="I938" s="12"/>
      <c r="J938" s="12" t="b">
        <v>0</v>
      </c>
    </row>
    <row r="939" spans="1:10" x14ac:dyDescent="0.2">
      <c r="A939" s="874">
        <v>41400</v>
      </c>
      <c r="B939" s="66" t="s">
        <v>1770</v>
      </c>
      <c r="C939" s="66" t="s">
        <v>118</v>
      </c>
      <c r="D939" s="66" t="s">
        <v>17</v>
      </c>
      <c r="E939" s="12" t="s">
        <v>56</v>
      </c>
      <c r="F939" s="691">
        <v>145000</v>
      </c>
      <c r="G939" s="992" t="s">
        <v>1321</v>
      </c>
      <c r="H939" s="12" t="s">
        <v>1320</v>
      </c>
      <c r="I939" s="12" t="s">
        <v>1487</v>
      </c>
      <c r="J939" s="12" t="b">
        <v>0</v>
      </c>
    </row>
    <row r="940" spans="1:10" x14ac:dyDescent="0.2">
      <c r="A940" s="874">
        <v>41400</v>
      </c>
      <c r="B940" s="66" t="s">
        <v>36</v>
      </c>
      <c r="C940" s="66" t="s">
        <v>761</v>
      </c>
      <c r="D940" s="66" t="s">
        <v>17</v>
      </c>
      <c r="E940" s="12" t="s">
        <v>74</v>
      </c>
      <c r="F940" s="691">
        <v>5130</v>
      </c>
      <c r="G940" s="992" t="s">
        <v>1322</v>
      </c>
      <c r="H940" s="12" t="s">
        <v>1314</v>
      </c>
      <c r="I940" s="12"/>
      <c r="J940" s="12" t="b">
        <v>0</v>
      </c>
    </row>
    <row r="941" spans="1:10" x14ac:dyDescent="0.2">
      <c r="A941" s="874">
        <v>41398</v>
      </c>
      <c r="B941" s="66" t="s">
        <v>36</v>
      </c>
      <c r="C941" s="66" t="s">
        <v>761</v>
      </c>
      <c r="D941" s="66" t="s">
        <v>19</v>
      </c>
      <c r="E941" s="12" t="s">
        <v>844</v>
      </c>
      <c r="F941" s="691">
        <v>0</v>
      </c>
      <c r="G941" s="992" t="s">
        <v>1323</v>
      </c>
      <c r="H941" s="12" t="s">
        <v>843</v>
      </c>
      <c r="I941" s="12"/>
      <c r="J941" s="12" t="b">
        <v>0</v>
      </c>
    </row>
    <row r="942" spans="1:10" x14ac:dyDescent="0.2">
      <c r="A942" s="874">
        <v>41396</v>
      </c>
      <c r="B942" s="66" t="s">
        <v>2193</v>
      </c>
      <c r="C942" s="66" t="s">
        <v>1252</v>
      </c>
      <c r="D942" s="66" t="s">
        <v>1730</v>
      </c>
      <c r="E942" s="12" t="s">
        <v>85</v>
      </c>
      <c r="F942" s="691">
        <v>2611.88</v>
      </c>
      <c r="G942" s="992" t="s">
        <v>2865</v>
      </c>
      <c r="H942" s="12" t="s">
        <v>771</v>
      </c>
      <c r="I942" s="12" t="s">
        <v>1182</v>
      </c>
      <c r="J942" s="12" t="b">
        <v>0</v>
      </c>
    </row>
    <row r="943" spans="1:10" x14ac:dyDescent="0.2">
      <c r="A943" s="874">
        <v>41396</v>
      </c>
      <c r="B943" s="66" t="s">
        <v>2193</v>
      </c>
      <c r="C943" s="66" t="s">
        <v>1252</v>
      </c>
      <c r="D943" s="66" t="s">
        <v>1730</v>
      </c>
      <c r="E943" s="12" t="s">
        <v>85</v>
      </c>
      <c r="F943" s="691">
        <v>2611.88</v>
      </c>
      <c r="G943" s="992" t="s">
        <v>2866</v>
      </c>
      <c r="H943" s="12" t="s">
        <v>1133</v>
      </c>
      <c r="I943" s="12" t="s">
        <v>1182</v>
      </c>
      <c r="J943" s="12" t="b">
        <v>0</v>
      </c>
    </row>
    <row r="944" spans="1:10" x14ac:dyDescent="0.2">
      <c r="A944" s="874">
        <v>41395</v>
      </c>
      <c r="B944" s="66" t="s">
        <v>6</v>
      </c>
      <c r="C944" s="66" t="s">
        <v>2</v>
      </c>
      <c r="D944" s="66" t="s">
        <v>19</v>
      </c>
      <c r="E944" s="12" t="s">
        <v>660</v>
      </c>
      <c r="F944" s="691">
        <v>108000</v>
      </c>
      <c r="G944" s="992" t="s">
        <v>1326</v>
      </c>
      <c r="H944" s="12" t="s">
        <v>1325</v>
      </c>
      <c r="I944" s="12"/>
      <c r="J944" s="12" t="b">
        <v>0</v>
      </c>
    </row>
    <row r="945" spans="1:10" x14ac:dyDescent="0.2">
      <c r="A945" s="874">
        <v>41395</v>
      </c>
      <c r="B945" s="66" t="s">
        <v>36</v>
      </c>
      <c r="C945" s="66" t="s">
        <v>761</v>
      </c>
      <c r="D945" s="66" t="s">
        <v>20</v>
      </c>
      <c r="E945" s="12" t="s">
        <v>1328</v>
      </c>
      <c r="F945" s="691">
        <v>394.14</v>
      </c>
      <c r="G945" s="992" t="s">
        <v>1329</v>
      </c>
      <c r="H945" s="12" t="s">
        <v>1327</v>
      </c>
      <c r="I945" s="12"/>
      <c r="J945" s="12" t="b">
        <v>0</v>
      </c>
    </row>
    <row r="946" spans="1:10" x14ac:dyDescent="0.2">
      <c r="A946" s="874">
        <v>41387</v>
      </c>
      <c r="B946" s="66" t="s">
        <v>40</v>
      </c>
      <c r="C946" s="66" t="s">
        <v>2</v>
      </c>
      <c r="D946" s="66" t="s">
        <v>19</v>
      </c>
      <c r="E946" s="12" t="s">
        <v>83</v>
      </c>
      <c r="F946" s="691">
        <v>122467.66</v>
      </c>
      <c r="G946" s="992" t="s">
        <v>1331</v>
      </c>
      <c r="H946" s="12" t="s">
        <v>1330</v>
      </c>
      <c r="I946" s="12"/>
      <c r="J946" s="12" t="b">
        <v>0</v>
      </c>
    </row>
    <row r="947" spans="1:10" x14ac:dyDescent="0.2">
      <c r="A947" s="874">
        <v>41387</v>
      </c>
      <c r="B947" s="66" t="s">
        <v>40</v>
      </c>
      <c r="C947" s="66" t="s">
        <v>2</v>
      </c>
      <c r="D947" s="66" t="s">
        <v>19</v>
      </c>
      <c r="E947" s="12" t="s">
        <v>83</v>
      </c>
      <c r="F947" s="691"/>
      <c r="G947" s="992" t="s">
        <v>1331</v>
      </c>
      <c r="H947" s="12" t="s">
        <v>916</v>
      </c>
      <c r="I947" s="12"/>
      <c r="J947" s="12" t="b">
        <v>0</v>
      </c>
    </row>
    <row r="948" spans="1:10" x14ac:dyDescent="0.2">
      <c r="A948" s="874">
        <v>41387</v>
      </c>
      <c r="B948" s="66" t="s">
        <v>2234</v>
      </c>
      <c r="C948" s="66" t="s">
        <v>2</v>
      </c>
      <c r="D948" s="66" t="s">
        <v>19</v>
      </c>
      <c r="E948" s="12" t="s">
        <v>83</v>
      </c>
      <c r="F948" s="691">
        <v>110000</v>
      </c>
      <c r="G948" s="992" t="s">
        <v>1333</v>
      </c>
      <c r="H948" s="12" t="s">
        <v>1332</v>
      </c>
      <c r="I948" s="12"/>
      <c r="J948" s="12" t="b">
        <v>0</v>
      </c>
    </row>
    <row r="949" spans="1:10" x14ac:dyDescent="0.2">
      <c r="A949" s="874">
        <v>41387</v>
      </c>
      <c r="B949" s="66" t="s">
        <v>5</v>
      </c>
      <c r="C949" s="66" t="s">
        <v>53</v>
      </c>
      <c r="D949" s="66" t="s">
        <v>20</v>
      </c>
      <c r="E949" s="12" t="s">
        <v>85</v>
      </c>
      <c r="F949" s="691">
        <v>5896.8</v>
      </c>
      <c r="G949" s="992" t="s">
        <v>2867</v>
      </c>
      <c r="H949" s="12" t="s">
        <v>1334</v>
      </c>
      <c r="I949" s="12" t="s">
        <v>1182</v>
      </c>
      <c r="J949" s="12" t="b">
        <v>0</v>
      </c>
    </row>
    <row r="950" spans="1:10" x14ac:dyDescent="0.2">
      <c r="A950" s="874">
        <v>41387</v>
      </c>
      <c r="B950" s="66" t="s">
        <v>2193</v>
      </c>
      <c r="C950" s="66" t="s">
        <v>761</v>
      </c>
      <c r="D950" s="66" t="s">
        <v>1730</v>
      </c>
      <c r="E950" s="12" t="s">
        <v>85</v>
      </c>
      <c r="F950" s="691">
        <v>0</v>
      </c>
      <c r="G950" s="992" t="s">
        <v>2421</v>
      </c>
      <c r="H950" s="12" t="s">
        <v>771</v>
      </c>
      <c r="I950" s="12" t="s">
        <v>1182</v>
      </c>
      <c r="J950" s="12" t="b">
        <v>0</v>
      </c>
    </row>
    <row r="951" spans="1:10" x14ac:dyDescent="0.2">
      <c r="A951" s="874">
        <v>41387</v>
      </c>
      <c r="B951" s="66" t="s">
        <v>2234</v>
      </c>
      <c r="C951" s="66" t="s">
        <v>2</v>
      </c>
      <c r="D951" s="66" t="s">
        <v>19</v>
      </c>
      <c r="E951" s="12" t="s">
        <v>83</v>
      </c>
      <c r="F951" s="691">
        <v>184192.81</v>
      </c>
      <c r="G951" s="992" t="s">
        <v>1331</v>
      </c>
      <c r="H951" s="12" t="s">
        <v>1198</v>
      </c>
      <c r="I951" s="12"/>
      <c r="J951" s="12" t="b">
        <v>0</v>
      </c>
    </row>
    <row r="952" spans="1:10" x14ac:dyDescent="0.2">
      <c r="A952" s="874">
        <v>41386</v>
      </c>
      <c r="B952" s="66" t="s">
        <v>5</v>
      </c>
      <c r="C952" s="66" t="s">
        <v>761</v>
      </c>
      <c r="D952" s="66" t="s">
        <v>19</v>
      </c>
      <c r="E952" s="12" t="s">
        <v>802</v>
      </c>
      <c r="F952" s="691">
        <v>0</v>
      </c>
      <c r="G952" s="992" t="s">
        <v>1336</v>
      </c>
      <c r="H952" s="12" t="s">
        <v>891</v>
      </c>
      <c r="I952" s="12"/>
      <c r="J952" s="12" t="b">
        <v>0</v>
      </c>
    </row>
    <row r="953" spans="1:10" x14ac:dyDescent="0.2">
      <c r="A953" s="874">
        <v>41386</v>
      </c>
      <c r="B953" s="66" t="s">
        <v>2193</v>
      </c>
      <c r="C953" s="66" t="s">
        <v>1252</v>
      </c>
      <c r="D953" s="66" t="s">
        <v>1730</v>
      </c>
      <c r="E953" s="12" t="s">
        <v>85</v>
      </c>
      <c r="F953" s="691">
        <v>2611.88</v>
      </c>
      <c r="G953" s="992" t="s">
        <v>2874</v>
      </c>
      <c r="H953" s="12" t="s">
        <v>1105</v>
      </c>
      <c r="I953" s="12" t="s">
        <v>1182</v>
      </c>
      <c r="J953" s="12" t="b">
        <v>0</v>
      </c>
    </row>
    <row r="954" spans="1:10" x14ac:dyDescent="0.2">
      <c r="A954" s="874">
        <v>41379</v>
      </c>
      <c r="B954" s="66" t="s">
        <v>2193</v>
      </c>
      <c r="C954" s="66" t="s">
        <v>1252</v>
      </c>
      <c r="D954" s="66" t="s">
        <v>1730</v>
      </c>
      <c r="E954" s="12" t="s">
        <v>85</v>
      </c>
      <c r="F954" s="691">
        <v>18000</v>
      </c>
      <c r="G954" s="992" t="s">
        <v>2868</v>
      </c>
      <c r="H954" s="12" t="s">
        <v>771</v>
      </c>
      <c r="I954" s="12" t="s">
        <v>1182</v>
      </c>
      <c r="J954" s="12" t="b">
        <v>0</v>
      </c>
    </row>
    <row r="955" spans="1:10" x14ac:dyDescent="0.2">
      <c r="A955" s="874">
        <v>41376</v>
      </c>
      <c r="B955" s="66" t="s">
        <v>36</v>
      </c>
      <c r="C955" s="66" t="s">
        <v>118</v>
      </c>
      <c r="D955" s="66" t="s">
        <v>19</v>
      </c>
      <c r="E955" s="12" t="s">
        <v>515</v>
      </c>
      <c r="F955" s="691">
        <v>123675.62</v>
      </c>
      <c r="G955" s="992" t="s">
        <v>1338</v>
      </c>
      <c r="H955" s="12" t="s">
        <v>827</v>
      </c>
      <c r="I955" s="12"/>
      <c r="J955" s="12" t="b">
        <v>0</v>
      </c>
    </row>
    <row r="956" spans="1:10" x14ac:dyDescent="0.2">
      <c r="A956" s="874">
        <v>41373</v>
      </c>
      <c r="B956" s="66" t="s">
        <v>2193</v>
      </c>
      <c r="C956" s="66" t="s">
        <v>761</v>
      </c>
      <c r="D956" s="66" t="s">
        <v>1730</v>
      </c>
      <c r="E956" s="12" t="s">
        <v>85</v>
      </c>
      <c r="F956" s="691">
        <v>0</v>
      </c>
      <c r="G956" s="992" t="s">
        <v>2357</v>
      </c>
      <c r="H956" s="12" t="s">
        <v>771</v>
      </c>
      <c r="I956" s="12" t="s">
        <v>1182</v>
      </c>
      <c r="J956" s="12" t="b">
        <v>0</v>
      </c>
    </row>
    <row r="957" spans="1:10" x14ac:dyDescent="0.2">
      <c r="A957" s="874">
        <v>41371</v>
      </c>
      <c r="B957" s="66" t="s">
        <v>36</v>
      </c>
      <c r="C957" s="66" t="s">
        <v>761</v>
      </c>
      <c r="D957" s="66" t="s">
        <v>17</v>
      </c>
      <c r="E957" s="12" t="s">
        <v>1341</v>
      </c>
      <c r="F957" s="691"/>
      <c r="G957" s="992" t="s">
        <v>1342</v>
      </c>
      <c r="H957" s="12" t="s">
        <v>1340</v>
      </c>
      <c r="I957" s="12"/>
      <c r="J957" s="12" t="b">
        <v>0</v>
      </c>
    </row>
    <row r="958" spans="1:10" x14ac:dyDescent="0.2">
      <c r="A958" s="874">
        <v>41371</v>
      </c>
      <c r="B958" s="66" t="s">
        <v>40</v>
      </c>
      <c r="C958" s="66" t="s">
        <v>761</v>
      </c>
      <c r="D958" s="66" t="s">
        <v>17</v>
      </c>
      <c r="E958" s="12" t="s">
        <v>83</v>
      </c>
      <c r="F958" s="691">
        <v>0</v>
      </c>
      <c r="G958" s="992" t="s">
        <v>1343</v>
      </c>
      <c r="H958" s="12" t="s">
        <v>916</v>
      </c>
      <c r="I958" s="12"/>
      <c r="J958" s="12" t="b">
        <v>0</v>
      </c>
    </row>
    <row r="959" spans="1:10" x14ac:dyDescent="0.2">
      <c r="A959" s="874">
        <v>41368</v>
      </c>
      <c r="B959" s="66" t="s">
        <v>88</v>
      </c>
      <c r="C959" s="66" t="s">
        <v>761</v>
      </c>
      <c r="D959" s="66" t="s">
        <v>18</v>
      </c>
      <c r="E959" s="12" t="s">
        <v>83</v>
      </c>
      <c r="F959" s="691">
        <v>0</v>
      </c>
      <c r="G959" s="992" t="s">
        <v>1344</v>
      </c>
      <c r="H959" s="12" t="s">
        <v>1025</v>
      </c>
      <c r="I959" s="12"/>
      <c r="J959" s="12" t="b">
        <v>0</v>
      </c>
    </row>
    <row r="960" spans="1:10" x14ac:dyDescent="0.2">
      <c r="A960" s="874">
        <v>41368</v>
      </c>
      <c r="B960" s="66" t="s">
        <v>2194</v>
      </c>
      <c r="C960" s="66" t="s">
        <v>1252</v>
      </c>
      <c r="D960" s="66" t="s">
        <v>1730</v>
      </c>
      <c r="E960" s="12" t="s">
        <v>844</v>
      </c>
      <c r="F960" s="691">
        <v>0</v>
      </c>
      <c r="G960" s="992" t="s">
        <v>2358</v>
      </c>
      <c r="H960" s="12" t="s">
        <v>1155</v>
      </c>
      <c r="I960" s="12" t="s">
        <v>1703</v>
      </c>
      <c r="J960" s="12" t="b">
        <v>0</v>
      </c>
    </row>
    <row r="961" spans="1:10" x14ac:dyDescent="0.2">
      <c r="A961" s="874">
        <v>41367</v>
      </c>
      <c r="B961" s="66" t="s">
        <v>40</v>
      </c>
      <c r="C961" s="66" t="s">
        <v>761</v>
      </c>
      <c r="D961" s="66" t="s">
        <v>18</v>
      </c>
      <c r="E961" s="12" t="s">
        <v>1257</v>
      </c>
      <c r="F961" s="691">
        <v>150</v>
      </c>
      <c r="G961" s="992" t="s">
        <v>1347</v>
      </c>
      <c r="H961" s="12" t="s">
        <v>2189</v>
      </c>
      <c r="I961" s="12"/>
      <c r="J961" s="12" t="b">
        <v>0</v>
      </c>
    </row>
    <row r="962" spans="1:10" x14ac:dyDescent="0.2">
      <c r="A962" s="874">
        <v>41366</v>
      </c>
      <c r="B962" s="66" t="s">
        <v>36</v>
      </c>
      <c r="C962" s="66" t="s">
        <v>761</v>
      </c>
      <c r="D962" s="66" t="s">
        <v>20</v>
      </c>
      <c r="E962" s="12" t="s">
        <v>74</v>
      </c>
      <c r="F962" s="691">
        <v>416.92</v>
      </c>
      <c r="G962" s="992" t="s">
        <v>1348</v>
      </c>
      <c r="H962" s="12" t="s">
        <v>766</v>
      </c>
      <c r="I962" s="12"/>
      <c r="J962" s="12" t="b">
        <v>0</v>
      </c>
    </row>
    <row r="963" spans="1:10" x14ac:dyDescent="0.2">
      <c r="A963" s="874">
        <v>41366</v>
      </c>
      <c r="B963" s="66" t="s">
        <v>36</v>
      </c>
      <c r="C963" s="66" t="s">
        <v>53</v>
      </c>
      <c r="D963" s="66" t="s">
        <v>19</v>
      </c>
      <c r="E963" s="12" t="s">
        <v>225</v>
      </c>
      <c r="F963" s="691">
        <v>56569.14</v>
      </c>
      <c r="G963" s="992" t="s">
        <v>1350</v>
      </c>
      <c r="H963" s="12" t="s">
        <v>1349</v>
      </c>
      <c r="I963" s="12"/>
      <c r="J963" s="12" t="b">
        <v>0</v>
      </c>
    </row>
    <row r="964" spans="1:10" x14ac:dyDescent="0.2">
      <c r="A964" s="874">
        <v>41365</v>
      </c>
      <c r="B964" s="66" t="s">
        <v>36</v>
      </c>
      <c r="C964" s="66" t="s">
        <v>53</v>
      </c>
      <c r="D964" s="66" t="s">
        <v>18</v>
      </c>
      <c r="E964" s="12" t="s">
        <v>225</v>
      </c>
      <c r="F964" s="691">
        <v>13313.28</v>
      </c>
      <c r="G964" s="992" t="s">
        <v>1351</v>
      </c>
      <c r="H964" s="12" t="s">
        <v>1349</v>
      </c>
      <c r="I964" s="12"/>
      <c r="J964" s="12" t="b">
        <v>0</v>
      </c>
    </row>
    <row r="965" spans="1:10" x14ac:dyDescent="0.2">
      <c r="A965" s="874">
        <v>41360</v>
      </c>
      <c r="B965" s="66" t="s">
        <v>36</v>
      </c>
      <c r="C965" s="66" t="s">
        <v>761</v>
      </c>
      <c r="D965" s="66" t="s">
        <v>18</v>
      </c>
      <c r="E965" s="12" t="s">
        <v>1352</v>
      </c>
      <c r="F965" s="691"/>
      <c r="G965" s="992" t="s">
        <v>1353</v>
      </c>
      <c r="H965" s="12" t="s">
        <v>1014</v>
      </c>
      <c r="I965" s="12"/>
      <c r="J965" s="12" t="b">
        <v>0</v>
      </c>
    </row>
    <row r="966" spans="1:10" x14ac:dyDescent="0.2">
      <c r="A966" s="874">
        <v>41356</v>
      </c>
      <c r="B966" s="66" t="s">
        <v>5</v>
      </c>
      <c r="C966" s="66" t="s">
        <v>761</v>
      </c>
      <c r="D966" s="66" t="s">
        <v>17</v>
      </c>
      <c r="E966" s="12" t="s">
        <v>802</v>
      </c>
      <c r="F966" s="691"/>
      <c r="G966" s="992" t="s">
        <v>1354</v>
      </c>
      <c r="H966" s="12" t="s">
        <v>853</v>
      </c>
      <c r="I966" s="12"/>
      <c r="J966" s="12" t="b">
        <v>0</v>
      </c>
    </row>
    <row r="967" spans="1:10" x14ac:dyDescent="0.2">
      <c r="A967" s="874">
        <v>41355</v>
      </c>
      <c r="B967" s="66" t="s">
        <v>2217</v>
      </c>
      <c r="C967" s="66" t="s">
        <v>53</v>
      </c>
      <c r="D967" s="66" t="s">
        <v>19</v>
      </c>
      <c r="E967" s="12" t="s">
        <v>764</v>
      </c>
      <c r="F967" s="691">
        <v>8734.7000000000007</v>
      </c>
      <c r="G967" s="992" t="s">
        <v>2869</v>
      </c>
      <c r="H967" s="12" t="s">
        <v>1355</v>
      </c>
      <c r="I967" s="12" t="s">
        <v>1587</v>
      </c>
      <c r="J967" s="12" t="b">
        <v>0</v>
      </c>
    </row>
    <row r="968" spans="1:10" x14ac:dyDescent="0.2">
      <c r="A968" s="874">
        <v>41353</v>
      </c>
      <c r="B968" s="66" t="s">
        <v>36</v>
      </c>
      <c r="C968" s="66" t="s">
        <v>761</v>
      </c>
      <c r="D968" s="66" t="s">
        <v>17</v>
      </c>
      <c r="E968" s="12" t="s">
        <v>515</v>
      </c>
      <c r="F968" s="691"/>
      <c r="G968" s="992" t="s">
        <v>1357</v>
      </c>
      <c r="H968" s="12" t="s">
        <v>1279</v>
      </c>
      <c r="I968" s="12"/>
      <c r="J968" s="12" t="b">
        <v>0</v>
      </c>
    </row>
    <row r="969" spans="1:10" x14ac:dyDescent="0.2">
      <c r="A969" s="874">
        <v>41352</v>
      </c>
      <c r="B969" s="66" t="s">
        <v>36</v>
      </c>
      <c r="C969" s="66" t="s">
        <v>761</v>
      </c>
      <c r="D969" s="66" t="s">
        <v>17</v>
      </c>
      <c r="E969" s="12" t="s">
        <v>1358</v>
      </c>
      <c r="F969" s="691"/>
      <c r="G969" s="992" t="s">
        <v>1359</v>
      </c>
      <c r="H969" s="12" t="s">
        <v>967</v>
      </c>
      <c r="I969" s="12"/>
      <c r="J969" s="12" t="b">
        <v>0</v>
      </c>
    </row>
    <row r="970" spans="1:10" x14ac:dyDescent="0.2">
      <c r="A970" s="874">
        <v>41352</v>
      </c>
      <c r="B970" s="66" t="s">
        <v>40</v>
      </c>
      <c r="C970" s="66" t="s">
        <v>53</v>
      </c>
      <c r="D970" s="66" t="s">
        <v>19</v>
      </c>
      <c r="E970" s="12" t="s">
        <v>208</v>
      </c>
      <c r="F970" s="691">
        <v>12465</v>
      </c>
      <c r="G970" s="992" t="s">
        <v>1360</v>
      </c>
      <c r="H970" s="12" t="s">
        <v>1132</v>
      </c>
      <c r="I970" s="12"/>
      <c r="J970" s="12" t="b">
        <v>0</v>
      </c>
    </row>
    <row r="971" spans="1:10" x14ac:dyDescent="0.2">
      <c r="A971" s="874">
        <v>41347</v>
      </c>
      <c r="B971" s="66" t="s">
        <v>839</v>
      </c>
      <c r="C971" s="66" t="s">
        <v>1</v>
      </c>
      <c r="D971" s="66" t="s">
        <v>20</v>
      </c>
      <c r="E971" s="12" t="s">
        <v>83</v>
      </c>
      <c r="F971" s="691">
        <v>750000</v>
      </c>
      <c r="G971" s="992" t="s">
        <v>1361</v>
      </c>
      <c r="H971" s="12" t="s">
        <v>840</v>
      </c>
      <c r="I971" s="12"/>
      <c r="J971" s="12" t="b">
        <v>0</v>
      </c>
    </row>
    <row r="972" spans="1:10" x14ac:dyDescent="0.2">
      <c r="A972" s="874">
        <v>41345</v>
      </c>
      <c r="B972" s="66" t="s">
        <v>36</v>
      </c>
      <c r="C972" s="66" t="s">
        <v>761</v>
      </c>
      <c r="D972" s="66" t="s">
        <v>17</v>
      </c>
      <c r="E972" s="12" t="s">
        <v>74</v>
      </c>
      <c r="F972" s="691">
        <v>1500</v>
      </c>
      <c r="G972" s="992" t="s">
        <v>1362</v>
      </c>
      <c r="H972" s="12" t="s">
        <v>1314</v>
      </c>
      <c r="I972" s="12"/>
      <c r="J972" s="12" t="b">
        <v>0</v>
      </c>
    </row>
    <row r="973" spans="1:10" x14ac:dyDescent="0.2">
      <c r="A973" s="874">
        <v>41342</v>
      </c>
      <c r="B973" s="66" t="s">
        <v>40</v>
      </c>
      <c r="C973" s="66" t="s">
        <v>53</v>
      </c>
      <c r="D973" s="66" t="s">
        <v>17</v>
      </c>
      <c r="E973" s="12" t="s">
        <v>288</v>
      </c>
      <c r="F973" s="691">
        <v>31333.8</v>
      </c>
      <c r="G973" s="992" t="s">
        <v>1363</v>
      </c>
      <c r="H973" s="12" t="s">
        <v>970</v>
      </c>
      <c r="I973" s="12"/>
      <c r="J973" s="12" t="b">
        <v>0</v>
      </c>
    </row>
    <row r="974" spans="1:10" x14ac:dyDescent="0.2">
      <c r="A974" s="874">
        <v>41341</v>
      </c>
      <c r="B974" s="66" t="s">
        <v>5</v>
      </c>
      <c r="C974" s="66" t="s">
        <v>761</v>
      </c>
      <c r="D974" s="66" t="s">
        <v>17</v>
      </c>
      <c r="E974" s="12" t="s">
        <v>72</v>
      </c>
      <c r="F974" s="691"/>
      <c r="G974" s="992" t="s">
        <v>1364</v>
      </c>
      <c r="H974" s="12" t="s">
        <v>1200</v>
      </c>
      <c r="I974" s="12" t="s">
        <v>1182</v>
      </c>
      <c r="J974" s="12" t="b">
        <v>0</v>
      </c>
    </row>
    <row r="975" spans="1:10" x14ac:dyDescent="0.2">
      <c r="A975" s="874">
        <v>41340</v>
      </c>
      <c r="B975" s="66" t="s">
        <v>36</v>
      </c>
      <c r="C975" s="66" t="s">
        <v>761</v>
      </c>
      <c r="D975" s="66" t="s">
        <v>20</v>
      </c>
      <c r="E975" s="12" t="s">
        <v>85</v>
      </c>
      <c r="F975" s="691"/>
      <c r="G975" s="992" t="s">
        <v>1365</v>
      </c>
      <c r="H975" s="12" t="s">
        <v>1138</v>
      </c>
      <c r="I975" s="12" t="s">
        <v>1182</v>
      </c>
      <c r="J975" s="12" t="b">
        <v>0</v>
      </c>
    </row>
    <row r="976" spans="1:10" x14ac:dyDescent="0.2">
      <c r="A976" s="874">
        <v>41340</v>
      </c>
      <c r="B976" s="66" t="s">
        <v>36</v>
      </c>
      <c r="C976" s="66" t="s">
        <v>118</v>
      </c>
      <c r="D976" s="66" t="s">
        <v>19</v>
      </c>
      <c r="E976" s="12" t="s">
        <v>377</v>
      </c>
      <c r="F976" s="691">
        <v>60066.69</v>
      </c>
      <c r="G976" s="992" t="s">
        <v>1367</v>
      </c>
      <c r="H976" s="12" t="s">
        <v>1366</v>
      </c>
      <c r="I976" s="12"/>
      <c r="J976" s="12" t="b">
        <v>0</v>
      </c>
    </row>
    <row r="977" spans="1:10" x14ac:dyDescent="0.2">
      <c r="A977" s="874">
        <v>41339</v>
      </c>
      <c r="B977" s="66" t="s">
        <v>40</v>
      </c>
      <c r="C977" s="66" t="s">
        <v>761</v>
      </c>
      <c r="D977" s="66" t="s">
        <v>17</v>
      </c>
      <c r="E977" s="12" t="s">
        <v>150</v>
      </c>
      <c r="F977" s="691"/>
      <c r="G977" s="992" t="s">
        <v>1368</v>
      </c>
      <c r="H977" s="12" t="s">
        <v>963</v>
      </c>
      <c r="I977" s="12"/>
      <c r="J977" s="12" t="b">
        <v>0</v>
      </c>
    </row>
    <row r="978" spans="1:10" x14ac:dyDescent="0.2">
      <c r="A978" s="874">
        <v>41339</v>
      </c>
      <c r="B978" s="66" t="s">
        <v>40</v>
      </c>
      <c r="C978" s="66" t="s">
        <v>53</v>
      </c>
      <c r="D978" s="66" t="s">
        <v>17</v>
      </c>
      <c r="E978" s="12" t="s">
        <v>150</v>
      </c>
      <c r="F978" s="691"/>
      <c r="G978" s="992" t="s">
        <v>1369</v>
      </c>
      <c r="H978" s="12" t="s">
        <v>926</v>
      </c>
      <c r="I978" s="12"/>
      <c r="J978" s="12" t="b">
        <v>0</v>
      </c>
    </row>
    <row r="979" spans="1:10" x14ac:dyDescent="0.2">
      <c r="A979" s="874">
        <v>41337</v>
      </c>
      <c r="B979" s="66" t="s">
        <v>2234</v>
      </c>
      <c r="C979" s="66" t="s">
        <v>2</v>
      </c>
      <c r="D979" s="66" t="s">
        <v>17</v>
      </c>
      <c r="E979" s="12" t="s">
        <v>795</v>
      </c>
      <c r="F979" s="691">
        <v>104262.72</v>
      </c>
      <c r="G979" s="992" t="s">
        <v>1370</v>
      </c>
      <c r="H979" s="12" t="s">
        <v>1198</v>
      </c>
      <c r="I979" s="12"/>
      <c r="J979" s="12" t="b">
        <v>0</v>
      </c>
    </row>
    <row r="980" spans="1:10" x14ac:dyDescent="0.2">
      <c r="A980" s="874">
        <v>41332</v>
      </c>
      <c r="B980" s="66" t="s">
        <v>36</v>
      </c>
      <c r="C980" s="66" t="s">
        <v>53</v>
      </c>
      <c r="D980" s="66" t="s">
        <v>19</v>
      </c>
      <c r="E980" s="12" t="s">
        <v>1371</v>
      </c>
      <c r="F980" s="691">
        <v>15000</v>
      </c>
      <c r="G980" s="992" t="s">
        <v>1372</v>
      </c>
      <c r="H980" s="12" t="s">
        <v>1366</v>
      </c>
      <c r="I980" s="12"/>
      <c r="J980" s="12" t="b">
        <v>0</v>
      </c>
    </row>
    <row r="981" spans="1:10" x14ac:dyDescent="0.2">
      <c r="A981" s="874">
        <v>41332</v>
      </c>
      <c r="B981" s="66" t="s">
        <v>36</v>
      </c>
      <c r="C981" s="66" t="s">
        <v>53</v>
      </c>
      <c r="D981" s="66" t="s">
        <v>17</v>
      </c>
      <c r="E981" s="12" t="s">
        <v>56</v>
      </c>
      <c r="F981" s="691"/>
      <c r="G981" s="992" t="s">
        <v>1373</v>
      </c>
      <c r="H981" s="12" t="s">
        <v>1113</v>
      </c>
      <c r="I981" s="12"/>
      <c r="J981" s="12" t="b">
        <v>0</v>
      </c>
    </row>
    <row r="982" spans="1:10" x14ac:dyDescent="0.2">
      <c r="A982" s="874">
        <v>41332</v>
      </c>
      <c r="B982" s="66" t="s">
        <v>36</v>
      </c>
      <c r="C982" s="66" t="s">
        <v>2</v>
      </c>
      <c r="D982" s="66" t="s">
        <v>17</v>
      </c>
      <c r="E982" s="12" t="s">
        <v>377</v>
      </c>
      <c r="F982" s="691">
        <v>96870.52</v>
      </c>
      <c r="G982" s="992" t="s">
        <v>1374</v>
      </c>
      <c r="H982" s="12" t="s">
        <v>1128</v>
      </c>
      <c r="I982" s="12"/>
      <c r="J982" s="12" t="b">
        <v>0</v>
      </c>
    </row>
    <row r="983" spans="1:10" x14ac:dyDescent="0.2">
      <c r="A983" s="874">
        <v>41331</v>
      </c>
      <c r="B983" s="66" t="s">
        <v>36</v>
      </c>
      <c r="C983" s="66" t="s">
        <v>761</v>
      </c>
      <c r="D983" s="66" t="s">
        <v>17</v>
      </c>
      <c r="E983" s="12" t="s">
        <v>85</v>
      </c>
      <c r="F983" s="691"/>
      <c r="G983" s="992" t="s">
        <v>1375</v>
      </c>
      <c r="H983" s="12" t="s">
        <v>1100</v>
      </c>
      <c r="I983" s="12" t="s">
        <v>1182</v>
      </c>
      <c r="J983" s="12" t="b">
        <v>0</v>
      </c>
    </row>
    <row r="984" spans="1:10" x14ac:dyDescent="0.2">
      <c r="A984" s="874">
        <v>41325</v>
      </c>
      <c r="B984" s="66" t="s">
        <v>36</v>
      </c>
      <c r="C984" s="66" t="s">
        <v>2</v>
      </c>
      <c r="D984" s="66" t="s">
        <v>19</v>
      </c>
      <c r="E984" s="12" t="s">
        <v>225</v>
      </c>
      <c r="F984" s="691">
        <v>57113.19</v>
      </c>
      <c r="G984" s="992" t="s">
        <v>1376</v>
      </c>
      <c r="H984" s="12" t="s">
        <v>1349</v>
      </c>
      <c r="I984" s="12"/>
      <c r="J984" s="12" t="b">
        <v>0</v>
      </c>
    </row>
    <row r="985" spans="1:10" x14ac:dyDescent="0.2">
      <c r="A985" s="874">
        <v>41324</v>
      </c>
      <c r="B985" s="66" t="s">
        <v>40</v>
      </c>
      <c r="C985" s="66"/>
      <c r="D985" s="66" t="s">
        <v>18</v>
      </c>
      <c r="E985" s="12" t="s">
        <v>1378</v>
      </c>
      <c r="F985" s="691"/>
      <c r="G985" s="992" t="s">
        <v>1379</v>
      </c>
      <c r="H985" s="12" t="s">
        <v>1377</v>
      </c>
      <c r="I985" s="12"/>
      <c r="J985" s="12" t="b">
        <v>0</v>
      </c>
    </row>
    <row r="986" spans="1:10" x14ac:dyDescent="0.2">
      <c r="A986" s="874">
        <v>41319</v>
      </c>
      <c r="B986" s="66" t="s">
        <v>182</v>
      </c>
      <c r="C986" s="66" t="s">
        <v>1</v>
      </c>
      <c r="D986" s="66" t="s">
        <v>18</v>
      </c>
      <c r="E986" s="12" t="s">
        <v>1381</v>
      </c>
      <c r="F986" s="691"/>
      <c r="G986" s="992" t="s">
        <v>1382</v>
      </c>
      <c r="H986" s="12" t="s">
        <v>1380</v>
      </c>
      <c r="I986" s="12"/>
      <c r="J986" s="12" t="b">
        <v>0</v>
      </c>
    </row>
    <row r="987" spans="1:10" x14ac:dyDescent="0.2">
      <c r="A987" s="874">
        <v>41317</v>
      </c>
      <c r="B987" s="66" t="s">
        <v>6</v>
      </c>
      <c r="C987" s="66" t="s">
        <v>761</v>
      </c>
      <c r="D987" s="66" t="s">
        <v>17</v>
      </c>
      <c r="E987" s="12" t="s">
        <v>1383</v>
      </c>
      <c r="F987" s="691">
        <v>1000</v>
      </c>
      <c r="G987" s="992" t="s">
        <v>1384</v>
      </c>
      <c r="H987" s="12" t="s">
        <v>1085</v>
      </c>
      <c r="I987" s="12"/>
      <c r="J987" s="12" t="b">
        <v>0</v>
      </c>
    </row>
    <row r="988" spans="1:10" x14ac:dyDescent="0.2">
      <c r="A988" s="874">
        <v>41311</v>
      </c>
      <c r="B988" s="66" t="s">
        <v>36</v>
      </c>
      <c r="C988" s="66" t="s">
        <v>53</v>
      </c>
      <c r="D988" s="66" t="s">
        <v>19</v>
      </c>
      <c r="E988" s="12" t="s">
        <v>1386</v>
      </c>
      <c r="F988" s="691">
        <v>11592</v>
      </c>
      <c r="G988" s="992" t="s">
        <v>1387</v>
      </c>
      <c r="H988" s="12" t="s">
        <v>1385</v>
      </c>
      <c r="I988" s="12"/>
      <c r="J988" s="12" t="b">
        <v>0</v>
      </c>
    </row>
    <row r="989" spans="1:10" x14ac:dyDescent="0.2">
      <c r="A989" s="874">
        <v>41307</v>
      </c>
      <c r="B989" s="66" t="s">
        <v>40</v>
      </c>
      <c r="C989" s="66" t="s">
        <v>53</v>
      </c>
      <c r="D989" s="66" t="s">
        <v>17</v>
      </c>
      <c r="E989" s="12" t="s">
        <v>66</v>
      </c>
      <c r="F989" s="691">
        <v>29526.81</v>
      </c>
      <c r="G989" s="992" t="s">
        <v>1388</v>
      </c>
      <c r="H989" s="12" t="s">
        <v>970</v>
      </c>
      <c r="I989" s="12"/>
      <c r="J989" s="12" t="b">
        <v>0</v>
      </c>
    </row>
    <row r="990" spans="1:10" x14ac:dyDescent="0.2">
      <c r="A990" s="874">
        <v>41306</v>
      </c>
      <c r="B990" s="66" t="s">
        <v>6</v>
      </c>
      <c r="C990" s="66" t="s">
        <v>761</v>
      </c>
      <c r="D990" s="66" t="s">
        <v>20</v>
      </c>
      <c r="E990" s="12" t="s">
        <v>1389</v>
      </c>
      <c r="F990" s="691">
        <v>500</v>
      </c>
      <c r="G990" s="992" t="s">
        <v>1390</v>
      </c>
      <c r="H990" s="12" t="s">
        <v>1085</v>
      </c>
      <c r="I990" s="12"/>
      <c r="J990" s="12" t="b">
        <v>0</v>
      </c>
    </row>
    <row r="991" spans="1:10" x14ac:dyDescent="0.2">
      <c r="A991" s="874">
        <v>41306</v>
      </c>
      <c r="B991" s="66" t="s">
        <v>36</v>
      </c>
      <c r="C991" s="66" t="s">
        <v>761</v>
      </c>
      <c r="D991" s="66" t="s">
        <v>17</v>
      </c>
      <c r="E991" s="12" t="s">
        <v>1391</v>
      </c>
      <c r="F991" s="691"/>
      <c r="G991" s="992" t="s">
        <v>1392</v>
      </c>
      <c r="H991" s="12" t="s">
        <v>1113</v>
      </c>
      <c r="I991" s="12" t="s">
        <v>1487</v>
      </c>
      <c r="J991" s="12" t="b">
        <v>0</v>
      </c>
    </row>
    <row r="992" spans="1:10" x14ac:dyDescent="0.2">
      <c r="A992" s="874">
        <v>41305</v>
      </c>
      <c r="B992" s="66" t="s">
        <v>88</v>
      </c>
      <c r="C992" s="66" t="s">
        <v>761</v>
      </c>
      <c r="D992" s="66" t="s">
        <v>17</v>
      </c>
      <c r="E992" s="12" t="s">
        <v>104</v>
      </c>
      <c r="F992" s="691"/>
      <c r="G992" s="992" t="s">
        <v>1394</v>
      </c>
      <c r="H992" s="12" t="s">
        <v>2213</v>
      </c>
      <c r="I992" s="12"/>
      <c r="J992" s="12" t="b">
        <v>0</v>
      </c>
    </row>
    <row r="993" spans="1:10" x14ac:dyDescent="0.2">
      <c r="A993" s="874">
        <v>41304</v>
      </c>
      <c r="B993" s="66" t="s">
        <v>40</v>
      </c>
      <c r="C993" s="66" t="s">
        <v>761</v>
      </c>
      <c r="D993" s="66" t="s">
        <v>17</v>
      </c>
      <c r="E993" s="12" t="s">
        <v>208</v>
      </c>
      <c r="F993" s="691">
        <v>278</v>
      </c>
      <c r="G993" s="992" t="s">
        <v>1395</v>
      </c>
      <c r="H993" s="12" t="s">
        <v>1064</v>
      </c>
      <c r="I993" s="12"/>
      <c r="J993" s="12" t="b">
        <v>0</v>
      </c>
    </row>
    <row r="994" spans="1:10" x14ac:dyDescent="0.2">
      <c r="A994" s="874">
        <v>41303</v>
      </c>
      <c r="B994" s="66" t="s">
        <v>36</v>
      </c>
      <c r="C994" s="66" t="s">
        <v>53</v>
      </c>
      <c r="D994" s="66" t="s">
        <v>17</v>
      </c>
      <c r="E994" s="12" t="s">
        <v>278</v>
      </c>
      <c r="F994" s="691">
        <v>3450</v>
      </c>
      <c r="G994" s="992" t="s">
        <v>1396</v>
      </c>
      <c r="H994" s="12" t="s">
        <v>885</v>
      </c>
      <c r="I994" s="12"/>
      <c r="J994" s="12" t="b">
        <v>0</v>
      </c>
    </row>
    <row r="995" spans="1:10" x14ac:dyDescent="0.2">
      <c r="A995" s="874">
        <v>41301</v>
      </c>
      <c r="B995" s="66" t="s">
        <v>5</v>
      </c>
      <c r="C995" s="66" t="s">
        <v>761</v>
      </c>
      <c r="D995" s="66" t="s">
        <v>19</v>
      </c>
      <c r="E995" s="12" t="s">
        <v>802</v>
      </c>
      <c r="F995" s="691">
        <v>260</v>
      </c>
      <c r="G995" s="992" t="s">
        <v>1397</v>
      </c>
      <c r="H995" s="12" t="s">
        <v>853</v>
      </c>
      <c r="I995" s="12"/>
      <c r="J995" s="12" t="b">
        <v>0</v>
      </c>
    </row>
    <row r="996" spans="1:10" x14ac:dyDescent="0.2">
      <c r="A996" s="874">
        <v>41299</v>
      </c>
      <c r="B996" s="66" t="s">
        <v>36</v>
      </c>
      <c r="C996" s="82" t="s">
        <v>761</v>
      </c>
      <c r="D996" s="66" t="s">
        <v>17</v>
      </c>
      <c r="E996" s="12" t="s">
        <v>1399</v>
      </c>
      <c r="F996" s="691"/>
      <c r="G996" s="992" t="s">
        <v>1400</v>
      </c>
      <c r="H996" s="12" t="s">
        <v>1463</v>
      </c>
      <c r="I996" s="12"/>
      <c r="J996" s="12" t="b">
        <v>0</v>
      </c>
    </row>
    <row r="997" spans="1:10" x14ac:dyDescent="0.2">
      <c r="A997" s="874">
        <v>41292</v>
      </c>
      <c r="B997" s="66" t="s">
        <v>5</v>
      </c>
      <c r="C997" s="66" t="s">
        <v>1252</v>
      </c>
      <c r="D997" s="66" t="s">
        <v>1730</v>
      </c>
      <c r="E997" s="12" t="s">
        <v>1401</v>
      </c>
      <c r="F997" s="691">
        <v>6960.68</v>
      </c>
      <c r="G997" s="992" t="s">
        <v>1402</v>
      </c>
      <c r="H997" s="12" t="s">
        <v>924</v>
      </c>
      <c r="I997" s="12" t="s">
        <v>1170</v>
      </c>
      <c r="J997" s="12" t="b">
        <v>0</v>
      </c>
    </row>
    <row r="998" spans="1:10" x14ac:dyDescent="0.2">
      <c r="A998" s="874">
        <v>41291</v>
      </c>
      <c r="B998" s="66" t="s">
        <v>36</v>
      </c>
      <c r="C998" s="66" t="s">
        <v>761</v>
      </c>
      <c r="D998" s="66" t="s">
        <v>17</v>
      </c>
      <c r="E998" s="12" t="s">
        <v>56</v>
      </c>
      <c r="F998" s="691">
        <v>1200</v>
      </c>
      <c r="G998" s="992" t="s">
        <v>1403</v>
      </c>
      <c r="H998" s="12" t="s">
        <v>1028</v>
      </c>
      <c r="I998" s="12" t="s">
        <v>1487</v>
      </c>
      <c r="J998" s="12" t="b">
        <v>0</v>
      </c>
    </row>
    <row r="999" spans="1:10" x14ac:dyDescent="0.2">
      <c r="A999" s="874">
        <v>41291</v>
      </c>
      <c r="B999" s="66" t="s">
        <v>36</v>
      </c>
      <c r="C999" s="66" t="s">
        <v>761</v>
      </c>
      <c r="D999" s="66" t="s">
        <v>17</v>
      </c>
      <c r="E999" s="12" t="s">
        <v>56</v>
      </c>
      <c r="F999" s="691">
        <v>1800</v>
      </c>
      <c r="G999" s="992" t="s">
        <v>1404</v>
      </c>
      <c r="H999" s="12" t="s">
        <v>1113</v>
      </c>
      <c r="I999" s="12" t="s">
        <v>1487</v>
      </c>
      <c r="J999" s="12" t="b">
        <v>0</v>
      </c>
    </row>
    <row r="1000" spans="1:10" x14ac:dyDescent="0.2">
      <c r="A1000" s="874">
        <v>41290</v>
      </c>
      <c r="B1000" s="66" t="s">
        <v>2193</v>
      </c>
      <c r="C1000" s="66" t="s">
        <v>2</v>
      </c>
      <c r="D1000" s="66" t="s">
        <v>1730</v>
      </c>
      <c r="E1000" s="12" t="s">
        <v>66</v>
      </c>
      <c r="F1000" s="691">
        <v>60941.69</v>
      </c>
      <c r="G1000" s="992" t="s">
        <v>2359</v>
      </c>
      <c r="H1000" s="12" t="s">
        <v>1017</v>
      </c>
      <c r="I1000" s="12" t="s">
        <v>1177</v>
      </c>
      <c r="J1000" s="12" t="b">
        <v>0</v>
      </c>
    </row>
    <row r="1001" spans="1:10" x14ac:dyDescent="0.2">
      <c r="A1001" s="874">
        <v>41289</v>
      </c>
      <c r="B1001" s="66" t="s">
        <v>2193</v>
      </c>
      <c r="C1001" s="66" t="s">
        <v>2</v>
      </c>
      <c r="D1001" s="66" t="s">
        <v>1730</v>
      </c>
      <c r="E1001" s="12" t="s">
        <v>66</v>
      </c>
      <c r="F1001" s="691">
        <v>119088.72</v>
      </c>
      <c r="G1001" s="992" t="s">
        <v>2360</v>
      </c>
      <c r="H1001" s="12" t="s">
        <v>1406</v>
      </c>
      <c r="I1001" s="12" t="s">
        <v>1177</v>
      </c>
      <c r="J1001" s="12" t="b">
        <v>0</v>
      </c>
    </row>
    <row r="1002" spans="1:10" x14ac:dyDescent="0.2">
      <c r="A1002" s="874">
        <v>41283</v>
      </c>
      <c r="B1002" s="66" t="s">
        <v>2193</v>
      </c>
      <c r="C1002" s="66" t="s">
        <v>1252</v>
      </c>
      <c r="D1002" s="66" t="s">
        <v>1730</v>
      </c>
      <c r="E1002" s="12" t="s">
        <v>1408</v>
      </c>
      <c r="F1002" s="691">
        <v>0</v>
      </c>
      <c r="G1002" s="992" t="s">
        <v>2361</v>
      </c>
      <c r="H1002" s="12" t="s">
        <v>1334</v>
      </c>
      <c r="I1002" s="12" t="s">
        <v>1182</v>
      </c>
      <c r="J1002" s="12" t="b">
        <v>0</v>
      </c>
    </row>
    <row r="1003" spans="1:10" x14ac:dyDescent="0.2">
      <c r="A1003" s="874">
        <v>41283</v>
      </c>
      <c r="B1003" s="66" t="s">
        <v>4</v>
      </c>
      <c r="C1003" s="66" t="s">
        <v>37</v>
      </c>
      <c r="D1003" s="66" t="s">
        <v>18</v>
      </c>
      <c r="E1003" s="12" t="s">
        <v>1411</v>
      </c>
      <c r="F1003" s="691">
        <v>0</v>
      </c>
      <c r="G1003" s="992" t="s">
        <v>1412</v>
      </c>
      <c r="H1003" s="12" t="s">
        <v>1410</v>
      </c>
      <c r="I1003" s="12"/>
      <c r="J1003" s="12" t="b">
        <v>0</v>
      </c>
    </row>
    <row r="1004" spans="1:10" x14ac:dyDescent="0.2">
      <c r="A1004" s="874">
        <v>41283</v>
      </c>
      <c r="B1004" s="66" t="s">
        <v>2193</v>
      </c>
      <c r="C1004" s="66" t="s">
        <v>761</v>
      </c>
      <c r="D1004" s="66" t="s">
        <v>1730</v>
      </c>
      <c r="E1004" s="12" t="s">
        <v>85</v>
      </c>
      <c r="F1004" s="691"/>
      <c r="G1004" s="992" t="s">
        <v>2362</v>
      </c>
      <c r="H1004" s="12" t="s">
        <v>1334</v>
      </c>
      <c r="I1004" s="12" t="s">
        <v>1182</v>
      </c>
      <c r="J1004" s="12" t="b">
        <v>0</v>
      </c>
    </row>
    <row r="1005" spans="1:10" x14ac:dyDescent="0.2">
      <c r="A1005" s="874">
        <v>41283</v>
      </c>
      <c r="B1005" s="66" t="s">
        <v>4</v>
      </c>
      <c r="C1005" s="66" t="s">
        <v>761</v>
      </c>
      <c r="D1005" s="66" t="s">
        <v>18</v>
      </c>
      <c r="E1005" s="12" t="s">
        <v>377</v>
      </c>
      <c r="F1005" s="691"/>
      <c r="G1005" s="992" t="s">
        <v>1414</v>
      </c>
      <c r="H1005" s="12" t="s">
        <v>1410</v>
      </c>
      <c r="I1005" s="12"/>
      <c r="J1005" s="12" t="b">
        <v>0</v>
      </c>
    </row>
    <row r="1006" spans="1:10" x14ac:dyDescent="0.2">
      <c r="A1006" s="874">
        <v>41281</v>
      </c>
      <c r="B1006" s="66" t="s">
        <v>6</v>
      </c>
      <c r="C1006" s="66" t="s">
        <v>1252</v>
      </c>
      <c r="D1006" s="66" t="s">
        <v>17</v>
      </c>
      <c r="E1006" s="12" t="s">
        <v>1415</v>
      </c>
      <c r="F1006" s="691">
        <v>11000</v>
      </c>
      <c r="G1006" s="992" t="s">
        <v>1416</v>
      </c>
      <c r="H1006" s="12" t="s">
        <v>1137</v>
      </c>
      <c r="I1006" s="12"/>
      <c r="J1006" s="12" t="b">
        <v>0</v>
      </c>
    </row>
    <row r="1007" spans="1:10" x14ac:dyDescent="0.2">
      <c r="A1007" s="874">
        <v>41276</v>
      </c>
      <c r="B1007" s="66" t="s">
        <v>36</v>
      </c>
      <c r="C1007" s="66" t="s">
        <v>761</v>
      </c>
      <c r="D1007" s="66" t="s">
        <v>17</v>
      </c>
      <c r="E1007" s="12" t="s">
        <v>1417</v>
      </c>
      <c r="F1007" s="691"/>
      <c r="G1007" s="992" t="s">
        <v>1418</v>
      </c>
      <c r="H1007" s="12" t="s">
        <v>1046</v>
      </c>
      <c r="I1007" s="12"/>
      <c r="J1007" s="12" t="b">
        <v>0</v>
      </c>
    </row>
    <row r="1008" spans="1:10" x14ac:dyDescent="0.2">
      <c r="A1008" s="874">
        <v>41270</v>
      </c>
      <c r="B1008" s="66" t="s">
        <v>40</v>
      </c>
      <c r="C1008" s="66" t="s">
        <v>761</v>
      </c>
      <c r="D1008" s="66" t="s">
        <v>17</v>
      </c>
      <c r="E1008" s="12" t="s">
        <v>1420</v>
      </c>
      <c r="F1008" s="691">
        <v>0</v>
      </c>
      <c r="G1008" s="992" t="s">
        <v>1421</v>
      </c>
      <c r="H1008" s="12" t="s">
        <v>1419</v>
      </c>
      <c r="I1008" s="12"/>
      <c r="J1008" s="12" t="b">
        <v>0</v>
      </c>
    </row>
    <row r="1009" spans="1:10" x14ac:dyDescent="0.2">
      <c r="A1009" s="874">
        <v>41262</v>
      </c>
      <c r="B1009" s="66" t="s">
        <v>40</v>
      </c>
      <c r="C1009" s="66" t="s">
        <v>2</v>
      </c>
      <c r="D1009" s="66" t="s">
        <v>17</v>
      </c>
      <c r="E1009" s="12" t="s">
        <v>1422</v>
      </c>
      <c r="F1009" s="691">
        <v>98824.43</v>
      </c>
      <c r="G1009" s="992" t="s">
        <v>2285</v>
      </c>
      <c r="H1009" s="12" t="s">
        <v>963</v>
      </c>
      <c r="I1009" s="12"/>
      <c r="J1009" s="12" t="b">
        <v>0</v>
      </c>
    </row>
    <row r="1010" spans="1:10" x14ac:dyDescent="0.2">
      <c r="A1010" s="874">
        <v>41260</v>
      </c>
      <c r="B1010" s="66" t="s">
        <v>4</v>
      </c>
      <c r="C1010" s="66"/>
      <c r="D1010" s="66" t="s">
        <v>20</v>
      </c>
      <c r="E1010" s="12" t="s">
        <v>1424</v>
      </c>
      <c r="F1010" s="691"/>
      <c r="G1010" s="992" t="s">
        <v>1425</v>
      </c>
      <c r="H1010" s="12" t="s">
        <v>1145</v>
      </c>
      <c r="I1010" s="12"/>
      <c r="J1010" s="12" t="b">
        <v>0</v>
      </c>
    </row>
    <row r="1011" spans="1:10" x14ac:dyDescent="0.2">
      <c r="A1011" s="874">
        <v>41257</v>
      </c>
      <c r="B1011" s="66" t="s">
        <v>2315</v>
      </c>
      <c r="C1011" s="66" t="s">
        <v>1252</v>
      </c>
      <c r="D1011" s="66" t="s">
        <v>17</v>
      </c>
      <c r="E1011" s="12" t="s">
        <v>1427</v>
      </c>
      <c r="F1011" s="691">
        <v>0</v>
      </c>
      <c r="G1011" s="992" t="s">
        <v>2292</v>
      </c>
      <c r="H1011" s="12" t="s">
        <v>1426</v>
      </c>
      <c r="I1011" s="12" t="s">
        <v>1811</v>
      </c>
      <c r="J1011" s="12" t="b">
        <v>0</v>
      </c>
    </row>
    <row r="1012" spans="1:10" x14ac:dyDescent="0.2">
      <c r="A1012" s="874">
        <v>41256</v>
      </c>
      <c r="B1012" s="66" t="s">
        <v>839</v>
      </c>
      <c r="C1012" s="66" t="s">
        <v>2</v>
      </c>
      <c r="D1012" s="66" t="s">
        <v>20</v>
      </c>
      <c r="E1012" s="12" t="s">
        <v>83</v>
      </c>
      <c r="F1012" s="691">
        <v>350000</v>
      </c>
      <c r="G1012" s="992" t="s">
        <v>1428</v>
      </c>
      <c r="H1012" s="12" t="s">
        <v>840</v>
      </c>
      <c r="I1012" s="12"/>
      <c r="J1012" s="12" t="b">
        <v>0</v>
      </c>
    </row>
    <row r="1013" spans="1:10" x14ac:dyDescent="0.2">
      <c r="A1013" s="874">
        <v>41254</v>
      </c>
      <c r="B1013" s="66" t="s">
        <v>40</v>
      </c>
      <c r="C1013" s="66" t="s">
        <v>37</v>
      </c>
      <c r="D1013" s="66" t="s">
        <v>18</v>
      </c>
      <c r="E1013" s="12" t="s">
        <v>1429</v>
      </c>
      <c r="F1013" s="691"/>
      <c r="G1013" s="992" t="s">
        <v>1430</v>
      </c>
      <c r="H1013" s="12" t="s">
        <v>1057</v>
      </c>
      <c r="I1013" s="12"/>
      <c r="J1013" s="12" t="b">
        <v>0</v>
      </c>
    </row>
    <row r="1014" spans="1:10" x14ac:dyDescent="0.2">
      <c r="A1014" s="874">
        <v>41251</v>
      </c>
      <c r="B1014" s="66" t="s">
        <v>40</v>
      </c>
      <c r="C1014" s="66" t="s">
        <v>2</v>
      </c>
      <c r="D1014" s="66" t="s">
        <v>17</v>
      </c>
      <c r="E1014" s="12" t="s">
        <v>66</v>
      </c>
      <c r="F1014" s="691"/>
      <c r="G1014" s="992" t="s">
        <v>1431</v>
      </c>
      <c r="H1014" s="12" t="s">
        <v>894</v>
      </c>
      <c r="I1014" s="12"/>
      <c r="J1014" s="12" t="b">
        <v>0</v>
      </c>
    </row>
    <row r="1015" spans="1:10" x14ac:dyDescent="0.2">
      <c r="A1015" s="874">
        <v>41249</v>
      </c>
      <c r="B1015" s="66" t="s">
        <v>36</v>
      </c>
      <c r="C1015" s="66" t="s">
        <v>761</v>
      </c>
      <c r="D1015" s="66" t="s">
        <v>17</v>
      </c>
      <c r="E1015" s="12" t="s">
        <v>1408</v>
      </c>
      <c r="F1015" s="691">
        <v>0</v>
      </c>
      <c r="G1015" s="992" t="s">
        <v>1432</v>
      </c>
      <c r="H1015" s="12" t="s">
        <v>1138</v>
      </c>
      <c r="I1015" s="12" t="s">
        <v>1182</v>
      </c>
      <c r="J1015" s="12" t="b">
        <v>0</v>
      </c>
    </row>
    <row r="1016" spans="1:10" x14ac:dyDescent="0.2">
      <c r="A1016" s="874">
        <v>41242</v>
      </c>
      <c r="B1016" s="66" t="s">
        <v>6</v>
      </c>
      <c r="C1016" s="66" t="s">
        <v>2</v>
      </c>
      <c r="D1016" s="66" t="s">
        <v>20</v>
      </c>
      <c r="E1016" s="12" t="s">
        <v>83</v>
      </c>
      <c r="F1016" s="691">
        <v>97600</v>
      </c>
      <c r="G1016" s="992" t="s">
        <v>1433</v>
      </c>
      <c r="H1016" s="12" t="s">
        <v>882</v>
      </c>
      <c r="I1016" s="12"/>
      <c r="J1016" s="12" t="b">
        <v>1</v>
      </c>
    </row>
    <row r="1017" spans="1:10" x14ac:dyDescent="0.2">
      <c r="A1017" s="874">
        <v>41242</v>
      </c>
      <c r="B1017" s="66" t="s">
        <v>6</v>
      </c>
      <c r="C1017" s="66" t="s">
        <v>761</v>
      </c>
      <c r="D1017" s="66" t="s">
        <v>20</v>
      </c>
      <c r="E1017" s="12" t="s">
        <v>238</v>
      </c>
      <c r="F1017" s="691">
        <v>550</v>
      </c>
      <c r="G1017" s="992" t="s">
        <v>1435</v>
      </c>
      <c r="H1017" s="12" t="s">
        <v>1434</v>
      </c>
      <c r="I1017" s="12"/>
      <c r="J1017" s="12" t="b">
        <v>0</v>
      </c>
    </row>
    <row r="1018" spans="1:10" x14ac:dyDescent="0.2">
      <c r="A1018" s="874">
        <v>41241</v>
      </c>
      <c r="B1018" s="66" t="s">
        <v>5</v>
      </c>
      <c r="C1018" s="66" t="s">
        <v>761</v>
      </c>
      <c r="D1018" s="66" t="s">
        <v>20</v>
      </c>
      <c r="E1018" s="12" t="s">
        <v>1436</v>
      </c>
      <c r="F1018" s="691">
        <v>0</v>
      </c>
      <c r="G1018" s="992" t="s">
        <v>1437</v>
      </c>
      <c r="H1018" s="12" t="s">
        <v>1226</v>
      </c>
      <c r="I1018" s="12"/>
      <c r="J1018" s="12" t="b">
        <v>0</v>
      </c>
    </row>
    <row r="1019" spans="1:10" x14ac:dyDescent="0.2">
      <c r="A1019" s="874">
        <v>41241</v>
      </c>
      <c r="B1019" s="66" t="s">
        <v>2206</v>
      </c>
      <c r="C1019" s="66" t="s">
        <v>1252</v>
      </c>
      <c r="D1019" s="66" t="s">
        <v>17</v>
      </c>
      <c r="E1019" s="12" t="s">
        <v>795</v>
      </c>
      <c r="F1019" s="691">
        <v>12681.8</v>
      </c>
      <c r="G1019" s="992" t="s">
        <v>2293</v>
      </c>
      <c r="H1019" s="12" t="s">
        <v>1116</v>
      </c>
      <c r="I1019" s="12" t="s">
        <v>1218</v>
      </c>
      <c r="J1019" s="12" t="b">
        <v>0</v>
      </c>
    </row>
    <row r="1020" spans="1:10" x14ac:dyDescent="0.2">
      <c r="A1020" s="874">
        <v>41234</v>
      </c>
      <c r="B1020" s="66" t="s">
        <v>88</v>
      </c>
      <c r="C1020" s="66"/>
      <c r="D1020" s="66"/>
      <c r="E1020" s="12" t="s">
        <v>1439</v>
      </c>
      <c r="F1020" s="691"/>
      <c r="G1020" s="992" t="s">
        <v>1440</v>
      </c>
      <c r="H1020" s="12" t="s">
        <v>902</v>
      </c>
      <c r="I1020" s="12"/>
      <c r="J1020" s="12" t="b">
        <v>0</v>
      </c>
    </row>
    <row r="1021" spans="1:10" x14ac:dyDescent="0.2">
      <c r="A1021" s="874">
        <v>41233</v>
      </c>
      <c r="B1021" s="66" t="s">
        <v>5</v>
      </c>
      <c r="C1021" s="66" t="s">
        <v>2</v>
      </c>
      <c r="D1021" s="66" t="s">
        <v>17</v>
      </c>
      <c r="E1021" s="12" t="s">
        <v>1436</v>
      </c>
      <c r="F1021" s="691">
        <v>65000</v>
      </c>
      <c r="G1021" s="992" t="s">
        <v>1441</v>
      </c>
      <c r="H1021" s="12" t="s">
        <v>924</v>
      </c>
      <c r="I1021" s="12"/>
      <c r="J1021" s="12" t="b">
        <v>0</v>
      </c>
    </row>
    <row r="1022" spans="1:10" x14ac:dyDescent="0.2">
      <c r="A1022" s="874">
        <v>41231</v>
      </c>
      <c r="B1022" s="66" t="s">
        <v>40</v>
      </c>
      <c r="C1022" s="66" t="s">
        <v>761</v>
      </c>
      <c r="D1022" s="66" t="s">
        <v>17</v>
      </c>
      <c r="E1022" s="12" t="s">
        <v>1442</v>
      </c>
      <c r="F1022" s="691"/>
      <c r="G1022" s="992" t="s">
        <v>1443</v>
      </c>
      <c r="H1022" s="12" t="s">
        <v>894</v>
      </c>
      <c r="I1022" s="12"/>
      <c r="J1022" s="12" t="b">
        <v>0</v>
      </c>
    </row>
    <row r="1023" spans="1:10" x14ac:dyDescent="0.2">
      <c r="A1023" s="874">
        <v>41221</v>
      </c>
      <c r="B1023" s="66" t="s">
        <v>4</v>
      </c>
      <c r="C1023" s="66" t="s">
        <v>761</v>
      </c>
      <c r="D1023" s="66" t="s">
        <v>17</v>
      </c>
      <c r="E1023" s="12" t="s">
        <v>505</v>
      </c>
      <c r="F1023" s="691"/>
      <c r="G1023" s="992" t="s">
        <v>1444</v>
      </c>
      <c r="H1023" s="12" t="s">
        <v>1097</v>
      </c>
      <c r="I1023" s="12"/>
      <c r="J1023" s="12" t="b">
        <v>0</v>
      </c>
    </row>
    <row r="1024" spans="1:10" x14ac:dyDescent="0.2">
      <c r="A1024" s="874">
        <v>41221</v>
      </c>
      <c r="B1024" s="66" t="s">
        <v>5</v>
      </c>
      <c r="C1024" s="66" t="s">
        <v>37</v>
      </c>
      <c r="D1024" s="66" t="s">
        <v>18</v>
      </c>
      <c r="E1024" s="12" t="s">
        <v>80</v>
      </c>
      <c r="F1024" s="691"/>
      <c r="G1024" s="992" t="s">
        <v>1445</v>
      </c>
      <c r="H1024" s="12" t="s">
        <v>935</v>
      </c>
      <c r="I1024" s="12" t="s">
        <v>1182</v>
      </c>
      <c r="J1024" s="12" t="b">
        <v>0</v>
      </c>
    </row>
    <row r="1025" spans="1:10" x14ac:dyDescent="0.2">
      <c r="A1025" s="874">
        <v>41221</v>
      </c>
      <c r="B1025" s="66" t="s">
        <v>2234</v>
      </c>
      <c r="C1025" s="66" t="s">
        <v>53</v>
      </c>
      <c r="D1025" s="66" t="s">
        <v>19</v>
      </c>
      <c r="E1025" s="12" t="s">
        <v>795</v>
      </c>
      <c r="F1025" s="691">
        <v>21863</v>
      </c>
      <c r="G1025" s="992" t="s">
        <v>1446</v>
      </c>
      <c r="H1025" s="12" t="s">
        <v>897</v>
      </c>
      <c r="I1025" s="12"/>
      <c r="J1025" s="12" t="b">
        <v>0</v>
      </c>
    </row>
    <row r="1026" spans="1:10" x14ac:dyDescent="0.2">
      <c r="A1026" s="874">
        <v>41220</v>
      </c>
      <c r="B1026" s="66" t="s">
        <v>36</v>
      </c>
      <c r="C1026" s="66" t="s">
        <v>53</v>
      </c>
      <c r="D1026" s="66" t="s">
        <v>19</v>
      </c>
      <c r="E1026" s="12" t="s">
        <v>1447</v>
      </c>
      <c r="F1026" s="691">
        <v>24380</v>
      </c>
      <c r="G1026" s="992" t="s">
        <v>1448</v>
      </c>
      <c r="H1026" s="12" t="s">
        <v>1089</v>
      </c>
      <c r="I1026" s="12"/>
      <c r="J1026" s="12" t="b">
        <v>1</v>
      </c>
    </row>
    <row r="1027" spans="1:10" x14ac:dyDescent="0.2">
      <c r="A1027" s="874">
        <v>41219</v>
      </c>
      <c r="B1027" s="66" t="s">
        <v>88</v>
      </c>
      <c r="C1027" s="66" t="s">
        <v>53</v>
      </c>
      <c r="D1027" s="66" t="s">
        <v>17</v>
      </c>
      <c r="E1027" s="12" t="s">
        <v>83</v>
      </c>
      <c r="F1027" s="691">
        <v>97738</v>
      </c>
      <c r="G1027" s="992" t="s">
        <v>1449</v>
      </c>
      <c r="H1027" s="12" t="s">
        <v>869</v>
      </c>
      <c r="I1027" s="12"/>
      <c r="J1027" s="12" t="b">
        <v>1</v>
      </c>
    </row>
    <row r="1028" spans="1:10" x14ac:dyDescent="0.2">
      <c r="A1028" s="874">
        <v>41219</v>
      </c>
      <c r="B1028" s="66" t="s">
        <v>2194</v>
      </c>
      <c r="C1028" s="66" t="s">
        <v>1252</v>
      </c>
      <c r="D1028" s="66" t="s">
        <v>1730</v>
      </c>
      <c r="E1028" s="12" t="s">
        <v>1450</v>
      </c>
      <c r="F1028" s="691">
        <v>0</v>
      </c>
      <c r="G1028" s="992" t="s">
        <v>2286</v>
      </c>
      <c r="H1028" s="12" t="s">
        <v>773</v>
      </c>
      <c r="I1028" s="12" t="s">
        <v>1537</v>
      </c>
      <c r="J1028" s="12" t="b">
        <v>0</v>
      </c>
    </row>
    <row r="1029" spans="1:10" x14ac:dyDescent="0.2">
      <c r="A1029" s="874">
        <v>41219</v>
      </c>
      <c r="B1029" s="66" t="s">
        <v>2193</v>
      </c>
      <c r="C1029" s="66" t="s">
        <v>53</v>
      </c>
      <c r="D1029" s="66" t="s">
        <v>19</v>
      </c>
      <c r="E1029" s="12" t="s">
        <v>762</v>
      </c>
      <c r="F1029" s="691">
        <v>22617</v>
      </c>
      <c r="G1029" s="992" t="s">
        <v>1452</v>
      </c>
      <c r="H1029" s="12" t="s">
        <v>771</v>
      </c>
      <c r="I1029" s="12" t="s">
        <v>1182</v>
      </c>
      <c r="J1029" s="12" t="b">
        <v>0</v>
      </c>
    </row>
    <row r="1030" spans="1:10" x14ac:dyDescent="0.2">
      <c r="A1030" s="874">
        <v>41219</v>
      </c>
      <c r="B1030" s="66" t="s">
        <v>5</v>
      </c>
      <c r="C1030" s="66" t="s">
        <v>761</v>
      </c>
      <c r="D1030" s="66" t="s">
        <v>17</v>
      </c>
      <c r="E1030" s="12" t="s">
        <v>260</v>
      </c>
      <c r="F1030" s="691"/>
      <c r="G1030" s="992" t="s">
        <v>1453</v>
      </c>
      <c r="H1030" s="12" t="s">
        <v>853</v>
      </c>
      <c r="I1030" s="12"/>
      <c r="J1030" s="12" t="b">
        <v>0</v>
      </c>
    </row>
    <row r="1031" spans="1:10" x14ac:dyDescent="0.2">
      <c r="A1031" s="874">
        <v>41217</v>
      </c>
      <c r="B1031" s="66" t="s">
        <v>1506</v>
      </c>
      <c r="C1031" s="66"/>
      <c r="D1031" s="66" t="s">
        <v>17</v>
      </c>
      <c r="E1031" s="12" t="s">
        <v>83</v>
      </c>
      <c r="F1031" s="691"/>
      <c r="G1031" s="992" t="s">
        <v>1455</v>
      </c>
      <c r="H1031" s="12" t="s">
        <v>1800</v>
      </c>
      <c r="I1031" s="12"/>
      <c r="J1031" s="12" t="b">
        <v>0</v>
      </c>
    </row>
    <row r="1032" spans="1:10" x14ac:dyDescent="0.2">
      <c r="A1032" s="874">
        <v>41216</v>
      </c>
      <c r="B1032" s="66" t="s">
        <v>36</v>
      </c>
      <c r="C1032" s="66" t="s">
        <v>53</v>
      </c>
      <c r="D1032" s="66" t="s">
        <v>19</v>
      </c>
      <c r="E1032" s="12" t="s">
        <v>1456</v>
      </c>
      <c r="F1032" s="691">
        <v>2584</v>
      </c>
      <c r="G1032" s="992" t="s">
        <v>1457</v>
      </c>
      <c r="H1032" s="12" t="s">
        <v>766</v>
      </c>
      <c r="I1032" s="12"/>
      <c r="J1032" s="12" t="b">
        <v>0</v>
      </c>
    </row>
    <row r="1033" spans="1:10" x14ac:dyDescent="0.2">
      <c r="A1033" s="874">
        <v>41215</v>
      </c>
      <c r="B1033" s="66" t="s">
        <v>36</v>
      </c>
      <c r="C1033" s="66" t="s">
        <v>37</v>
      </c>
      <c r="D1033" s="66" t="s">
        <v>18</v>
      </c>
      <c r="E1033" s="12" t="s">
        <v>203</v>
      </c>
      <c r="F1033" s="691"/>
      <c r="G1033" s="992" t="s">
        <v>1458</v>
      </c>
      <c r="H1033" s="12" t="s">
        <v>786</v>
      </c>
      <c r="I1033" s="12"/>
      <c r="J1033" s="12" t="b">
        <v>0</v>
      </c>
    </row>
    <row r="1034" spans="1:10" x14ac:dyDescent="0.2">
      <c r="A1034" s="874">
        <v>41215</v>
      </c>
      <c r="B1034" s="66" t="s">
        <v>40</v>
      </c>
      <c r="C1034" s="66" t="s">
        <v>37</v>
      </c>
      <c r="D1034" s="66" t="s">
        <v>18</v>
      </c>
      <c r="E1034" s="12" t="s">
        <v>104</v>
      </c>
      <c r="F1034" s="691"/>
      <c r="G1034" s="992" t="s">
        <v>1459</v>
      </c>
      <c r="H1034" s="12" t="s">
        <v>1011</v>
      </c>
      <c r="I1034" s="12"/>
      <c r="J1034" s="12" t="b">
        <v>0</v>
      </c>
    </row>
    <row r="1035" spans="1:10" x14ac:dyDescent="0.2">
      <c r="A1035" s="874">
        <v>41214</v>
      </c>
      <c r="B1035" s="66" t="s">
        <v>2234</v>
      </c>
      <c r="C1035" s="66" t="s">
        <v>37</v>
      </c>
      <c r="D1035" s="66" t="s">
        <v>18</v>
      </c>
      <c r="E1035" s="12" t="s">
        <v>83</v>
      </c>
      <c r="F1035" s="691"/>
      <c r="G1035" s="992" t="s">
        <v>1460</v>
      </c>
      <c r="H1035" s="12" t="s">
        <v>1051</v>
      </c>
      <c r="I1035" s="12"/>
      <c r="J1035" s="12" t="b">
        <v>0</v>
      </c>
    </row>
    <row r="1036" spans="1:10" x14ac:dyDescent="0.2">
      <c r="A1036" s="874">
        <v>41213</v>
      </c>
      <c r="B1036" s="66" t="s">
        <v>5</v>
      </c>
      <c r="C1036" s="66" t="s">
        <v>53</v>
      </c>
      <c r="D1036" s="66" t="s">
        <v>17</v>
      </c>
      <c r="E1036" s="12" t="s">
        <v>1461</v>
      </c>
      <c r="F1036" s="691"/>
      <c r="G1036" s="992" t="s">
        <v>1462</v>
      </c>
      <c r="H1036" s="12" t="s">
        <v>935</v>
      </c>
      <c r="I1036" s="12" t="s">
        <v>1182</v>
      </c>
      <c r="J1036" s="12" t="b">
        <v>0</v>
      </c>
    </row>
    <row r="1037" spans="1:10" x14ac:dyDescent="0.2">
      <c r="A1037" s="874">
        <v>41212</v>
      </c>
      <c r="B1037" s="66" t="s">
        <v>36</v>
      </c>
      <c r="C1037" s="66" t="s">
        <v>761</v>
      </c>
      <c r="D1037" s="66" t="s">
        <v>17</v>
      </c>
      <c r="E1037" s="12" t="s">
        <v>56</v>
      </c>
      <c r="F1037" s="691"/>
      <c r="G1037" s="992" t="s">
        <v>1464</v>
      </c>
      <c r="H1037" s="12" t="s">
        <v>1463</v>
      </c>
      <c r="I1037" s="12" t="s">
        <v>1487</v>
      </c>
      <c r="J1037" s="12" t="b">
        <v>0</v>
      </c>
    </row>
    <row r="1038" spans="1:10" x14ac:dyDescent="0.2">
      <c r="A1038" s="874">
        <v>41211</v>
      </c>
      <c r="B1038" s="66" t="s">
        <v>1770</v>
      </c>
      <c r="C1038" s="66" t="s">
        <v>53</v>
      </c>
      <c r="D1038" s="66" t="s">
        <v>17</v>
      </c>
      <c r="E1038" s="12" t="s">
        <v>227</v>
      </c>
      <c r="F1038" s="691">
        <v>2500</v>
      </c>
      <c r="G1038" s="992" t="s">
        <v>1465</v>
      </c>
      <c r="H1038" s="12" t="s">
        <v>1191</v>
      </c>
      <c r="I1038" s="12"/>
      <c r="J1038" s="12" t="b">
        <v>0</v>
      </c>
    </row>
    <row r="1039" spans="1:10" x14ac:dyDescent="0.2">
      <c r="A1039" s="874">
        <v>41209</v>
      </c>
      <c r="B1039" s="66" t="s">
        <v>2194</v>
      </c>
      <c r="C1039" s="66"/>
      <c r="D1039" s="66" t="s">
        <v>20</v>
      </c>
      <c r="E1039" s="12" t="s">
        <v>844</v>
      </c>
      <c r="F1039" s="691"/>
      <c r="G1039" s="992" t="s">
        <v>2330</v>
      </c>
      <c r="H1039" s="12" t="s">
        <v>1155</v>
      </c>
      <c r="I1039" s="12"/>
      <c r="J1039" s="12" t="b">
        <v>0</v>
      </c>
    </row>
    <row r="1040" spans="1:10" x14ac:dyDescent="0.2">
      <c r="A1040" s="874">
        <v>41208</v>
      </c>
      <c r="B1040" s="66" t="s">
        <v>36</v>
      </c>
      <c r="C1040" s="66" t="s">
        <v>2</v>
      </c>
      <c r="D1040" s="66" t="s">
        <v>19</v>
      </c>
      <c r="E1040" s="12" t="s">
        <v>1328</v>
      </c>
      <c r="F1040" s="691">
        <v>54583.33</v>
      </c>
      <c r="G1040" s="992" t="s">
        <v>1466</v>
      </c>
      <c r="H1040" s="12" t="s">
        <v>1128</v>
      </c>
      <c r="I1040" s="12"/>
      <c r="J1040" s="12" t="b">
        <v>1</v>
      </c>
    </row>
    <row r="1041" spans="1:10" x14ac:dyDescent="0.2">
      <c r="A1041" s="874">
        <v>41208</v>
      </c>
      <c r="B1041" s="66" t="s">
        <v>36</v>
      </c>
      <c r="C1041" s="66" t="s">
        <v>761</v>
      </c>
      <c r="D1041" s="66" t="s">
        <v>17</v>
      </c>
      <c r="E1041" s="12" t="s">
        <v>72</v>
      </c>
      <c r="F1041" s="691">
        <v>848.03</v>
      </c>
      <c r="G1041" s="992" t="s">
        <v>1467</v>
      </c>
      <c r="H1041" s="12" t="s">
        <v>837</v>
      </c>
      <c r="I1041" s="12" t="s">
        <v>1494</v>
      </c>
      <c r="J1041" s="12" t="b">
        <v>0</v>
      </c>
    </row>
    <row r="1042" spans="1:10" x14ac:dyDescent="0.2">
      <c r="A1042" s="874">
        <v>41206</v>
      </c>
      <c r="B1042" s="66" t="s">
        <v>5</v>
      </c>
      <c r="C1042" s="66" t="s">
        <v>1252</v>
      </c>
      <c r="D1042" s="66" t="s">
        <v>18</v>
      </c>
      <c r="E1042" s="12" t="s">
        <v>873</v>
      </c>
      <c r="F1042" s="691"/>
      <c r="G1042" s="992" t="s">
        <v>1157</v>
      </c>
      <c r="H1042" s="12" t="s">
        <v>1117</v>
      </c>
      <c r="I1042" s="12" t="s">
        <v>1656</v>
      </c>
      <c r="J1042" s="12" t="b">
        <v>0</v>
      </c>
    </row>
    <row r="1043" spans="1:10" x14ac:dyDescent="0.2">
      <c r="A1043" s="874">
        <v>41205</v>
      </c>
      <c r="B1043" s="66" t="s">
        <v>757</v>
      </c>
      <c r="C1043" s="66" t="s">
        <v>761</v>
      </c>
      <c r="D1043" s="66" t="s">
        <v>17</v>
      </c>
      <c r="E1043" s="12" t="s">
        <v>83</v>
      </c>
      <c r="F1043" s="691"/>
      <c r="G1043" s="992" t="s">
        <v>759</v>
      </c>
      <c r="H1043" s="12" t="s">
        <v>758</v>
      </c>
      <c r="I1043" s="12"/>
      <c r="J1043" s="12" t="b">
        <v>0</v>
      </c>
    </row>
    <row r="1044" spans="1:10" x14ac:dyDescent="0.2">
      <c r="A1044" s="874">
        <v>41194</v>
      </c>
      <c r="B1044" s="66" t="s">
        <v>5</v>
      </c>
      <c r="C1044" s="66" t="s">
        <v>53</v>
      </c>
      <c r="D1044" s="66" t="s">
        <v>17</v>
      </c>
      <c r="E1044" s="12" t="s">
        <v>764</v>
      </c>
      <c r="F1044" s="691">
        <v>10875.35</v>
      </c>
      <c r="G1044" s="992" t="s">
        <v>765</v>
      </c>
      <c r="H1044" s="12" t="s">
        <v>763</v>
      </c>
      <c r="I1044" s="12"/>
      <c r="J1044" s="12" t="b">
        <v>0</v>
      </c>
    </row>
    <row r="1045" spans="1:10" x14ac:dyDescent="0.2">
      <c r="A1045" s="874">
        <v>41194</v>
      </c>
      <c r="B1045" s="66" t="s">
        <v>36</v>
      </c>
      <c r="C1045" s="66" t="s">
        <v>53</v>
      </c>
      <c r="D1045" s="66" t="s">
        <v>17</v>
      </c>
      <c r="E1045" s="12" t="s">
        <v>227</v>
      </c>
      <c r="F1045" s="691"/>
      <c r="G1045" s="992" t="s">
        <v>767</v>
      </c>
      <c r="H1045" s="12" t="s">
        <v>766</v>
      </c>
      <c r="I1045" s="12"/>
      <c r="J1045" s="12" t="b">
        <v>0</v>
      </c>
    </row>
    <row r="1046" spans="1:10" x14ac:dyDescent="0.2">
      <c r="A1046" s="874">
        <v>41193</v>
      </c>
      <c r="B1046" s="66" t="s">
        <v>36</v>
      </c>
      <c r="C1046" s="66" t="s">
        <v>37</v>
      </c>
      <c r="D1046" s="66" t="s">
        <v>17</v>
      </c>
      <c r="E1046" s="12" t="s">
        <v>769</v>
      </c>
      <c r="F1046" s="691"/>
      <c r="G1046" s="992" t="s">
        <v>770</v>
      </c>
      <c r="H1046" s="12" t="s">
        <v>768</v>
      </c>
      <c r="I1046" s="12"/>
      <c r="J1046" s="12" t="b">
        <v>0</v>
      </c>
    </row>
    <row r="1047" spans="1:10" x14ac:dyDescent="0.2">
      <c r="A1047" s="874">
        <v>41192</v>
      </c>
      <c r="B1047" s="66" t="s">
        <v>2193</v>
      </c>
      <c r="C1047" s="66" t="s">
        <v>761</v>
      </c>
      <c r="D1047" s="66" t="s">
        <v>1730</v>
      </c>
      <c r="E1047" s="12" t="s">
        <v>85</v>
      </c>
      <c r="F1047" s="691">
        <v>0</v>
      </c>
      <c r="G1047" s="992" t="s">
        <v>2363</v>
      </c>
      <c r="H1047" s="12" t="s">
        <v>771</v>
      </c>
      <c r="I1047" s="12" t="s">
        <v>1182</v>
      </c>
      <c r="J1047" s="12" t="b">
        <v>0</v>
      </c>
    </row>
    <row r="1048" spans="1:10" x14ac:dyDescent="0.2">
      <c r="A1048" s="874">
        <v>41192</v>
      </c>
      <c r="B1048" s="66" t="s">
        <v>2194</v>
      </c>
      <c r="C1048" s="66" t="s">
        <v>1252</v>
      </c>
      <c r="D1048" s="66" t="s">
        <v>1730</v>
      </c>
      <c r="E1048" s="12" t="s">
        <v>774</v>
      </c>
      <c r="F1048" s="691">
        <v>0</v>
      </c>
      <c r="G1048" s="992" t="s">
        <v>2287</v>
      </c>
      <c r="H1048" s="12" t="s">
        <v>773</v>
      </c>
      <c r="I1048" s="12" t="s">
        <v>1537</v>
      </c>
      <c r="J1048" s="12" t="b">
        <v>0</v>
      </c>
    </row>
    <row r="1049" spans="1:10" x14ac:dyDescent="0.2">
      <c r="A1049" s="874">
        <v>41192</v>
      </c>
      <c r="B1049" s="66" t="s">
        <v>2194</v>
      </c>
      <c r="C1049" s="66" t="s">
        <v>1252</v>
      </c>
      <c r="D1049" s="66" t="s">
        <v>1730</v>
      </c>
      <c r="E1049" s="12" t="s">
        <v>774</v>
      </c>
      <c r="F1049" s="691">
        <v>0</v>
      </c>
      <c r="G1049" s="992" t="s">
        <v>2288</v>
      </c>
      <c r="H1049" s="12" t="s">
        <v>773</v>
      </c>
      <c r="I1049" s="12" t="s">
        <v>1537</v>
      </c>
      <c r="J1049" s="12" t="b">
        <v>0</v>
      </c>
    </row>
    <row r="1050" spans="1:10" x14ac:dyDescent="0.2">
      <c r="A1050" s="874">
        <v>41192</v>
      </c>
      <c r="B1050" s="66" t="s">
        <v>40</v>
      </c>
      <c r="C1050" s="66" t="s">
        <v>761</v>
      </c>
      <c r="D1050" s="66" t="s">
        <v>20</v>
      </c>
      <c r="E1050" s="12" t="s">
        <v>778</v>
      </c>
      <c r="F1050" s="691">
        <v>1411.16</v>
      </c>
      <c r="G1050" s="992" t="s">
        <v>779</v>
      </c>
      <c r="H1050" s="12" t="s">
        <v>777</v>
      </c>
      <c r="I1050" s="12"/>
      <c r="J1050" s="12" t="b">
        <v>0</v>
      </c>
    </row>
    <row r="1051" spans="1:10" x14ac:dyDescent="0.2">
      <c r="A1051" s="874">
        <v>41186</v>
      </c>
      <c r="B1051" s="66" t="s">
        <v>2194</v>
      </c>
      <c r="C1051" s="66" t="s">
        <v>53</v>
      </c>
      <c r="D1051" s="66" t="s">
        <v>20</v>
      </c>
      <c r="E1051" s="12" t="s">
        <v>774</v>
      </c>
      <c r="F1051" s="691">
        <v>0</v>
      </c>
      <c r="G1051" s="992" t="s">
        <v>2294</v>
      </c>
      <c r="H1051" s="12" t="s">
        <v>780</v>
      </c>
      <c r="I1051" s="12"/>
      <c r="J1051" s="12" t="b">
        <v>0</v>
      </c>
    </row>
    <row r="1052" spans="1:10" x14ac:dyDescent="0.2">
      <c r="A1052" s="874">
        <v>41186</v>
      </c>
      <c r="B1052" s="66" t="s">
        <v>2194</v>
      </c>
      <c r="C1052" s="66" t="s">
        <v>53</v>
      </c>
      <c r="D1052" s="66" t="s">
        <v>20</v>
      </c>
      <c r="E1052" s="12" t="s">
        <v>774</v>
      </c>
      <c r="F1052" s="691">
        <v>0</v>
      </c>
      <c r="G1052" s="992" t="s">
        <v>2295</v>
      </c>
      <c r="H1052" s="12" t="s">
        <v>780</v>
      </c>
      <c r="I1052" s="12"/>
      <c r="J1052" s="12" t="b">
        <v>0</v>
      </c>
    </row>
    <row r="1053" spans="1:10" x14ac:dyDescent="0.2">
      <c r="A1053" s="874">
        <v>41185</v>
      </c>
      <c r="B1053" s="66" t="s">
        <v>36</v>
      </c>
      <c r="C1053" s="66" t="s">
        <v>53</v>
      </c>
      <c r="D1053" s="66" t="s">
        <v>18</v>
      </c>
      <c r="E1053" s="12" t="s">
        <v>784</v>
      </c>
      <c r="F1053" s="691"/>
      <c r="G1053" s="992" t="s">
        <v>785</v>
      </c>
      <c r="H1053" s="12" t="s">
        <v>783</v>
      </c>
      <c r="I1053" s="12"/>
      <c r="J1053" s="12" t="b">
        <v>0</v>
      </c>
    </row>
    <row r="1054" spans="1:10" x14ac:dyDescent="0.2">
      <c r="A1054" s="874">
        <v>41185</v>
      </c>
      <c r="B1054" s="66" t="s">
        <v>36</v>
      </c>
      <c r="C1054" s="66" t="s">
        <v>761</v>
      </c>
      <c r="D1054" s="66" t="s">
        <v>17</v>
      </c>
      <c r="E1054" s="12" t="s">
        <v>787</v>
      </c>
      <c r="F1054" s="691">
        <v>0</v>
      </c>
      <c r="G1054" s="992" t="s">
        <v>788</v>
      </c>
      <c r="H1054" s="12" t="s">
        <v>786</v>
      </c>
      <c r="I1054" s="12"/>
      <c r="J1054" s="12" t="b">
        <v>0</v>
      </c>
    </row>
    <row r="1055" spans="1:10" x14ac:dyDescent="0.2">
      <c r="A1055" s="874">
        <v>41184</v>
      </c>
      <c r="B1055" s="66" t="s">
        <v>5</v>
      </c>
      <c r="C1055" s="66" t="s">
        <v>53</v>
      </c>
      <c r="D1055" s="66" t="s">
        <v>17</v>
      </c>
      <c r="E1055" s="12" t="s">
        <v>66</v>
      </c>
      <c r="F1055" s="691">
        <v>45000</v>
      </c>
      <c r="G1055" s="992" t="s">
        <v>1158</v>
      </c>
      <c r="H1055" s="12" t="s">
        <v>1017</v>
      </c>
      <c r="I1055" s="12"/>
      <c r="J1055" s="12" t="b">
        <v>0</v>
      </c>
    </row>
    <row r="1056" spans="1:10" x14ac:dyDescent="0.2">
      <c r="A1056" s="874">
        <v>41184</v>
      </c>
      <c r="B1056" s="66" t="s">
        <v>5</v>
      </c>
      <c r="C1056" s="66" t="s">
        <v>53</v>
      </c>
      <c r="D1056" s="66" t="s">
        <v>17</v>
      </c>
      <c r="E1056" s="12" t="s">
        <v>66</v>
      </c>
      <c r="F1056" s="691">
        <v>45000</v>
      </c>
      <c r="G1056" s="992" t="s">
        <v>1159</v>
      </c>
      <c r="H1056" s="12" t="s">
        <v>1017</v>
      </c>
      <c r="I1056" s="12"/>
      <c r="J1056" s="12" t="b">
        <v>0</v>
      </c>
    </row>
    <row r="1057" spans="1:10" x14ac:dyDescent="0.2">
      <c r="A1057" s="874">
        <v>41180</v>
      </c>
      <c r="B1057" s="66" t="s">
        <v>2201</v>
      </c>
      <c r="C1057" s="66" t="s">
        <v>761</v>
      </c>
      <c r="D1057" s="66" t="s">
        <v>20</v>
      </c>
      <c r="E1057" s="12" t="s">
        <v>373</v>
      </c>
      <c r="F1057" s="691">
        <v>325</v>
      </c>
      <c r="G1057" s="992" t="s">
        <v>790</v>
      </c>
      <c r="H1057" s="12" t="s">
        <v>789</v>
      </c>
      <c r="I1057" s="12"/>
      <c r="J1057" s="12" t="b">
        <v>0</v>
      </c>
    </row>
    <row r="1058" spans="1:10" x14ac:dyDescent="0.2">
      <c r="A1058" s="874">
        <v>41178</v>
      </c>
      <c r="B1058" s="66" t="s">
        <v>36</v>
      </c>
      <c r="C1058" s="66" t="s">
        <v>118</v>
      </c>
      <c r="D1058" s="66" t="s">
        <v>19</v>
      </c>
      <c r="E1058" s="12" t="s">
        <v>792</v>
      </c>
      <c r="F1058" s="691">
        <v>68681.09</v>
      </c>
      <c r="G1058" s="992" t="s">
        <v>793</v>
      </c>
      <c r="H1058" s="12" t="s">
        <v>791</v>
      </c>
      <c r="I1058" s="12"/>
      <c r="J1058" s="12" t="b">
        <v>0</v>
      </c>
    </row>
    <row r="1059" spans="1:10" x14ac:dyDescent="0.2">
      <c r="A1059" s="874">
        <v>41173</v>
      </c>
      <c r="B1059" s="66" t="s">
        <v>40</v>
      </c>
      <c r="C1059" s="66" t="s">
        <v>2</v>
      </c>
      <c r="D1059" s="66" t="s">
        <v>18</v>
      </c>
      <c r="E1059" s="12" t="s">
        <v>795</v>
      </c>
      <c r="F1059" s="691">
        <v>249120.89</v>
      </c>
      <c r="G1059" s="992" t="s">
        <v>796</v>
      </c>
      <c r="H1059" s="12" t="s">
        <v>1091</v>
      </c>
      <c r="I1059" s="12"/>
      <c r="J1059" s="12" t="b">
        <v>1</v>
      </c>
    </row>
    <row r="1060" spans="1:10" x14ac:dyDescent="0.2">
      <c r="A1060" s="874">
        <v>41173</v>
      </c>
      <c r="B1060" s="66" t="s">
        <v>6</v>
      </c>
      <c r="C1060" s="66" t="s">
        <v>53</v>
      </c>
      <c r="D1060" s="66" t="s">
        <v>17</v>
      </c>
      <c r="E1060" s="12" t="s">
        <v>66</v>
      </c>
      <c r="F1060" s="691"/>
      <c r="G1060" s="992" t="s">
        <v>798</v>
      </c>
      <c r="H1060" s="12" t="s">
        <v>797</v>
      </c>
      <c r="I1060" s="12"/>
      <c r="J1060" s="12" t="b">
        <v>0</v>
      </c>
    </row>
    <row r="1061" spans="1:10" x14ac:dyDescent="0.2">
      <c r="A1061" s="874">
        <v>41173</v>
      </c>
      <c r="B1061" s="66" t="s">
        <v>36</v>
      </c>
      <c r="C1061" s="66" t="s">
        <v>43</v>
      </c>
      <c r="D1061" s="66"/>
      <c r="E1061" s="12" t="s">
        <v>800</v>
      </c>
      <c r="F1061" s="691"/>
      <c r="G1061" s="992" t="s">
        <v>801</v>
      </c>
      <c r="H1061" s="12" t="s">
        <v>799</v>
      </c>
      <c r="I1061" s="12"/>
      <c r="J1061" s="12" t="b">
        <v>0</v>
      </c>
    </row>
    <row r="1062" spans="1:10" x14ac:dyDescent="0.2">
      <c r="A1062" s="874">
        <v>41173</v>
      </c>
      <c r="B1062" s="66" t="s">
        <v>5</v>
      </c>
      <c r="C1062" s="66" t="s">
        <v>761</v>
      </c>
      <c r="D1062" s="66" t="s">
        <v>17</v>
      </c>
      <c r="E1062" s="12" t="s">
        <v>802</v>
      </c>
      <c r="F1062" s="691"/>
      <c r="G1062" s="992" t="s">
        <v>803</v>
      </c>
      <c r="H1062" s="12" t="s">
        <v>891</v>
      </c>
      <c r="I1062" s="12"/>
      <c r="J1062" s="12" t="b">
        <v>0</v>
      </c>
    </row>
    <row r="1063" spans="1:10" x14ac:dyDescent="0.2">
      <c r="A1063" s="874">
        <v>41170</v>
      </c>
      <c r="B1063" s="66" t="s">
        <v>36</v>
      </c>
      <c r="C1063" s="66" t="s">
        <v>1252</v>
      </c>
      <c r="D1063" s="66" t="s">
        <v>17</v>
      </c>
      <c r="E1063" s="12" t="s">
        <v>1468</v>
      </c>
      <c r="F1063" s="691">
        <v>11260.8</v>
      </c>
      <c r="G1063" s="992" t="s">
        <v>1469</v>
      </c>
      <c r="H1063" s="12" t="s">
        <v>1002</v>
      </c>
      <c r="I1063" s="12"/>
      <c r="J1063" s="12" t="b">
        <v>0</v>
      </c>
    </row>
    <row r="1064" spans="1:10" x14ac:dyDescent="0.2">
      <c r="A1064" s="874">
        <v>41169</v>
      </c>
      <c r="B1064" s="66" t="s">
        <v>36</v>
      </c>
      <c r="C1064" s="66" t="s">
        <v>53</v>
      </c>
      <c r="D1064" s="66" t="s">
        <v>19</v>
      </c>
      <c r="E1064" s="12" t="s">
        <v>805</v>
      </c>
      <c r="F1064" s="691">
        <v>19806</v>
      </c>
      <c r="G1064" s="992" t="s">
        <v>806</v>
      </c>
      <c r="H1064" s="12" t="s">
        <v>804</v>
      </c>
      <c r="I1064" s="12"/>
      <c r="J1064" s="12" t="b">
        <v>0</v>
      </c>
    </row>
    <row r="1065" spans="1:10" x14ac:dyDescent="0.2">
      <c r="A1065" s="874">
        <v>41166</v>
      </c>
      <c r="B1065" s="66" t="s">
        <v>2201</v>
      </c>
      <c r="C1065" s="66" t="s">
        <v>3</v>
      </c>
      <c r="D1065" s="66" t="s">
        <v>17</v>
      </c>
      <c r="E1065" s="12" t="s">
        <v>807</v>
      </c>
      <c r="F1065" s="691">
        <v>0</v>
      </c>
      <c r="G1065" s="992" t="s">
        <v>808</v>
      </c>
      <c r="H1065" s="12" t="s">
        <v>789</v>
      </c>
      <c r="I1065" s="12"/>
      <c r="J1065" s="12" t="b">
        <v>0</v>
      </c>
    </row>
    <row r="1066" spans="1:10" x14ac:dyDescent="0.2">
      <c r="A1066" s="874">
        <v>41164</v>
      </c>
      <c r="B1066" s="66" t="s">
        <v>6</v>
      </c>
      <c r="C1066" s="66" t="s">
        <v>2</v>
      </c>
      <c r="D1066" s="66" t="s">
        <v>20</v>
      </c>
      <c r="E1066" s="12" t="s">
        <v>810</v>
      </c>
      <c r="F1066" s="691">
        <v>52806</v>
      </c>
      <c r="G1066" s="992" t="s">
        <v>811</v>
      </c>
      <c r="H1066" s="12" t="s">
        <v>809</v>
      </c>
      <c r="I1066" s="12"/>
      <c r="J1066" s="12" t="b">
        <v>0</v>
      </c>
    </row>
    <row r="1067" spans="1:10" x14ac:dyDescent="0.2">
      <c r="A1067" s="874">
        <v>41164</v>
      </c>
      <c r="B1067" s="66" t="s">
        <v>4</v>
      </c>
      <c r="C1067" s="66" t="s">
        <v>37</v>
      </c>
      <c r="D1067" s="66" t="s">
        <v>18</v>
      </c>
      <c r="E1067" s="12" t="s">
        <v>813</v>
      </c>
      <c r="F1067" s="691"/>
      <c r="G1067" s="992" t="s">
        <v>814</v>
      </c>
      <c r="H1067" s="12" t="s">
        <v>812</v>
      </c>
      <c r="I1067" s="12"/>
      <c r="J1067" s="12" t="b">
        <v>0</v>
      </c>
    </row>
    <row r="1068" spans="1:10" x14ac:dyDescent="0.2">
      <c r="A1068" s="874">
        <v>41163</v>
      </c>
      <c r="B1068" s="66" t="s">
        <v>4</v>
      </c>
      <c r="C1068" s="66" t="s">
        <v>1252</v>
      </c>
      <c r="D1068" s="66" t="s">
        <v>17</v>
      </c>
      <c r="E1068" s="12" t="s">
        <v>810</v>
      </c>
      <c r="F1068" s="691">
        <v>3495</v>
      </c>
      <c r="G1068" s="992" t="s">
        <v>816</v>
      </c>
      <c r="H1068" s="12" t="s">
        <v>815</v>
      </c>
      <c r="I1068" s="12"/>
      <c r="J1068" s="12" t="b">
        <v>0</v>
      </c>
    </row>
    <row r="1069" spans="1:10" x14ac:dyDescent="0.2">
      <c r="A1069" s="874">
        <v>41158</v>
      </c>
      <c r="B1069" s="66" t="s">
        <v>36</v>
      </c>
      <c r="C1069" s="66" t="s">
        <v>1252</v>
      </c>
      <c r="D1069" s="66" t="s">
        <v>17</v>
      </c>
      <c r="E1069" s="12" t="s">
        <v>34</v>
      </c>
      <c r="F1069" s="691">
        <v>11026</v>
      </c>
      <c r="G1069" s="992" t="s">
        <v>818</v>
      </c>
      <c r="H1069" s="12" t="s">
        <v>817</v>
      </c>
      <c r="I1069" s="12"/>
      <c r="J1069" s="12" t="b">
        <v>0</v>
      </c>
    </row>
    <row r="1070" spans="1:10" x14ac:dyDescent="0.2">
      <c r="A1070" s="874">
        <v>41157</v>
      </c>
      <c r="B1070" s="66" t="s">
        <v>2201</v>
      </c>
      <c r="C1070" s="66" t="s">
        <v>1252</v>
      </c>
      <c r="D1070" s="66" t="s">
        <v>20</v>
      </c>
      <c r="E1070" s="12" t="s">
        <v>819</v>
      </c>
      <c r="F1070" s="691">
        <v>325.44</v>
      </c>
      <c r="G1070" s="992" t="s">
        <v>820</v>
      </c>
      <c r="H1070" s="12" t="s">
        <v>789</v>
      </c>
      <c r="I1070" s="12"/>
      <c r="J1070" s="12" t="b">
        <v>0</v>
      </c>
    </row>
    <row r="1071" spans="1:10" x14ac:dyDescent="0.2">
      <c r="A1071" s="874">
        <v>41157</v>
      </c>
      <c r="B1071" s="66" t="s">
        <v>36</v>
      </c>
      <c r="C1071" s="66" t="s">
        <v>43</v>
      </c>
      <c r="D1071" s="66" t="s">
        <v>17</v>
      </c>
      <c r="E1071" s="12" t="s">
        <v>822</v>
      </c>
      <c r="F1071" s="691">
        <v>0</v>
      </c>
      <c r="G1071" s="992" t="s">
        <v>823</v>
      </c>
      <c r="H1071" s="12" t="s">
        <v>821</v>
      </c>
      <c r="I1071" s="12"/>
      <c r="J1071" s="12" t="b">
        <v>0</v>
      </c>
    </row>
    <row r="1072" spans="1:10" x14ac:dyDescent="0.2">
      <c r="A1072" s="874">
        <v>41156</v>
      </c>
      <c r="B1072" s="66" t="s">
        <v>4</v>
      </c>
      <c r="C1072" s="66" t="s">
        <v>53</v>
      </c>
      <c r="D1072" s="66" t="s">
        <v>20</v>
      </c>
      <c r="E1072" s="12" t="s">
        <v>1276</v>
      </c>
      <c r="F1072" s="691"/>
      <c r="G1072" s="992" t="s">
        <v>1470</v>
      </c>
      <c r="H1072" s="12" t="s">
        <v>829</v>
      </c>
      <c r="I1072" s="12"/>
      <c r="J1072" s="12" t="b">
        <v>0</v>
      </c>
    </row>
    <row r="1073" spans="1:10" x14ac:dyDescent="0.2">
      <c r="A1073" s="874">
        <v>41154</v>
      </c>
      <c r="B1073" s="66" t="s">
        <v>36</v>
      </c>
      <c r="C1073" s="66" t="s">
        <v>118</v>
      </c>
      <c r="D1073" s="66" t="s">
        <v>19</v>
      </c>
      <c r="E1073" s="12" t="s">
        <v>825</v>
      </c>
      <c r="F1073" s="691">
        <v>0</v>
      </c>
      <c r="G1073" s="992" t="s">
        <v>826</v>
      </c>
      <c r="H1073" s="12" t="s">
        <v>824</v>
      </c>
      <c r="I1073" s="12"/>
      <c r="J1073" s="12" t="b">
        <v>0</v>
      </c>
    </row>
    <row r="1074" spans="1:10" x14ac:dyDescent="0.2">
      <c r="A1074" s="874">
        <v>41153</v>
      </c>
      <c r="B1074" s="66" t="s">
        <v>36</v>
      </c>
      <c r="C1074" s="66" t="s">
        <v>53</v>
      </c>
      <c r="D1074" s="66" t="s">
        <v>20</v>
      </c>
      <c r="E1074" s="12" t="s">
        <v>515</v>
      </c>
      <c r="F1074" s="691">
        <v>0</v>
      </c>
      <c r="G1074" s="992" t="s">
        <v>828</v>
      </c>
      <c r="H1074" s="12" t="s">
        <v>827</v>
      </c>
      <c r="I1074" s="12"/>
      <c r="J1074" s="12" t="b">
        <v>0</v>
      </c>
    </row>
    <row r="1075" spans="1:10" x14ac:dyDescent="0.2">
      <c r="A1075" s="874">
        <v>41152</v>
      </c>
      <c r="B1075" s="66" t="s">
        <v>4</v>
      </c>
      <c r="C1075" s="66" t="s">
        <v>2</v>
      </c>
      <c r="D1075" s="66" t="s">
        <v>20</v>
      </c>
      <c r="E1075" s="12" t="s">
        <v>830</v>
      </c>
      <c r="F1075" s="691">
        <v>56600</v>
      </c>
      <c r="G1075" s="992" t="s">
        <v>831</v>
      </c>
      <c r="H1075" s="12" t="s">
        <v>829</v>
      </c>
      <c r="I1075" s="12"/>
      <c r="J1075" s="12" t="b">
        <v>0</v>
      </c>
    </row>
    <row r="1076" spans="1:10" x14ac:dyDescent="0.2">
      <c r="A1076" s="874">
        <v>41152</v>
      </c>
      <c r="B1076" s="66" t="s">
        <v>5</v>
      </c>
      <c r="C1076" s="66" t="s">
        <v>43</v>
      </c>
      <c r="D1076" s="66" t="s">
        <v>17</v>
      </c>
      <c r="E1076" s="12" t="s">
        <v>233</v>
      </c>
      <c r="F1076" s="691">
        <v>0</v>
      </c>
      <c r="G1076" s="992" t="s">
        <v>833</v>
      </c>
      <c r="H1076" s="12" t="s">
        <v>832</v>
      </c>
      <c r="I1076" s="12"/>
      <c r="J1076" s="12" t="b">
        <v>0</v>
      </c>
    </row>
    <row r="1077" spans="1:10" x14ac:dyDescent="0.2">
      <c r="A1077" s="874">
        <v>41152</v>
      </c>
      <c r="B1077" s="66" t="s">
        <v>1506</v>
      </c>
      <c r="C1077" s="66" t="s">
        <v>1252</v>
      </c>
      <c r="D1077" s="66" t="s">
        <v>18</v>
      </c>
      <c r="E1077" s="12" t="s">
        <v>347</v>
      </c>
      <c r="F1077" s="691">
        <v>8065.5</v>
      </c>
      <c r="G1077" s="992" t="s">
        <v>836</v>
      </c>
      <c r="H1077" s="12" t="s">
        <v>835</v>
      </c>
      <c r="I1077" s="12"/>
      <c r="J1077" s="12" t="b">
        <v>0</v>
      </c>
    </row>
    <row r="1078" spans="1:10" x14ac:dyDescent="0.2">
      <c r="A1078" s="874">
        <v>41150</v>
      </c>
      <c r="B1078" s="66" t="s">
        <v>36</v>
      </c>
      <c r="C1078" s="66" t="s">
        <v>53</v>
      </c>
      <c r="D1078" s="66" t="s">
        <v>17</v>
      </c>
      <c r="E1078" s="12" t="s">
        <v>85</v>
      </c>
      <c r="F1078" s="691"/>
      <c r="G1078" s="992" t="s">
        <v>838</v>
      </c>
      <c r="H1078" s="12" t="s">
        <v>837</v>
      </c>
      <c r="I1078" s="12" t="s">
        <v>1494</v>
      </c>
      <c r="J1078" s="12" t="b">
        <v>0</v>
      </c>
    </row>
    <row r="1079" spans="1:10" x14ac:dyDescent="0.2">
      <c r="A1079" s="874">
        <v>41149</v>
      </c>
      <c r="B1079" s="66" t="s">
        <v>839</v>
      </c>
      <c r="C1079" s="66" t="s">
        <v>1</v>
      </c>
      <c r="D1079" s="66" t="s">
        <v>20</v>
      </c>
      <c r="E1079" s="12" t="s">
        <v>841</v>
      </c>
      <c r="F1079" s="691">
        <v>1372054</v>
      </c>
      <c r="G1079" s="992" t="s">
        <v>842</v>
      </c>
      <c r="H1079" s="12" t="s">
        <v>840</v>
      </c>
      <c r="I1079" s="12"/>
      <c r="J1079" s="12" t="b">
        <v>0</v>
      </c>
    </row>
    <row r="1080" spans="1:10" x14ac:dyDescent="0.2">
      <c r="A1080" s="874">
        <v>41148</v>
      </c>
      <c r="B1080" s="66" t="s">
        <v>36</v>
      </c>
      <c r="C1080" s="66" t="s">
        <v>53</v>
      </c>
      <c r="D1080" s="66" t="s">
        <v>19</v>
      </c>
      <c r="E1080" s="12" t="s">
        <v>844</v>
      </c>
      <c r="F1080" s="691">
        <v>2550.16</v>
      </c>
      <c r="G1080" s="992" t="s">
        <v>845</v>
      </c>
      <c r="H1080" s="12" t="s">
        <v>843</v>
      </c>
      <c r="I1080" s="12"/>
      <c r="J1080" s="12" t="b">
        <v>0</v>
      </c>
    </row>
    <row r="1081" spans="1:10" x14ac:dyDescent="0.2">
      <c r="A1081" s="874">
        <v>41147</v>
      </c>
      <c r="B1081" s="66" t="s">
        <v>5</v>
      </c>
      <c r="C1081" s="66" t="s">
        <v>1252</v>
      </c>
      <c r="D1081" s="66" t="s">
        <v>1730</v>
      </c>
      <c r="E1081" s="12" t="s">
        <v>66</v>
      </c>
      <c r="F1081" s="691">
        <v>65475.3</v>
      </c>
      <c r="G1081" s="992" t="s">
        <v>2364</v>
      </c>
      <c r="H1081" s="12" t="s">
        <v>846</v>
      </c>
      <c r="I1081" s="12" t="s">
        <v>1177</v>
      </c>
      <c r="J1081" s="12" t="b">
        <v>0</v>
      </c>
    </row>
    <row r="1082" spans="1:10" x14ac:dyDescent="0.2">
      <c r="A1082" s="874">
        <v>41145</v>
      </c>
      <c r="B1082" s="66" t="s">
        <v>36</v>
      </c>
      <c r="C1082" s="66" t="s">
        <v>1252</v>
      </c>
      <c r="D1082" s="66" t="s">
        <v>17</v>
      </c>
      <c r="E1082" s="12" t="s">
        <v>203</v>
      </c>
      <c r="F1082" s="691">
        <v>12662</v>
      </c>
      <c r="G1082" s="992" t="s">
        <v>848</v>
      </c>
      <c r="H1082" s="12" t="s">
        <v>799</v>
      </c>
      <c r="I1082" s="12"/>
      <c r="J1082" s="12" t="b">
        <v>0</v>
      </c>
    </row>
    <row r="1083" spans="1:10" x14ac:dyDescent="0.2">
      <c r="A1083" s="874">
        <v>41145</v>
      </c>
      <c r="B1083" s="66" t="s">
        <v>36</v>
      </c>
      <c r="C1083" s="66" t="s">
        <v>1252</v>
      </c>
      <c r="D1083" s="66" t="s">
        <v>17</v>
      </c>
      <c r="E1083" s="12" t="s">
        <v>850</v>
      </c>
      <c r="F1083" s="691">
        <v>108281.51</v>
      </c>
      <c r="G1083" s="992" t="s">
        <v>851</v>
      </c>
      <c r="H1083" s="12" t="s">
        <v>849</v>
      </c>
      <c r="I1083" s="12"/>
      <c r="J1083" s="12" t="b">
        <v>0</v>
      </c>
    </row>
    <row r="1084" spans="1:10" x14ac:dyDescent="0.2">
      <c r="A1084" s="874">
        <v>41143</v>
      </c>
      <c r="B1084" s="66" t="s">
        <v>2194</v>
      </c>
      <c r="C1084" s="66" t="s">
        <v>1252</v>
      </c>
      <c r="D1084" s="66" t="s">
        <v>1730</v>
      </c>
      <c r="E1084" s="12" t="s">
        <v>203</v>
      </c>
      <c r="F1084" s="691">
        <v>0</v>
      </c>
      <c r="G1084" s="992" t="s">
        <v>2296</v>
      </c>
      <c r="H1084" s="12" t="s">
        <v>786</v>
      </c>
      <c r="I1084" s="12" t="s">
        <v>1579</v>
      </c>
      <c r="J1084" s="12" t="b">
        <v>0</v>
      </c>
    </row>
    <row r="1085" spans="1:10" x14ac:dyDescent="0.2">
      <c r="A1085" s="874">
        <v>41142</v>
      </c>
      <c r="B1085" s="66" t="s">
        <v>5</v>
      </c>
      <c r="C1085" s="66" t="s">
        <v>761</v>
      </c>
      <c r="D1085" s="66" t="s">
        <v>20</v>
      </c>
      <c r="E1085" s="12" t="s">
        <v>802</v>
      </c>
      <c r="F1085" s="691">
        <v>0</v>
      </c>
      <c r="G1085" s="992" t="s">
        <v>854</v>
      </c>
      <c r="H1085" s="12" t="s">
        <v>853</v>
      </c>
      <c r="I1085" s="12"/>
      <c r="J1085" s="12" t="b">
        <v>0</v>
      </c>
    </row>
    <row r="1086" spans="1:10" x14ac:dyDescent="0.2">
      <c r="A1086" s="874">
        <v>41141</v>
      </c>
      <c r="B1086" s="66" t="s">
        <v>2234</v>
      </c>
      <c r="C1086" s="66" t="s">
        <v>1252</v>
      </c>
      <c r="D1086" s="66" t="s">
        <v>20</v>
      </c>
      <c r="E1086" s="12" t="s">
        <v>778</v>
      </c>
      <c r="F1086" s="691">
        <v>1203.94</v>
      </c>
      <c r="G1086" s="992" t="s">
        <v>856</v>
      </c>
      <c r="H1086" s="12" t="s">
        <v>855</v>
      </c>
      <c r="I1086" s="12"/>
      <c r="J1086" s="12" t="b">
        <v>0</v>
      </c>
    </row>
    <row r="1087" spans="1:10" x14ac:dyDescent="0.2">
      <c r="A1087" s="874">
        <v>41140</v>
      </c>
      <c r="B1087" s="66" t="s">
        <v>36</v>
      </c>
      <c r="C1087" s="66" t="s">
        <v>53</v>
      </c>
      <c r="D1087" s="66" t="s">
        <v>19</v>
      </c>
      <c r="E1087" s="12" t="s">
        <v>858</v>
      </c>
      <c r="F1087" s="691">
        <v>2350</v>
      </c>
      <c r="G1087" s="992" t="s">
        <v>859</v>
      </c>
      <c r="H1087" s="12" t="s">
        <v>857</v>
      </c>
      <c r="I1087" s="12"/>
      <c r="J1087" s="12" t="b">
        <v>0</v>
      </c>
    </row>
    <row r="1088" spans="1:10" x14ac:dyDescent="0.2">
      <c r="A1088" s="874">
        <v>41136</v>
      </c>
      <c r="B1088" s="66" t="s">
        <v>4</v>
      </c>
      <c r="C1088" s="66" t="s">
        <v>761</v>
      </c>
      <c r="D1088" s="66" t="s">
        <v>19</v>
      </c>
      <c r="E1088" s="12" t="s">
        <v>861</v>
      </c>
      <c r="F1088" s="691">
        <v>800</v>
      </c>
      <c r="G1088" s="992" t="s">
        <v>1471</v>
      </c>
      <c r="H1088" s="12" t="s">
        <v>860</v>
      </c>
      <c r="I1088" s="12"/>
      <c r="J1088" s="12" t="b">
        <v>0</v>
      </c>
    </row>
    <row r="1089" spans="1:10" x14ac:dyDescent="0.2">
      <c r="A1089" s="874">
        <v>41135</v>
      </c>
      <c r="B1089" s="66" t="s">
        <v>36</v>
      </c>
      <c r="C1089" s="66" t="s">
        <v>48</v>
      </c>
      <c r="D1089" s="66" t="s">
        <v>17</v>
      </c>
      <c r="E1089" s="12" t="s">
        <v>864</v>
      </c>
      <c r="F1089" s="691">
        <v>0</v>
      </c>
      <c r="G1089" s="992" t="s">
        <v>865</v>
      </c>
      <c r="H1089" s="12" t="s">
        <v>863</v>
      </c>
      <c r="I1089" s="12"/>
      <c r="J1089" s="12" t="b">
        <v>0</v>
      </c>
    </row>
    <row r="1090" spans="1:10" x14ac:dyDescent="0.2">
      <c r="A1090" s="874">
        <v>41135</v>
      </c>
      <c r="B1090" s="66" t="s">
        <v>88</v>
      </c>
      <c r="C1090" s="66" t="s">
        <v>48</v>
      </c>
      <c r="D1090" s="66" t="s">
        <v>17</v>
      </c>
      <c r="E1090" s="12" t="s">
        <v>867</v>
      </c>
      <c r="F1090" s="691">
        <v>0</v>
      </c>
      <c r="G1090" s="992" t="s">
        <v>868</v>
      </c>
      <c r="H1090" s="12" t="s">
        <v>866</v>
      </c>
      <c r="I1090" s="12"/>
      <c r="J1090" s="12" t="b">
        <v>0</v>
      </c>
    </row>
    <row r="1091" spans="1:10" x14ac:dyDescent="0.2">
      <c r="A1091" s="874">
        <v>41134</v>
      </c>
      <c r="B1091" s="66" t="s">
        <v>88</v>
      </c>
      <c r="C1091" s="66" t="s">
        <v>43</v>
      </c>
      <c r="D1091" s="66" t="s">
        <v>17</v>
      </c>
      <c r="E1091" s="12" t="s">
        <v>870</v>
      </c>
      <c r="F1091" s="691">
        <v>0</v>
      </c>
      <c r="G1091" s="992" t="s">
        <v>871</v>
      </c>
      <c r="H1091" s="12" t="s">
        <v>869</v>
      </c>
      <c r="I1091" s="12"/>
      <c r="J1091" s="12" t="b">
        <v>0</v>
      </c>
    </row>
    <row r="1092" spans="1:10" x14ac:dyDescent="0.2">
      <c r="A1092" s="874">
        <v>41131</v>
      </c>
      <c r="B1092" s="66" t="s">
        <v>36</v>
      </c>
      <c r="C1092" s="66" t="s">
        <v>2</v>
      </c>
      <c r="D1092" s="66" t="s">
        <v>17</v>
      </c>
      <c r="E1092" s="12" t="s">
        <v>873</v>
      </c>
      <c r="F1092" s="691">
        <v>175007.24</v>
      </c>
      <c r="G1092" s="992" t="s">
        <v>874</v>
      </c>
      <c r="H1092" s="12" t="s">
        <v>1999</v>
      </c>
      <c r="I1092" s="12"/>
      <c r="J1092" s="12" t="b">
        <v>0</v>
      </c>
    </row>
    <row r="1093" spans="1:10" x14ac:dyDescent="0.2">
      <c r="A1093" s="874">
        <v>41130</v>
      </c>
      <c r="B1093" s="66" t="s">
        <v>2194</v>
      </c>
      <c r="C1093" s="66" t="s">
        <v>1252</v>
      </c>
      <c r="D1093" s="66" t="s">
        <v>20</v>
      </c>
      <c r="E1093" s="12" t="s">
        <v>876</v>
      </c>
      <c r="F1093" s="691">
        <v>0</v>
      </c>
      <c r="G1093" s="992" t="s">
        <v>2331</v>
      </c>
      <c r="H1093" s="12" t="s">
        <v>875</v>
      </c>
      <c r="I1093" s="12" t="s">
        <v>1537</v>
      </c>
      <c r="J1093" s="12" t="b">
        <v>0</v>
      </c>
    </row>
    <row r="1094" spans="1:10" x14ac:dyDescent="0.2">
      <c r="A1094" s="874">
        <v>41129</v>
      </c>
      <c r="B1094" s="66" t="s">
        <v>2234</v>
      </c>
      <c r="C1094" s="66" t="s">
        <v>53</v>
      </c>
      <c r="D1094" s="66" t="s">
        <v>17</v>
      </c>
      <c r="E1094" s="12" t="s">
        <v>878</v>
      </c>
      <c r="F1094" s="691">
        <v>2500</v>
      </c>
      <c r="G1094" s="992" t="s">
        <v>879</v>
      </c>
      <c r="H1094" s="12" t="s">
        <v>855</v>
      </c>
      <c r="I1094" s="12"/>
      <c r="J1094" s="12" t="b">
        <v>0</v>
      </c>
    </row>
    <row r="1095" spans="1:10" x14ac:dyDescent="0.2">
      <c r="A1095" s="874">
        <v>41129</v>
      </c>
      <c r="B1095" s="66" t="s">
        <v>2201</v>
      </c>
      <c r="C1095" s="66" t="s">
        <v>53</v>
      </c>
      <c r="D1095" s="66" t="s">
        <v>19</v>
      </c>
      <c r="E1095" s="12" t="s">
        <v>26</v>
      </c>
      <c r="F1095" s="691">
        <v>6500</v>
      </c>
      <c r="G1095" s="992" t="s">
        <v>881</v>
      </c>
      <c r="H1095" s="12" t="s">
        <v>880</v>
      </c>
      <c r="I1095" s="12"/>
      <c r="J1095" s="12" t="b">
        <v>0</v>
      </c>
    </row>
    <row r="1096" spans="1:10" x14ac:dyDescent="0.2">
      <c r="A1096" s="874">
        <v>41129</v>
      </c>
      <c r="B1096" s="66" t="s">
        <v>6</v>
      </c>
      <c r="C1096" s="66" t="s">
        <v>761</v>
      </c>
      <c r="D1096" s="66" t="s">
        <v>18</v>
      </c>
      <c r="E1096" s="12" t="s">
        <v>284</v>
      </c>
      <c r="F1096" s="691">
        <v>1800</v>
      </c>
      <c r="G1096" s="992" t="s">
        <v>1472</v>
      </c>
      <c r="H1096" s="12" t="s">
        <v>882</v>
      </c>
      <c r="I1096" s="12"/>
      <c r="J1096" s="12" t="b">
        <v>0</v>
      </c>
    </row>
    <row r="1097" spans="1:10" x14ac:dyDescent="0.2">
      <c r="A1097" s="874">
        <v>41128</v>
      </c>
      <c r="B1097" s="66" t="s">
        <v>6</v>
      </c>
      <c r="C1097" s="66" t="s">
        <v>43</v>
      </c>
      <c r="D1097" s="66" t="s">
        <v>18</v>
      </c>
      <c r="E1097" s="12" t="s">
        <v>284</v>
      </c>
      <c r="F1097" s="691">
        <v>1800</v>
      </c>
      <c r="G1097" s="992" t="s">
        <v>883</v>
      </c>
      <c r="H1097" s="12" t="s">
        <v>882</v>
      </c>
      <c r="I1097" s="12"/>
      <c r="J1097" s="12" t="b">
        <v>0</v>
      </c>
    </row>
    <row r="1098" spans="1:10" x14ac:dyDescent="0.2">
      <c r="A1098" s="874">
        <v>41128</v>
      </c>
      <c r="B1098" s="66" t="s">
        <v>2194</v>
      </c>
      <c r="C1098" s="66" t="s">
        <v>1252</v>
      </c>
      <c r="D1098" s="66" t="s">
        <v>1730</v>
      </c>
      <c r="E1098" s="12" t="s">
        <v>876</v>
      </c>
      <c r="F1098" s="691">
        <v>0</v>
      </c>
      <c r="G1098" s="992" t="s">
        <v>2289</v>
      </c>
      <c r="H1098" s="12" t="s">
        <v>773</v>
      </c>
      <c r="I1098" s="12" t="s">
        <v>1537</v>
      </c>
      <c r="J1098" s="12" t="b">
        <v>0</v>
      </c>
    </row>
    <row r="1099" spans="1:10" x14ac:dyDescent="0.2">
      <c r="A1099" s="874">
        <v>41127</v>
      </c>
      <c r="B1099" s="66" t="s">
        <v>36</v>
      </c>
      <c r="C1099" s="66" t="s">
        <v>43</v>
      </c>
      <c r="D1099" s="66" t="s">
        <v>17</v>
      </c>
      <c r="E1099" s="12" t="s">
        <v>278</v>
      </c>
      <c r="F1099" s="691">
        <v>0</v>
      </c>
      <c r="G1099" s="992" t="s">
        <v>886</v>
      </c>
      <c r="H1099" s="12" t="s">
        <v>885</v>
      </c>
      <c r="I1099" s="12"/>
      <c r="J1099" s="12" t="b">
        <v>0</v>
      </c>
    </row>
    <row r="1100" spans="1:10" x14ac:dyDescent="0.2">
      <c r="A1100" s="874">
        <v>41127</v>
      </c>
      <c r="B1100" s="66" t="s">
        <v>36</v>
      </c>
      <c r="C1100" s="66" t="s">
        <v>1252</v>
      </c>
      <c r="D1100" s="66" t="s">
        <v>17</v>
      </c>
      <c r="E1100" s="12" t="s">
        <v>850</v>
      </c>
      <c r="F1100" s="691">
        <v>103441.32</v>
      </c>
      <c r="G1100" s="992" t="s">
        <v>887</v>
      </c>
      <c r="H1100" s="12" t="s">
        <v>849</v>
      </c>
      <c r="I1100" s="12"/>
      <c r="J1100" s="12" t="b">
        <v>0</v>
      </c>
    </row>
    <row r="1101" spans="1:10" x14ac:dyDescent="0.2">
      <c r="A1101" s="874">
        <v>41123</v>
      </c>
      <c r="B1101" s="66" t="s">
        <v>36</v>
      </c>
      <c r="C1101" s="66" t="s">
        <v>1252</v>
      </c>
      <c r="D1101" s="66" t="s">
        <v>17</v>
      </c>
      <c r="E1101" s="12" t="s">
        <v>1474</v>
      </c>
      <c r="F1101" s="691">
        <v>79811.62</v>
      </c>
      <c r="G1101" s="992" t="s">
        <v>851</v>
      </c>
      <c r="H1101" s="12" t="s">
        <v>1473</v>
      </c>
      <c r="I1101" s="12"/>
      <c r="J1101" s="12" t="b">
        <v>0</v>
      </c>
    </row>
    <row r="1102" spans="1:10" x14ac:dyDescent="0.2">
      <c r="A1102" s="874">
        <v>41123</v>
      </c>
      <c r="B1102" s="66" t="s">
        <v>36</v>
      </c>
      <c r="C1102" s="66" t="s">
        <v>53</v>
      </c>
      <c r="D1102" s="66" t="s">
        <v>19</v>
      </c>
      <c r="E1102" s="12" t="s">
        <v>85</v>
      </c>
      <c r="F1102" s="691"/>
      <c r="G1102" s="992" t="s">
        <v>1475</v>
      </c>
      <c r="H1102" s="12" t="s">
        <v>1100</v>
      </c>
      <c r="I1102" s="12" t="s">
        <v>1182</v>
      </c>
      <c r="J1102" s="12" t="b">
        <v>0</v>
      </c>
    </row>
    <row r="1103" spans="1:10" x14ac:dyDescent="0.2">
      <c r="A1103" s="874">
        <v>41122</v>
      </c>
      <c r="B1103" s="66" t="s">
        <v>2201</v>
      </c>
      <c r="C1103" s="66" t="s">
        <v>53</v>
      </c>
      <c r="D1103" s="66" t="s">
        <v>20</v>
      </c>
      <c r="E1103" s="12" t="s">
        <v>889</v>
      </c>
      <c r="F1103" s="691">
        <v>4154</v>
      </c>
      <c r="G1103" s="992" t="s">
        <v>890</v>
      </c>
      <c r="H1103" s="12" t="s">
        <v>888</v>
      </c>
      <c r="I1103" s="12"/>
      <c r="J1103" s="12" t="b">
        <v>0</v>
      </c>
    </row>
    <row r="1104" spans="1:10" x14ac:dyDescent="0.2">
      <c r="A1104" s="874">
        <v>41121</v>
      </c>
      <c r="B1104" s="66" t="s">
        <v>5</v>
      </c>
      <c r="C1104" s="66" t="s">
        <v>761</v>
      </c>
      <c r="D1104" s="66" t="s">
        <v>20</v>
      </c>
      <c r="E1104" s="12" t="s">
        <v>892</v>
      </c>
      <c r="F1104" s="691">
        <v>0</v>
      </c>
      <c r="G1104" s="992" t="s">
        <v>893</v>
      </c>
      <c r="H1104" s="12" t="s">
        <v>891</v>
      </c>
      <c r="I1104" s="12"/>
      <c r="J1104" s="12" t="b">
        <v>0</v>
      </c>
    </row>
    <row r="1105" spans="1:10" x14ac:dyDescent="0.2">
      <c r="A1105" s="874">
        <v>41120</v>
      </c>
      <c r="B1105" s="66" t="s">
        <v>40</v>
      </c>
      <c r="C1105" s="66" t="s">
        <v>53</v>
      </c>
      <c r="D1105" s="66" t="s">
        <v>18</v>
      </c>
      <c r="E1105" s="12" t="s">
        <v>895</v>
      </c>
      <c r="F1105" s="691"/>
      <c r="G1105" s="992" t="s">
        <v>896</v>
      </c>
      <c r="H1105" s="12" t="s">
        <v>894</v>
      </c>
      <c r="I1105" s="12"/>
      <c r="J1105" s="12" t="b">
        <v>0</v>
      </c>
    </row>
    <row r="1106" spans="1:10" x14ac:dyDescent="0.2">
      <c r="A1106" s="874">
        <v>41116</v>
      </c>
      <c r="B1106" s="66" t="s">
        <v>2234</v>
      </c>
      <c r="C1106" s="66" t="s">
        <v>53</v>
      </c>
      <c r="D1106" s="66" t="s">
        <v>19</v>
      </c>
      <c r="E1106" s="12" t="s">
        <v>795</v>
      </c>
      <c r="F1106" s="691">
        <v>22000</v>
      </c>
      <c r="G1106" s="992" t="s">
        <v>898</v>
      </c>
      <c r="H1106" s="12" t="s">
        <v>897</v>
      </c>
      <c r="I1106" s="12"/>
      <c r="J1106" s="12" t="b">
        <v>0</v>
      </c>
    </row>
    <row r="1107" spans="1:10" x14ac:dyDescent="0.2">
      <c r="A1107" s="874">
        <v>41115</v>
      </c>
      <c r="B1107" s="66" t="s">
        <v>88</v>
      </c>
      <c r="C1107" s="66" t="s">
        <v>2</v>
      </c>
      <c r="D1107" s="66" t="s">
        <v>19</v>
      </c>
      <c r="E1107" s="12" t="s">
        <v>900</v>
      </c>
      <c r="F1107" s="691">
        <v>63234.720000000001</v>
      </c>
      <c r="G1107" s="992" t="s">
        <v>901</v>
      </c>
      <c r="H1107" s="12" t="s">
        <v>899</v>
      </c>
      <c r="I1107" s="12"/>
      <c r="J1107" s="12" t="b">
        <v>0</v>
      </c>
    </row>
    <row r="1108" spans="1:10" x14ac:dyDescent="0.2">
      <c r="A1108" s="874">
        <v>41115</v>
      </c>
      <c r="B1108" s="66" t="s">
        <v>88</v>
      </c>
      <c r="C1108" s="66" t="s">
        <v>53</v>
      </c>
      <c r="D1108" s="66" t="s">
        <v>18</v>
      </c>
      <c r="E1108" s="12" t="s">
        <v>91</v>
      </c>
      <c r="F1108" s="691">
        <v>39672</v>
      </c>
      <c r="G1108" s="992" t="s">
        <v>903</v>
      </c>
      <c r="H1108" s="12" t="s">
        <v>902</v>
      </c>
      <c r="I1108" s="12"/>
      <c r="J1108" s="12" t="b">
        <v>0</v>
      </c>
    </row>
    <row r="1109" spans="1:10" x14ac:dyDescent="0.2">
      <c r="A1109" s="874">
        <v>41113</v>
      </c>
      <c r="B1109" s="66" t="s">
        <v>2193</v>
      </c>
      <c r="C1109" s="66" t="s">
        <v>53</v>
      </c>
      <c r="D1109" s="66" t="s">
        <v>19</v>
      </c>
      <c r="E1109" s="12" t="s">
        <v>905</v>
      </c>
      <c r="F1109" s="691">
        <v>23086</v>
      </c>
      <c r="G1109" s="992" t="s">
        <v>906</v>
      </c>
      <c r="H1109" s="12" t="s">
        <v>771</v>
      </c>
      <c r="I1109" s="12" t="s">
        <v>1182</v>
      </c>
      <c r="J1109" s="12" t="b">
        <v>0</v>
      </c>
    </row>
    <row r="1110" spans="1:10" x14ac:dyDescent="0.2">
      <c r="A1110" s="874">
        <v>41113</v>
      </c>
      <c r="B1110" s="66" t="s">
        <v>2194</v>
      </c>
      <c r="C1110" s="66" t="s">
        <v>1252</v>
      </c>
      <c r="D1110" s="66" t="s">
        <v>1730</v>
      </c>
      <c r="E1110" s="12" t="s">
        <v>908</v>
      </c>
      <c r="F1110" s="691">
        <v>0</v>
      </c>
      <c r="G1110" s="992" t="s">
        <v>2290</v>
      </c>
      <c r="H1110" s="12" t="s">
        <v>773</v>
      </c>
      <c r="I1110" s="12" t="s">
        <v>1537</v>
      </c>
      <c r="J1110" s="12" t="b">
        <v>0</v>
      </c>
    </row>
    <row r="1111" spans="1:10" x14ac:dyDescent="0.2">
      <c r="A1111" s="874">
        <v>41109</v>
      </c>
      <c r="B1111" s="66" t="s">
        <v>2217</v>
      </c>
      <c r="C1111" s="66" t="s">
        <v>2</v>
      </c>
      <c r="D1111" s="66" t="s">
        <v>19</v>
      </c>
      <c r="E1111" s="12" t="s">
        <v>620</v>
      </c>
      <c r="F1111" s="691">
        <v>60267.3</v>
      </c>
      <c r="G1111" s="992" t="s">
        <v>911</v>
      </c>
      <c r="H1111" s="12" t="s">
        <v>910</v>
      </c>
      <c r="I1111" s="12"/>
      <c r="J1111" s="12" t="b">
        <v>1</v>
      </c>
    </row>
    <row r="1112" spans="1:10" x14ac:dyDescent="0.2">
      <c r="A1112" s="874">
        <v>41107</v>
      </c>
      <c r="B1112" s="66" t="s">
        <v>36</v>
      </c>
      <c r="C1112" s="66" t="s">
        <v>1252</v>
      </c>
      <c r="D1112" s="66" t="s">
        <v>17</v>
      </c>
      <c r="E1112" s="12" t="s">
        <v>850</v>
      </c>
      <c r="F1112" s="691">
        <v>17336</v>
      </c>
      <c r="G1112" s="992" t="s">
        <v>912</v>
      </c>
      <c r="H1112" s="12" t="s">
        <v>849</v>
      </c>
      <c r="I1112" s="12"/>
      <c r="J1112" s="12" t="b">
        <v>0</v>
      </c>
    </row>
    <row r="1113" spans="1:10" x14ac:dyDescent="0.2">
      <c r="A1113" s="874">
        <v>41107</v>
      </c>
      <c r="B1113" s="66" t="s">
        <v>40</v>
      </c>
      <c r="C1113" s="66" t="s">
        <v>1252</v>
      </c>
      <c r="D1113" s="66" t="s">
        <v>17</v>
      </c>
      <c r="E1113" s="12" t="s">
        <v>914</v>
      </c>
      <c r="F1113" s="691">
        <v>2790.65</v>
      </c>
      <c r="G1113" s="992" t="s">
        <v>915</v>
      </c>
      <c r="H1113" s="12" t="s">
        <v>913</v>
      </c>
      <c r="I1113" s="12"/>
      <c r="J1113" s="12" t="b">
        <v>0</v>
      </c>
    </row>
    <row r="1114" spans="1:10" x14ac:dyDescent="0.2">
      <c r="A1114" s="874">
        <v>41103</v>
      </c>
      <c r="B1114" s="66" t="s">
        <v>40</v>
      </c>
      <c r="C1114" s="66" t="s">
        <v>1252</v>
      </c>
      <c r="D1114" s="66" t="s">
        <v>17</v>
      </c>
      <c r="E1114" s="12" t="s">
        <v>288</v>
      </c>
      <c r="F1114" s="691">
        <v>46426.76</v>
      </c>
      <c r="G1114" s="992" t="s">
        <v>2297</v>
      </c>
      <c r="H1114" s="12" t="s">
        <v>916</v>
      </c>
      <c r="I1114" s="12"/>
      <c r="J1114" s="12" t="b">
        <v>0</v>
      </c>
    </row>
    <row r="1115" spans="1:10" x14ac:dyDescent="0.2">
      <c r="A1115" s="874">
        <v>41102</v>
      </c>
      <c r="B1115" s="66" t="s">
        <v>2194</v>
      </c>
      <c r="C1115" s="66" t="s">
        <v>53</v>
      </c>
      <c r="D1115" s="66" t="s">
        <v>20</v>
      </c>
      <c r="E1115" s="12" t="s">
        <v>908</v>
      </c>
      <c r="F1115" s="691">
        <v>0</v>
      </c>
      <c r="G1115" s="992" t="s">
        <v>2298</v>
      </c>
      <c r="H1115" s="12" t="s">
        <v>780</v>
      </c>
      <c r="I1115" s="12" t="s">
        <v>1537</v>
      </c>
      <c r="J1115" s="12" t="b">
        <v>0</v>
      </c>
    </row>
    <row r="1116" spans="1:10" x14ac:dyDescent="0.2">
      <c r="A1116" s="874">
        <v>41101</v>
      </c>
      <c r="B1116" s="66" t="s">
        <v>2267</v>
      </c>
      <c r="C1116" s="66" t="s">
        <v>1252</v>
      </c>
      <c r="D1116" s="66"/>
      <c r="E1116" s="12" t="s">
        <v>919</v>
      </c>
      <c r="F1116" s="691">
        <v>17528</v>
      </c>
      <c r="G1116" s="992" t="s">
        <v>920</v>
      </c>
      <c r="H1116" s="12" t="s">
        <v>855</v>
      </c>
      <c r="I1116" s="12"/>
      <c r="J1116" s="12" t="b">
        <v>0</v>
      </c>
    </row>
    <row r="1117" spans="1:10" x14ac:dyDescent="0.2">
      <c r="A1117" s="874">
        <v>41101</v>
      </c>
      <c r="B1117" s="66" t="s">
        <v>2267</v>
      </c>
      <c r="C1117" s="66" t="s">
        <v>1252</v>
      </c>
      <c r="D1117" s="66" t="s">
        <v>17</v>
      </c>
      <c r="E1117" s="12" t="s">
        <v>221</v>
      </c>
      <c r="F1117" s="691">
        <v>17528.43</v>
      </c>
      <c r="G1117" s="992" t="s">
        <v>2683</v>
      </c>
      <c r="H1117" s="12" t="s">
        <v>855</v>
      </c>
      <c r="I1117" s="12" t="s">
        <v>1699</v>
      </c>
      <c r="J1117" s="12" t="b">
        <v>0</v>
      </c>
    </row>
    <row r="1118" spans="1:10" x14ac:dyDescent="0.2">
      <c r="A1118" s="874">
        <v>41098</v>
      </c>
      <c r="B1118" s="66" t="s">
        <v>5</v>
      </c>
      <c r="C1118" s="66" t="s">
        <v>761</v>
      </c>
      <c r="D1118" s="66" t="s">
        <v>19</v>
      </c>
      <c r="E1118" s="12" t="s">
        <v>921</v>
      </c>
      <c r="F1118" s="691">
        <v>0</v>
      </c>
      <c r="G1118" s="992" t="s">
        <v>922</v>
      </c>
      <c r="H1118" s="12" t="s">
        <v>853</v>
      </c>
      <c r="I1118" s="12"/>
      <c r="J1118" s="12" t="b">
        <v>0</v>
      </c>
    </row>
    <row r="1119" spans="1:10" x14ac:dyDescent="0.2">
      <c r="A1119" s="874">
        <v>41096</v>
      </c>
      <c r="B1119" s="66" t="s">
        <v>5</v>
      </c>
      <c r="C1119" s="66" t="s">
        <v>118</v>
      </c>
      <c r="D1119" s="66" t="s">
        <v>17</v>
      </c>
      <c r="E1119" s="12" t="s">
        <v>764</v>
      </c>
      <c r="F1119" s="691">
        <v>690510.55</v>
      </c>
      <c r="G1119" s="992" t="s">
        <v>923</v>
      </c>
      <c r="H1119" s="12" t="s">
        <v>763</v>
      </c>
      <c r="I1119" s="12"/>
      <c r="J1119" s="12" t="b">
        <v>0</v>
      </c>
    </row>
    <row r="1120" spans="1:10" x14ac:dyDescent="0.2">
      <c r="A1120" s="874">
        <v>41095</v>
      </c>
      <c r="B1120" s="66" t="s">
        <v>2193</v>
      </c>
      <c r="C1120" s="66" t="s">
        <v>761</v>
      </c>
      <c r="D1120" s="66" t="s">
        <v>1730</v>
      </c>
      <c r="E1120" s="12" t="s">
        <v>373</v>
      </c>
      <c r="F1120" s="691">
        <v>0</v>
      </c>
      <c r="G1120" s="992" t="s">
        <v>2365</v>
      </c>
      <c r="H1120" s="12" t="s">
        <v>924</v>
      </c>
      <c r="I1120" s="12" t="s">
        <v>1170</v>
      </c>
      <c r="J1120" s="12" t="b">
        <v>0</v>
      </c>
    </row>
    <row r="1121" spans="1:10" x14ac:dyDescent="0.2">
      <c r="A1121" s="874">
        <v>41090</v>
      </c>
      <c r="B1121" s="66" t="s">
        <v>2194</v>
      </c>
      <c r="C1121" s="66" t="s">
        <v>1252</v>
      </c>
      <c r="D1121" s="66" t="s">
        <v>17</v>
      </c>
      <c r="E1121" s="12" t="s">
        <v>948</v>
      </c>
      <c r="F1121" s="691">
        <v>69417.509999999995</v>
      </c>
      <c r="G1121" s="992" t="s">
        <v>1476</v>
      </c>
      <c r="H1121" s="12" t="s">
        <v>947</v>
      </c>
      <c r="I1121" s="12"/>
      <c r="J1121" s="12" t="b">
        <v>0</v>
      </c>
    </row>
    <row r="1122" spans="1:10" x14ac:dyDescent="0.2">
      <c r="A1122" s="874">
        <v>41089</v>
      </c>
      <c r="B1122" s="66" t="s">
        <v>40</v>
      </c>
      <c r="C1122" s="66" t="s">
        <v>1252</v>
      </c>
      <c r="D1122" s="66" t="s">
        <v>17</v>
      </c>
      <c r="E1122" s="12" t="s">
        <v>104</v>
      </c>
      <c r="F1122" s="691">
        <v>8000</v>
      </c>
      <c r="G1122" s="992" t="s">
        <v>927</v>
      </c>
      <c r="H1122" s="12" t="s">
        <v>926</v>
      </c>
      <c r="I1122" s="12"/>
      <c r="J1122" s="12" t="b">
        <v>0</v>
      </c>
    </row>
    <row r="1123" spans="1:10" x14ac:dyDescent="0.2">
      <c r="A1123" s="874">
        <v>41087</v>
      </c>
      <c r="B1123" s="66" t="s">
        <v>5</v>
      </c>
      <c r="C1123" s="66" t="s">
        <v>43</v>
      </c>
      <c r="D1123" s="66" t="s">
        <v>18</v>
      </c>
      <c r="E1123" s="12" t="s">
        <v>929</v>
      </c>
      <c r="F1123" s="691"/>
      <c r="G1123" s="992" t="s">
        <v>930</v>
      </c>
      <c r="H1123" s="12" t="s">
        <v>928</v>
      </c>
      <c r="I1123" s="12"/>
      <c r="J1123" s="12" t="b">
        <v>0</v>
      </c>
    </row>
    <row r="1124" spans="1:10" x14ac:dyDescent="0.2">
      <c r="A1124" s="874">
        <v>41085</v>
      </c>
      <c r="B1124" s="66" t="s">
        <v>40</v>
      </c>
      <c r="C1124" s="66" t="s">
        <v>43</v>
      </c>
      <c r="D1124" s="66" t="s">
        <v>17</v>
      </c>
      <c r="E1124" s="12" t="s">
        <v>104</v>
      </c>
      <c r="F1124" s="691">
        <v>0</v>
      </c>
      <c r="G1124" s="992" t="s">
        <v>932</v>
      </c>
      <c r="H1124" s="12" t="s">
        <v>931</v>
      </c>
      <c r="I1124" s="12"/>
      <c r="J1124" s="12" t="b">
        <v>0</v>
      </c>
    </row>
    <row r="1125" spans="1:10" x14ac:dyDescent="0.2">
      <c r="A1125" s="874">
        <v>41081</v>
      </c>
      <c r="B1125" s="66" t="s">
        <v>40</v>
      </c>
      <c r="C1125" s="66" t="s">
        <v>53</v>
      </c>
      <c r="D1125" s="66" t="s">
        <v>17</v>
      </c>
      <c r="E1125" s="12" t="s">
        <v>914</v>
      </c>
      <c r="F1125" s="691">
        <v>0</v>
      </c>
      <c r="G1125" s="992" t="s">
        <v>934</v>
      </c>
      <c r="H1125" s="12" t="s">
        <v>933</v>
      </c>
      <c r="I1125" s="12"/>
      <c r="J1125" s="12" t="b">
        <v>0</v>
      </c>
    </row>
    <row r="1126" spans="1:10" x14ac:dyDescent="0.2">
      <c r="A1126" s="874">
        <v>41073</v>
      </c>
      <c r="B1126" s="66" t="s">
        <v>5</v>
      </c>
      <c r="C1126" s="66" t="s">
        <v>1252</v>
      </c>
      <c r="D1126" s="66" t="s">
        <v>19</v>
      </c>
      <c r="E1126" s="12" t="s">
        <v>72</v>
      </c>
      <c r="F1126" s="691">
        <v>49094.07</v>
      </c>
      <c r="G1126" s="992" t="s">
        <v>2871</v>
      </c>
      <c r="H1126" s="12" t="s">
        <v>935</v>
      </c>
      <c r="I1126" s="12" t="s">
        <v>1182</v>
      </c>
      <c r="J1126" s="12" t="b">
        <v>0</v>
      </c>
    </row>
    <row r="1127" spans="1:10" x14ac:dyDescent="0.2">
      <c r="A1127" s="874">
        <v>41073</v>
      </c>
      <c r="B1127" s="66" t="s">
        <v>4</v>
      </c>
      <c r="C1127" s="66" t="s">
        <v>43</v>
      </c>
      <c r="D1127" s="66" t="s">
        <v>20</v>
      </c>
      <c r="E1127" s="12" t="s">
        <v>938</v>
      </c>
      <c r="F1127" s="691"/>
      <c r="G1127" s="992" t="s">
        <v>939</v>
      </c>
      <c r="H1127" s="12" t="s">
        <v>937</v>
      </c>
      <c r="I1127" s="12"/>
      <c r="J1127" s="12" t="b">
        <v>0</v>
      </c>
    </row>
    <row r="1128" spans="1:10" x14ac:dyDescent="0.2">
      <c r="A1128" s="874">
        <v>41073</v>
      </c>
      <c r="B1128" s="66" t="s">
        <v>2201</v>
      </c>
      <c r="C1128" s="66" t="s">
        <v>53</v>
      </c>
      <c r="D1128" s="66" t="s">
        <v>19</v>
      </c>
      <c r="E1128" s="12" t="s">
        <v>208</v>
      </c>
      <c r="F1128" s="691">
        <v>5288.17</v>
      </c>
      <c r="G1128" s="992" t="s">
        <v>940</v>
      </c>
      <c r="H1128" s="12" t="s">
        <v>880</v>
      </c>
      <c r="I1128" s="12"/>
      <c r="J1128" s="12" t="b">
        <v>0</v>
      </c>
    </row>
    <row r="1129" spans="1:10" x14ac:dyDescent="0.2">
      <c r="A1129" s="874">
        <v>41073</v>
      </c>
      <c r="B1129" s="66" t="s">
        <v>36</v>
      </c>
      <c r="C1129" s="66" t="s">
        <v>53</v>
      </c>
      <c r="D1129" s="66" t="s">
        <v>17</v>
      </c>
      <c r="E1129" s="12" t="s">
        <v>730</v>
      </c>
      <c r="F1129" s="691">
        <v>2462.3000000000002</v>
      </c>
      <c r="G1129" s="992" t="s">
        <v>942</v>
      </c>
      <c r="H1129" s="12" t="s">
        <v>941</v>
      </c>
      <c r="I1129" s="12"/>
      <c r="J1129" s="12" t="b">
        <v>0</v>
      </c>
    </row>
    <row r="1130" spans="1:10" x14ac:dyDescent="0.2">
      <c r="A1130" s="874">
        <v>41071</v>
      </c>
      <c r="B1130" s="66" t="s">
        <v>5</v>
      </c>
      <c r="C1130" s="66" t="s">
        <v>37</v>
      </c>
      <c r="D1130" s="66" t="s">
        <v>18</v>
      </c>
      <c r="E1130" s="12" t="s">
        <v>929</v>
      </c>
      <c r="F1130" s="691">
        <v>4326.3999999999996</v>
      </c>
      <c r="G1130" s="992" t="s">
        <v>944</v>
      </c>
      <c r="H1130" s="12" t="s">
        <v>943</v>
      </c>
      <c r="I1130" s="12"/>
      <c r="J1130" s="12" t="b">
        <v>0</v>
      </c>
    </row>
    <row r="1131" spans="1:10" x14ac:dyDescent="0.2">
      <c r="A1131" s="874">
        <v>41069</v>
      </c>
      <c r="B1131" s="66" t="s">
        <v>40</v>
      </c>
      <c r="C1131" s="66" t="s">
        <v>1252</v>
      </c>
      <c r="D1131" s="66" t="s">
        <v>17</v>
      </c>
      <c r="E1131" s="12" t="s">
        <v>945</v>
      </c>
      <c r="F1131" s="691">
        <v>139038.20000000001</v>
      </c>
      <c r="G1131" s="992" t="s">
        <v>946</v>
      </c>
      <c r="H1131" s="12" t="s">
        <v>855</v>
      </c>
      <c r="I1131" s="12"/>
      <c r="J1131" s="12" t="b">
        <v>0</v>
      </c>
    </row>
    <row r="1132" spans="1:10" x14ac:dyDescent="0.2">
      <c r="A1132" s="874">
        <v>41066</v>
      </c>
      <c r="B1132" s="66" t="s">
        <v>2194</v>
      </c>
      <c r="C1132" s="66" t="s">
        <v>1252</v>
      </c>
      <c r="D1132" s="66" t="s">
        <v>20</v>
      </c>
      <c r="E1132" s="12" t="s">
        <v>948</v>
      </c>
      <c r="F1132" s="691">
        <v>202813.41</v>
      </c>
      <c r="G1132" s="992" t="s">
        <v>2299</v>
      </c>
      <c r="H1132" s="12" t="s">
        <v>947</v>
      </c>
      <c r="I1132" s="12" t="s">
        <v>1884</v>
      </c>
      <c r="J1132" s="12" t="b">
        <v>0</v>
      </c>
    </row>
    <row r="1133" spans="1:10" x14ac:dyDescent="0.2">
      <c r="A1133" s="874">
        <v>41065</v>
      </c>
      <c r="B1133" s="66" t="s">
        <v>2194</v>
      </c>
      <c r="C1133" s="66" t="s">
        <v>1252</v>
      </c>
      <c r="D1133" s="66" t="s">
        <v>20</v>
      </c>
      <c r="E1133" s="12" t="s">
        <v>83</v>
      </c>
      <c r="F1133" s="691">
        <v>71126.94</v>
      </c>
      <c r="G1133" s="992" t="s">
        <v>2300</v>
      </c>
      <c r="H1133" s="12" t="s">
        <v>950</v>
      </c>
      <c r="I1133" s="12"/>
      <c r="J1133" s="12" t="b">
        <v>0</v>
      </c>
    </row>
    <row r="1134" spans="1:10" x14ac:dyDescent="0.2">
      <c r="A1134" s="874">
        <v>41065</v>
      </c>
      <c r="B1134" s="66" t="s">
        <v>2234</v>
      </c>
      <c r="C1134" s="66" t="s">
        <v>1252</v>
      </c>
      <c r="D1134" s="66" t="s">
        <v>17</v>
      </c>
      <c r="E1134" s="12" t="s">
        <v>72</v>
      </c>
      <c r="F1134" s="691">
        <v>0</v>
      </c>
      <c r="G1134" s="992" t="s">
        <v>953</v>
      </c>
      <c r="H1134" s="12" t="s">
        <v>952</v>
      </c>
      <c r="I1134" s="12" t="s">
        <v>1494</v>
      </c>
      <c r="J1134" s="12" t="b">
        <v>0</v>
      </c>
    </row>
    <row r="1135" spans="1:10" x14ac:dyDescent="0.2">
      <c r="A1135" s="874">
        <v>41058</v>
      </c>
      <c r="B1135" s="66" t="s">
        <v>40</v>
      </c>
      <c r="C1135" s="66" t="s">
        <v>43</v>
      </c>
      <c r="D1135" s="66" t="s">
        <v>17</v>
      </c>
      <c r="E1135" s="12" t="s">
        <v>83</v>
      </c>
      <c r="F1135" s="691">
        <v>0</v>
      </c>
      <c r="G1135" s="992" t="s">
        <v>955</v>
      </c>
      <c r="H1135" s="12" t="s">
        <v>954</v>
      </c>
      <c r="I1135" s="12"/>
      <c r="J1135" s="12" t="b">
        <v>0</v>
      </c>
    </row>
    <row r="1136" spans="1:10" x14ac:dyDescent="0.2">
      <c r="A1136" s="874">
        <v>41058</v>
      </c>
      <c r="B1136" s="66" t="s">
        <v>2194</v>
      </c>
      <c r="C1136" s="66" t="s">
        <v>1252</v>
      </c>
      <c r="D1136" s="66" t="s">
        <v>17</v>
      </c>
      <c r="E1136" s="12" t="s">
        <v>203</v>
      </c>
      <c r="F1136" s="691">
        <v>93303.48</v>
      </c>
      <c r="G1136" s="992" t="s">
        <v>2301</v>
      </c>
      <c r="H1136" s="12" t="s">
        <v>786</v>
      </c>
      <c r="I1136" s="12"/>
      <c r="J1136" s="12" t="b">
        <v>0</v>
      </c>
    </row>
    <row r="1137" spans="1:10" x14ac:dyDescent="0.2">
      <c r="A1137" s="874">
        <v>41047</v>
      </c>
      <c r="B1137" s="66" t="s">
        <v>36</v>
      </c>
      <c r="C1137" s="66" t="s">
        <v>2</v>
      </c>
      <c r="D1137" s="66" t="s">
        <v>19</v>
      </c>
      <c r="E1137" s="12" t="s">
        <v>958</v>
      </c>
      <c r="F1137" s="691">
        <v>73309.61</v>
      </c>
      <c r="G1137" s="992" t="s">
        <v>107</v>
      </c>
      <c r="H1137" s="12" t="s">
        <v>1748</v>
      </c>
      <c r="I1137" s="12"/>
      <c r="J1137" s="12" t="b">
        <v>1</v>
      </c>
    </row>
    <row r="1138" spans="1:10" x14ac:dyDescent="0.2">
      <c r="A1138" s="874">
        <v>41047</v>
      </c>
      <c r="B1138" s="66" t="s">
        <v>2193</v>
      </c>
      <c r="C1138" s="66" t="s">
        <v>53</v>
      </c>
      <c r="D1138" s="66" t="s">
        <v>1730</v>
      </c>
      <c r="E1138" s="12" t="s">
        <v>373</v>
      </c>
      <c r="F1138" s="691">
        <v>7455.45</v>
      </c>
      <c r="G1138" s="992" t="s">
        <v>2366</v>
      </c>
      <c r="H1138" s="12" t="s">
        <v>924</v>
      </c>
      <c r="I1138" s="12" t="s">
        <v>1170</v>
      </c>
      <c r="J1138" s="12" t="b">
        <v>0</v>
      </c>
    </row>
    <row r="1139" spans="1:10" x14ac:dyDescent="0.2">
      <c r="A1139" s="874">
        <v>41046</v>
      </c>
      <c r="B1139" s="66" t="s">
        <v>2194</v>
      </c>
      <c r="C1139" s="66" t="s">
        <v>1252</v>
      </c>
      <c r="D1139" s="66" t="s">
        <v>17</v>
      </c>
      <c r="E1139" s="12" t="s">
        <v>349</v>
      </c>
      <c r="F1139" s="691">
        <v>0</v>
      </c>
      <c r="G1139" s="992" t="s">
        <v>2683</v>
      </c>
      <c r="H1139" s="12" t="s">
        <v>875</v>
      </c>
      <c r="I1139" s="12" t="s">
        <v>1537</v>
      </c>
      <c r="J1139" s="12" t="b">
        <v>0</v>
      </c>
    </row>
    <row r="1140" spans="1:10" x14ac:dyDescent="0.2">
      <c r="A1140" s="874">
        <v>41044</v>
      </c>
      <c r="B1140" s="66" t="s">
        <v>36</v>
      </c>
      <c r="C1140" s="66" t="s">
        <v>53</v>
      </c>
      <c r="D1140" s="66" t="s">
        <v>19</v>
      </c>
      <c r="E1140" s="12" t="s">
        <v>29</v>
      </c>
      <c r="F1140" s="691">
        <v>18215</v>
      </c>
      <c r="G1140" s="992" t="s">
        <v>961</v>
      </c>
      <c r="H1140" s="12" t="s">
        <v>960</v>
      </c>
      <c r="I1140" s="12"/>
      <c r="J1140" s="12" t="b">
        <v>0</v>
      </c>
    </row>
    <row r="1141" spans="1:10" x14ac:dyDescent="0.2">
      <c r="A1141" s="874">
        <v>41042</v>
      </c>
      <c r="B1141" s="66" t="s">
        <v>2194</v>
      </c>
      <c r="C1141" s="66" t="s">
        <v>1252</v>
      </c>
      <c r="D1141" s="66" t="s">
        <v>19</v>
      </c>
      <c r="E1141" s="12" t="s">
        <v>203</v>
      </c>
      <c r="F1141" s="691">
        <v>141239.94</v>
      </c>
      <c r="G1141" s="992" t="s">
        <v>2302</v>
      </c>
      <c r="H1141" s="12" t="s">
        <v>786</v>
      </c>
      <c r="I1141" s="12"/>
      <c r="J1141" s="12" t="b">
        <v>1</v>
      </c>
    </row>
    <row r="1142" spans="1:10" x14ac:dyDescent="0.2">
      <c r="A1142" s="874">
        <v>41038</v>
      </c>
      <c r="B1142" s="66" t="s">
        <v>40</v>
      </c>
      <c r="C1142" s="66" t="s">
        <v>1252</v>
      </c>
      <c r="D1142" s="66" t="s">
        <v>17</v>
      </c>
      <c r="E1142" s="12" t="s">
        <v>104</v>
      </c>
      <c r="F1142" s="691">
        <v>125968.12</v>
      </c>
      <c r="G1142" s="992" t="s">
        <v>964</v>
      </c>
      <c r="H1142" s="12" t="s">
        <v>963</v>
      </c>
      <c r="I1142" s="12"/>
      <c r="J1142" s="12" t="b">
        <v>0</v>
      </c>
    </row>
    <row r="1143" spans="1:10" x14ac:dyDescent="0.2">
      <c r="A1143" s="874">
        <v>41038</v>
      </c>
      <c r="B1143" s="66" t="s">
        <v>5</v>
      </c>
      <c r="C1143" s="66" t="s">
        <v>2</v>
      </c>
      <c r="D1143" s="66" t="s">
        <v>19</v>
      </c>
      <c r="E1143" s="12" t="s">
        <v>26</v>
      </c>
      <c r="F1143" s="691">
        <v>153287.85</v>
      </c>
      <c r="G1143" s="992" t="s">
        <v>107</v>
      </c>
      <c r="H1143" s="12" t="s">
        <v>965</v>
      </c>
      <c r="I1143" s="12"/>
      <c r="J1143" s="12" t="b">
        <v>0</v>
      </c>
    </row>
    <row r="1144" spans="1:10" x14ac:dyDescent="0.2">
      <c r="A1144" s="874">
        <v>41037</v>
      </c>
      <c r="B1144" s="66" t="s">
        <v>2194</v>
      </c>
      <c r="C1144" s="66" t="s">
        <v>1252</v>
      </c>
      <c r="D1144" s="66" t="s">
        <v>1730</v>
      </c>
      <c r="E1144" s="12" t="s">
        <v>203</v>
      </c>
      <c r="F1144" s="691">
        <v>0</v>
      </c>
      <c r="G1144" s="992" t="s">
        <v>2332</v>
      </c>
      <c r="H1144" s="12" t="s">
        <v>786</v>
      </c>
      <c r="I1144" s="12" t="s">
        <v>1579</v>
      </c>
      <c r="J1144" s="12" t="b">
        <v>0</v>
      </c>
    </row>
    <row r="1145" spans="1:10" x14ac:dyDescent="0.2">
      <c r="A1145" s="874">
        <v>41034</v>
      </c>
      <c r="B1145" s="66" t="s">
        <v>36</v>
      </c>
      <c r="C1145" s="66" t="s">
        <v>1252</v>
      </c>
      <c r="D1145" s="66" t="s">
        <v>17</v>
      </c>
      <c r="E1145" s="12" t="s">
        <v>968</v>
      </c>
      <c r="F1145" s="691">
        <v>2800</v>
      </c>
      <c r="G1145" s="992" t="s">
        <v>969</v>
      </c>
      <c r="H1145" s="12" t="s">
        <v>967</v>
      </c>
      <c r="I1145" s="12"/>
      <c r="J1145" s="12" t="b">
        <v>0</v>
      </c>
    </row>
    <row r="1146" spans="1:10" x14ac:dyDescent="0.2">
      <c r="A1146" s="874">
        <v>41032</v>
      </c>
      <c r="B1146" s="66" t="s">
        <v>40</v>
      </c>
      <c r="C1146" s="66" t="s">
        <v>37</v>
      </c>
      <c r="D1146" s="66" t="s">
        <v>18</v>
      </c>
      <c r="E1146" s="12" t="s">
        <v>66</v>
      </c>
      <c r="F1146" s="691"/>
      <c r="G1146" s="992" t="s">
        <v>971</v>
      </c>
      <c r="H1146" s="12" t="s">
        <v>970</v>
      </c>
      <c r="I1146" s="12"/>
      <c r="J1146" s="12" t="b">
        <v>0</v>
      </c>
    </row>
    <row r="1147" spans="1:10" x14ac:dyDescent="0.2">
      <c r="A1147" s="874">
        <v>41031</v>
      </c>
      <c r="B1147" s="66" t="s">
        <v>36</v>
      </c>
      <c r="C1147" s="66" t="s">
        <v>1252</v>
      </c>
      <c r="D1147" s="66" t="s">
        <v>17</v>
      </c>
      <c r="E1147" s="12" t="s">
        <v>972</v>
      </c>
      <c r="F1147" s="691">
        <v>3280</v>
      </c>
      <c r="G1147" s="992" t="s">
        <v>973</v>
      </c>
      <c r="H1147" s="12" t="s">
        <v>967</v>
      </c>
      <c r="I1147" s="12"/>
      <c r="J1147" s="12" t="b">
        <v>0</v>
      </c>
    </row>
    <row r="1148" spans="1:10" x14ac:dyDescent="0.2">
      <c r="A1148" s="874">
        <v>41026</v>
      </c>
      <c r="B1148" s="66" t="s">
        <v>36</v>
      </c>
      <c r="C1148" s="66" t="s">
        <v>1252</v>
      </c>
      <c r="D1148" s="66" t="s">
        <v>17</v>
      </c>
      <c r="E1148" s="12" t="s">
        <v>975</v>
      </c>
      <c r="F1148" s="691">
        <v>9057.6</v>
      </c>
      <c r="G1148" s="992" t="s">
        <v>976</v>
      </c>
      <c r="H1148" s="12" t="s">
        <v>974</v>
      </c>
      <c r="I1148" s="12"/>
      <c r="J1148" s="12" t="b">
        <v>0</v>
      </c>
    </row>
    <row r="1149" spans="1:10" x14ac:dyDescent="0.2">
      <c r="A1149" s="874">
        <v>41021</v>
      </c>
      <c r="B1149" s="66" t="s">
        <v>36</v>
      </c>
      <c r="C1149" s="66" t="s">
        <v>1252</v>
      </c>
      <c r="D1149" s="66" t="s">
        <v>17</v>
      </c>
      <c r="E1149" s="12" t="s">
        <v>977</v>
      </c>
      <c r="F1149" s="691">
        <v>3280</v>
      </c>
      <c r="G1149" s="992" t="s">
        <v>978</v>
      </c>
      <c r="H1149" s="12" t="s">
        <v>967</v>
      </c>
      <c r="I1149" s="12"/>
      <c r="J1149" s="12" t="b">
        <v>0</v>
      </c>
    </row>
    <row r="1150" spans="1:10" x14ac:dyDescent="0.2">
      <c r="A1150" s="874">
        <v>41007</v>
      </c>
      <c r="B1150" s="66" t="s">
        <v>36</v>
      </c>
      <c r="C1150" s="66" t="s">
        <v>3</v>
      </c>
      <c r="D1150" s="66" t="s">
        <v>18</v>
      </c>
      <c r="E1150" s="12" t="s">
        <v>83</v>
      </c>
      <c r="F1150" s="691"/>
      <c r="G1150" s="992" t="s">
        <v>980</v>
      </c>
      <c r="H1150" s="12" t="s">
        <v>2190</v>
      </c>
      <c r="I1150" s="12"/>
      <c r="J1150" s="12" t="b">
        <v>0</v>
      </c>
    </row>
    <row r="1151" spans="1:10" x14ac:dyDescent="0.2">
      <c r="A1151" s="874">
        <v>41005</v>
      </c>
      <c r="B1151" s="66" t="s">
        <v>2201</v>
      </c>
      <c r="C1151" s="66"/>
      <c r="D1151" s="66"/>
      <c r="E1151" s="12" t="s">
        <v>900</v>
      </c>
      <c r="F1151" s="691"/>
      <c r="G1151" s="992" t="s">
        <v>981</v>
      </c>
      <c r="H1151" s="12" t="s">
        <v>880</v>
      </c>
      <c r="I1151" s="12"/>
      <c r="J1151" s="12" t="b">
        <v>0</v>
      </c>
    </row>
    <row r="1152" spans="1:10" x14ac:dyDescent="0.2">
      <c r="A1152" s="874">
        <v>40999</v>
      </c>
      <c r="B1152" s="66" t="s">
        <v>40</v>
      </c>
      <c r="C1152" s="66" t="s">
        <v>37</v>
      </c>
      <c r="D1152" s="66" t="s">
        <v>18</v>
      </c>
      <c r="E1152" s="12" t="s">
        <v>66</v>
      </c>
      <c r="F1152" s="691"/>
      <c r="G1152" s="992" t="s">
        <v>983</v>
      </c>
      <c r="H1152" s="12" t="s">
        <v>982</v>
      </c>
      <c r="I1152" s="12"/>
      <c r="J1152" s="12" t="b">
        <v>0</v>
      </c>
    </row>
    <row r="1153" spans="1:10" x14ac:dyDescent="0.2">
      <c r="A1153" s="874">
        <v>40997</v>
      </c>
      <c r="B1153" s="66" t="s">
        <v>36</v>
      </c>
      <c r="C1153" s="66" t="s">
        <v>37</v>
      </c>
      <c r="D1153" s="66" t="s">
        <v>17</v>
      </c>
      <c r="E1153" s="12" t="s">
        <v>373</v>
      </c>
      <c r="F1153" s="691">
        <v>45355.199999999997</v>
      </c>
      <c r="G1153" s="992" t="s">
        <v>985</v>
      </c>
      <c r="H1153" s="12" t="s">
        <v>984</v>
      </c>
      <c r="I1153" s="12"/>
      <c r="J1153" s="12" t="b">
        <v>0</v>
      </c>
    </row>
    <row r="1154" spans="1:10" x14ac:dyDescent="0.2">
      <c r="A1154" s="874">
        <v>40991</v>
      </c>
      <c r="B1154" s="66" t="s">
        <v>36</v>
      </c>
      <c r="C1154" s="66" t="s">
        <v>43</v>
      </c>
      <c r="D1154" s="66" t="s">
        <v>17</v>
      </c>
      <c r="E1154" s="12" t="s">
        <v>34</v>
      </c>
      <c r="F1154" s="691"/>
      <c r="G1154" s="992" t="s">
        <v>986</v>
      </c>
      <c r="H1154" s="12" t="s">
        <v>817</v>
      </c>
      <c r="I1154" s="12"/>
      <c r="J1154" s="12" t="b">
        <v>0</v>
      </c>
    </row>
    <row r="1155" spans="1:10" x14ac:dyDescent="0.2">
      <c r="A1155" s="874">
        <v>40990</v>
      </c>
      <c r="B1155" s="66" t="s">
        <v>40</v>
      </c>
      <c r="C1155" s="66" t="s">
        <v>43</v>
      </c>
      <c r="D1155" s="66" t="s">
        <v>18</v>
      </c>
      <c r="E1155" s="12" t="s">
        <v>988</v>
      </c>
      <c r="F1155" s="691"/>
      <c r="G1155" s="992" t="s">
        <v>989</v>
      </c>
      <c r="H1155" s="12" t="s">
        <v>987</v>
      </c>
      <c r="I1155" s="12"/>
      <c r="J1155" s="12" t="b">
        <v>0</v>
      </c>
    </row>
    <row r="1156" spans="1:10" x14ac:dyDescent="0.2">
      <c r="A1156" s="874">
        <v>40989</v>
      </c>
      <c r="B1156" s="66" t="s">
        <v>88</v>
      </c>
      <c r="C1156" s="66" t="s">
        <v>43</v>
      </c>
      <c r="D1156" s="66" t="s">
        <v>18</v>
      </c>
      <c r="E1156" s="12" t="s">
        <v>497</v>
      </c>
      <c r="F1156" s="691">
        <v>0</v>
      </c>
      <c r="G1156" s="992" t="s">
        <v>990</v>
      </c>
      <c r="H1156" s="12" t="s">
        <v>869</v>
      </c>
      <c r="I1156" s="12"/>
      <c r="J1156" s="12" t="b">
        <v>0</v>
      </c>
    </row>
    <row r="1157" spans="1:10" x14ac:dyDescent="0.2">
      <c r="A1157" s="874">
        <v>40988</v>
      </c>
      <c r="B1157" s="66" t="s">
        <v>5</v>
      </c>
      <c r="C1157" s="66" t="s">
        <v>53</v>
      </c>
      <c r="D1157" s="66" t="s">
        <v>17</v>
      </c>
      <c r="E1157" s="12" t="s">
        <v>991</v>
      </c>
      <c r="F1157" s="691">
        <v>46657.42</v>
      </c>
      <c r="G1157" s="992" t="s">
        <v>992</v>
      </c>
      <c r="H1157" s="12" t="s">
        <v>965</v>
      </c>
      <c r="I1157" s="12"/>
      <c r="J1157" s="12" t="b">
        <v>0</v>
      </c>
    </row>
    <row r="1158" spans="1:10" x14ac:dyDescent="0.2">
      <c r="A1158" s="874">
        <v>40987</v>
      </c>
      <c r="B1158" s="66" t="s">
        <v>2270</v>
      </c>
      <c r="C1158" s="66" t="s">
        <v>1252</v>
      </c>
      <c r="D1158" s="66" t="s">
        <v>17</v>
      </c>
      <c r="E1158" s="12" t="s">
        <v>994</v>
      </c>
      <c r="F1158" s="691">
        <v>79631.42</v>
      </c>
      <c r="G1158" s="992" t="s">
        <v>995</v>
      </c>
      <c r="H1158" s="12" t="s">
        <v>993</v>
      </c>
      <c r="I1158" s="12"/>
      <c r="J1158" s="12" t="b">
        <v>0</v>
      </c>
    </row>
    <row r="1159" spans="1:10" x14ac:dyDescent="0.2">
      <c r="A1159" s="874">
        <v>40983</v>
      </c>
      <c r="B1159" s="66" t="s">
        <v>4</v>
      </c>
      <c r="C1159" s="66" t="s">
        <v>37</v>
      </c>
      <c r="D1159" s="66" t="s">
        <v>18</v>
      </c>
      <c r="E1159" s="12" t="s">
        <v>308</v>
      </c>
      <c r="F1159" s="691"/>
      <c r="G1159" s="992" t="s">
        <v>997</v>
      </c>
      <c r="H1159" s="12" t="s">
        <v>996</v>
      </c>
      <c r="I1159" s="12"/>
      <c r="J1159" s="12" t="b">
        <v>0</v>
      </c>
    </row>
    <row r="1160" spans="1:10" x14ac:dyDescent="0.2">
      <c r="A1160" s="874">
        <v>40983</v>
      </c>
      <c r="B1160" s="66" t="s">
        <v>36</v>
      </c>
      <c r="C1160" s="66" t="s">
        <v>53</v>
      </c>
      <c r="D1160" s="66" t="s">
        <v>19</v>
      </c>
      <c r="E1160" s="12" t="s">
        <v>999</v>
      </c>
      <c r="F1160" s="691">
        <v>21527.34</v>
      </c>
      <c r="G1160" s="992" t="s">
        <v>22</v>
      </c>
      <c r="H1160" s="12" t="s">
        <v>998</v>
      </c>
      <c r="I1160" s="12"/>
      <c r="J1160" s="12" t="b">
        <v>0</v>
      </c>
    </row>
    <row r="1161" spans="1:10" x14ac:dyDescent="0.2">
      <c r="A1161" s="874">
        <v>40982</v>
      </c>
      <c r="B1161" s="66" t="s">
        <v>36</v>
      </c>
      <c r="C1161" s="66" t="s">
        <v>1252</v>
      </c>
      <c r="D1161" s="66" t="s">
        <v>17</v>
      </c>
      <c r="E1161" s="12" t="s">
        <v>1000</v>
      </c>
      <c r="F1161" s="691">
        <v>1500</v>
      </c>
      <c r="G1161" s="992" t="s">
        <v>1001</v>
      </c>
      <c r="H1161" s="12" t="s">
        <v>967</v>
      </c>
      <c r="I1161" s="12"/>
      <c r="J1161" s="12" t="b">
        <v>0</v>
      </c>
    </row>
    <row r="1162" spans="1:10" x14ac:dyDescent="0.2">
      <c r="A1162" s="874">
        <v>40980</v>
      </c>
      <c r="B1162" s="66" t="s">
        <v>36</v>
      </c>
      <c r="C1162" s="66" t="s">
        <v>43</v>
      </c>
      <c r="D1162" s="66" t="s">
        <v>17</v>
      </c>
      <c r="E1162" s="12" t="s">
        <v>1003</v>
      </c>
      <c r="F1162" s="691"/>
      <c r="G1162" s="992" t="s">
        <v>1004</v>
      </c>
      <c r="H1162" s="12" t="s">
        <v>1002</v>
      </c>
      <c r="I1162" s="12"/>
      <c r="J1162" s="12" t="b">
        <v>0</v>
      </c>
    </row>
    <row r="1163" spans="1:10" x14ac:dyDescent="0.2">
      <c r="A1163" s="874">
        <v>40980</v>
      </c>
      <c r="B1163" s="66" t="s">
        <v>2193</v>
      </c>
      <c r="C1163" s="66" t="s">
        <v>1252</v>
      </c>
      <c r="D1163" s="66" t="s">
        <v>1730</v>
      </c>
      <c r="E1163" s="12" t="s">
        <v>83</v>
      </c>
      <c r="F1163" s="691">
        <v>34715.35</v>
      </c>
      <c r="G1163" s="992" t="s">
        <v>2367</v>
      </c>
      <c r="H1163" s="12" t="s">
        <v>846</v>
      </c>
      <c r="I1163" s="12" t="s">
        <v>1177</v>
      </c>
      <c r="J1163" s="12" t="b">
        <v>0</v>
      </c>
    </row>
    <row r="1164" spans="1:10" x14ac:dyDescent="0.2">
      <c r="A1164" s="874">
        <v>40976</v>
      </c>
      <c r="B1164" s="66" t="s">
        <v>5</v>
      </c>
      <c r="C1164" s="66" t="s">
        <v>53</v>
      </c>
      <c r="D1164" s="66" t="s">
        <v>20</v>
      </c>
      <c r="E1164" s="12" t="s">
        <v>373</v>
      </c>
      <c r="F1164" s="691">
        <v>0</v>
      </c>
      <c r="G1164" s="992" t="s">
        <v>1006</v>
      </c>
      <c r="H1164" s="12" t="s">
        <v>924</v>
      </c>
      <c r="I1164" s="12"/>
      <c r="J1164" s="12" t="b">
        <v>0</v>
      </c>
    </row>
    <row r="1165" spans="1:10" x14ac:dyDescent="0.2">
      <c r="A1165" s="874">
        <v>40969</v>
      </c>
      <c r="B1165" s="66" t="s">
        <v>36</v>
      </c>
      <c r="C1165" s="66" t="s">
        <v>43</v>
      </c>
      <c r="D1165" s="66" t="s">
        <v>17</v>
      </c>
      <c r="E1165" s="12" t="s">
        <v>1008</v>
      </c>
      <c r="F1165" s="691">
        <v>381.77</v>
      </c>
      <c r="G1165" s="992" t="s">
        <v>1009</v>
      </c>
      <c r="H1165" s="12" t="s">
        <v>1007</v>
      </c>
      <c r="I1165" s="12"/>
      <c r="J1165" s="12" t="b">
        <v>0</v>
      </c>
    </row>
    <row r="1166" spans="1:10" x14ac:dyDescent="0.2">
      <c r="A1166" s="874">
        <v>40969</v>
      </c>
      <c r="B1166" s="66" t="s">
        <v>5</v>
      </c>
      <c r="C1166" s="66" t="s">
        <v>53</v>
      </c>
      <c r="D1166" s="66" t="s">
        <v>19</v>
      </c>
      <c r="E1166" s="12" t="s">
        <v>521</v>
      </c>
      <c r="F1166" s="691">
        <v>5432.8</v>
      </c>
      <c r="G1166" s="992" t="s">
        <v>22</v>
      </c>
      <c r="H1166" s="12" t="s">
        <v>943</v>
      </c>
      <c r="I1166" s="12"/>
      <c r="J1166" s="12" t="b">
        <v>0</v>
      </c>
    </row>
    <row r="1167" spans="1:10" x14ac:dyDescent="0.2">
      <c r="A1167" s="874">
        <v>40968</v>
      </c>
      <c r="B1167" s="66" t="s">
        <v>5</v>
      </c>
      <c r="C1167" s="66" t="s">
        <v>761</v>
      </c>
      <c r="D1167" s="66" t="s">
        <v>19</v>
      </c>
      <c r="E1167" s="12" t="s">
        <v>260</v>
      </c>
      <c r="F1167" s="691"/>
      <c r="G1167" s="992" t="s">
        <v>1010</v>
      </c>
      <c r="H1167" s="12" t="s">
        <v>891</v>
      </c>
      <c r="I1167" s="12"/>
      <c r="J1167" s="12" t="b">
        <v>0</v>
      </c>
    </row>
    <row r="1168" spans="1:10" x14ac:dyDescent="0.2">
      <c r="A1168" s="874">
        <v>40966</v>
      </c>
      <c r="B1168" s="66" t="s">
        <v>40</v>
      </c>
      <c r="C1168" s="66" t="s">
        <v>43</v>
      </c>
      <c r="D1168" s="66" t="s">
        <v>18</v>
      </c>
      <c r="E1168" s="12" t="s">
        <v>1012</v>
      </c>
      <c r="F1168" s="691">
        <v>63.81</v>
      </c>
      <c r="G1168" s="992" t="s">
        <v>1013</v>
      </c>
      <c r="H1168" s="12" t="s">
        <v>1011</v>
      </c>
      <c r="I1168" s="12"/>
      <c r="J1168" s="12" t="b">
        <v>0</v>
      </c>
    </row>
    <row r="1169" spans="1:10" x14ac:dyDescent="0.2">
      <c r="A1169" s="874">
        <v>40961</v>
      </c>
      <c r="B1169" s="66" t="s">
        <v>36</v>
      </c>
      <c r="C1169" s="66" t="s">
        <v>1252</v>
      </c>
      <c r="D1169" s="66" t="s">
        <v>17</v>
      </c>
      <c r="E1169" s="12" t="s">
        <v>1015</v>
      </c>
      <c r="F1169" s="691">
        <v>9703.18</v>
      </c>
      <c r="G1169" s="992" t="s">
        <v>1016</v>
      </c>
      <c r="H1169" s="12" t="s">
        <v>1014</v>
      </c>
      <c r="I1169" s="12"/>
      <c r="J1169" s="12" t="b">
        <v>0</v>
      </c>
    </row>
    <row r="1170" spans="1:10" x14ac:dyDescent="0.2">
      <c r="A1170" s="874">
        <v>40956</v>
      </c>
      <c r="B1170" s="66" t="s">
        <v>5</v>
      </c>
      <c r="C1170" s="66" t="s">
        <v>2</v>
      </c>
      <c r="D1170" s="66" t="s">
        <v>19</v>
      </c>
      <c r="E1170" s="12" t="s">
        <v>26</v>
      </c>
      <c r="F1170" s="691">
        <v>135106.16</v>
      </c>
      <c r="G1170" s="992" t="s">
        <v>22</v>
      </c>
      <c r="H1170" s="12" t="s">
        <v>1017</v>
      </c>
      <c r="I1170" s="12"/>
      <c r="J1170" s="12" t="b">
        <v>0</v>
      </c>
    </row>
    <row r="1171" spans="1:10" x14ac:dyDescent="0.2">
      <c r="A1171" s="874">
        <v>40955</v>
      </c>
      <c r="B1171" s="66" t="s">
        <v>40</v>
      </c>
      <c r="C1171" s="66" t="s">
        <v>761</v>
      </c>
      <c r="D1171" s="66" t="s">
        <v>19</v>
      </c>
      <c r="E1171" s="12" t="s">
        <v>221</v>
      </c>
      <c r="F1171" s="691"/>
      <c r="G1171" s="992" t="s">
        <v>1018</v>
      </c>
      <c r="H1171" s="12" t="s">
        <v>855</v>
      </c>
      <c r="I1171" s="12" t="s">
        <v>1699</v>
      </c>
      <c r="J1171" s="12" t="b">
        <v>0</v>
      </c>
    </row>
    <row r="1172" spans="1:10" x14ac:dyDescent="0.2">
      <c r="A1172" s="874">
        <v>40951</v>
      </c>
      <c r="B1172" s="66" t="s">
        <v>36</v>
      </c>
      <c r="C1172" s="66" t="s">
        <v>43</v>
      </c>
      <c r="D1172" s="66" t="s">
        <v>17</v>
      </c>
      <c r="E1172" s="12" t="s">
        <v>1020</v>
      </c>
      <c r="F1172" s="691">
        <v>0</v>
      </c>
      <c r="G1172" s="992" t="s">
        <v>1021</v>
      </c>
      <c r="H1172" s="12" t="s">
        <v>1019</v>
      </c>
      <c r="I1172" s="12"/>
      <c r="J1172" s="12" t="b">
        <v>0</v>
      </c>
    </row>
    <row r="1173" spans="1:10" x14ac:dyDescent="0.2">
      <c r="A1173" s="874">
        <v>40948</v>
      </c>
      <c r="B1173" s="66" t="s">
        <v>6</v>
      </c>
      <c r="C1173" s="66" t="s">
        <v>43</v>
      </c>
      <c r="D1173" s="66" t="s">
        <v>20</v>
      </c>
      <c r="E1173" s="12" t="s">
        <v>83</v>
      </c>
      <c r="F1173" s="691">
        <v>550</v>
      </c>
      <c r="G1173" s="992" t="s">
        <v>1023</v>
      </c>
      <c r="H1173" s="12" t="s">
        <v>1022</v>
      </c>
      <c r="I1173" s="12"/>
      <c r="J1173" s="12" t="b">
        <v>0</v>
      </c>
    </row>
    <row r="1174" spans="1:10" x14ac:dyDescent="0.2">
      <c r="A1174" s="874">
        <v>40947</v>
      </c>
      <c r="B1174" s="66" t="s">
        <v>40</v>
      </c>
      <c r="C1174" s="66" t="s">
        <v>118</v>
      </c>
      <c r="D1174" s="66" t="s">
        <v>19</v>
      </c>
      <c r="E1174" s="12" t="s">
        <v>221</v>
      </c>
      <c r="F1174" s="691">
        <v>0.1</v>
      </c>
      <c r="G1174" s="992" t="s">
        <v>1024</v>
      </c>
      <c r="H1174" s="12" t="s">
        <v>855</v>
      </c>
      <c r="I1174" s="12" t="s">
        <v>1699</v>
      </c>
      <c r="J1174" s="12" t="b">
        <v>0</v>
      </c>
    </row>
    <row r="1175" spans="1:10" x14ac:dyDescent="0.2">
      <c r="A1175" s="874">
        <v>40945</v>
      </c>
      <c r="B1175" s="66" t="s">
        <v>88</v>
      </c>
      <c r="C1175" s="66" t="s">
        <v>1252</v>
      </c>
      <c r="D1175" s="66" t="s">
        <v>17</v>
      </c>
      <c r="E1175" s="12" t="s">
        <v>83</v>
      </c>
      <c r="F1175" s="691">
        <v>476000</v>
      </c>
      <c r="G1175" s="992" t="s">
        <v>1026</v>
      </c>
      <c r="H1175" s="12" t="s">
        <v>1025</v>
      </c>
      <c r="I1175" s="12"/>
      <c r="J1175" s="12" t="b">
        <v>0</v>
      </c>
    </row>
    <row r="1176" spans="1:10" x14ac:dyDescent="0.2">
      <c r="A1176" s="874">
        <v>40942</v>
      </c>
      <c r="B1176" s="66" t="s">
        <v>88</v>
      </c>
      <c r="C1176" s="66" t="s">
        <v>3</v>
      </c>
      <c r="D1176" s="66" t="s">
        <v>20</v>
      </c>
      <c r="E1176" s="12" t="s">
        <v>104</v>
      </c>
      <c r="F1176" s="691">
        <v>2618350</v>
      </c>
      <c r="G1176" s="992" t="s">
        <v>33</v>
      </c>
      <c r="H1176" s="12" t="s">
        <v>1027</v>
      </c>
      <c r="I1176" s="12"/>
      <c r="J1176" s="12" t="b">
        <v>1</v>
      </c>
    </row>
    <row r="1177" spans="1:10" x14ac:dyDescent="0.2">
      <c r="A1177" s="874">
        <v>40942</v>
      </c>
      <c r="B1177" s="66" t="s">
        <v>36</v>
      </c>
      <c r="C1177" s="66" t="s">
        <v>1252</v>
      </c>
      <c r="D1177" s="66" t="s">
        <v>17</v>
      </c>
      <c r="E1177" s="12" t="s">
        <v>1029</v>
      </c>
      <c r="F1177" s="691">
        <v>12878.9</v>
      </c>
      <c r="G1177" s="992" t="s">
        <v>1030</v>
      </c>
      <c r="H1177" s="12" t="s">
        <v>1028</v>
      </c>
      <c r="I1177" s="12"/>
      <c r="J1177" s="12" t="b">
        <v>0</v>
      </c>
    </row>
    <row r="1178" spans="1:10" x14ac:dyDescent="0.2">
      <c r="A1178" s="874">
        <v>40941</v>
      </c>
      <c r="B1178" s="66" t="s">
        <v>88</v>
      </c>
      <c r="C1178" s="66" t="s">
        <v>53</v>
      </c>
      <c r="D1178" s="66" t="s">
        <v>18</v>
      </c>
      <c r="E1178" s="12" t="s">
        <v>104</v>
      </c>
      <c r="F1178" s="691"/>
      <c r="G1178" s="992" t="s">
        <v>1031</v>
      </c>
      <c r="H1178" s="12" t="s">
        <v>902</v>
      </c>
      <c r="I1178" s="12"/>
      <c r="J1178" s="12" t="b">
        <v>0</v>
      </c>
    </row>
    <row r="1179" spans="1:10" x14ac:dyDescent="0.2">
      <c r="A1179" s="874">
        <v>40939</v>
      </c>
      <c r="B1179" s="66" t="s">
        <v>4</v>
      </c>
      <c r="C1179" s="66" t="s">
        <v>43</v>
      </c>
      <c r="D1179" s="66" t="s">
        <v>20</v>
      </c>
      <c r="E1179" s="12" t="s">
        <v>152</v>
      </c>
      <c r="F1179" s="691"/>
      <c r="G1179" s="992" t="s">
        <v>1032</v>
      </c>
      <c r="H1179" s="12" t="s">
        <v>815</v>
      </c>
      <c r="I1179" s="12"/>
      <c r="J1179" s="12" t="b">
        <v>0</v>
      </c>
    </row>
    <row r="1180" spans="1:10" x14ac:dyDescent="0.2">
      <c r="A1180" s="874">
        <v>40939</v>
      </c>
      <c r="B1180" s="66" t="s">
        <v>36</v>
      </c>
      <c r="C1180" s="66" t="s">
        <v>1252</v>
      </c>
      <c r="D1180" s="66" t="s">
        <v>19</v>
      </c>
      <c r="E1180" s="12" t="s">
        <v>26</v>
      </c>
      <c r="F1180" s="691">
        <v>3670</v>
      </c>
      <c r="G1180" s="992" t="s">
        <v>1034</v>
      </c>
      <c r="H1180" s="12" t="s">
        <v>1033</v>
      </c>
      <c r="I1180" s="12"/>
      <c r="J1180" s="12" t="b">
        <v>0</v>
      </c>
    </row>
    <row r="1181" spans="1:10" x14ac:dyDescent="0.2">
      <c r="A1181" s="874">
        <v>40938</v>
      </c>
      <c r="B1181" s="66" t="s">
        <v>36</v>
      </c>
      <c r="C1181" s="66" t="s">
        <v>2</v>
      </c>
      <c r="D1181" s="66" t="s">
        <v>18</v>
      </c>
      <c r="E1181" s="12" t="s">
        <v>264</v>
      </c>
      <c r="F1181" s="691">
        <v>62122.18</v>
      </c>
      <c r="G1181" s="992" t="s">
        <v>1035</v>
      </c>
      <c r="H1181" s="12" t="s">
        <v>1014</v>
      </c>
      <c r="I1181" s="12"/>
      <c r="J1181" s="12" t="b">
        <v>0</v>
      </c>
    </row>
    <row r="1182" spans="1:10" x14ac:dyDescent="0.2">
      <c r="A1182" s="874">
        <v>40938</v>
      </c>
      <c r="B1182" s="66" t="s">
        <v>2201</v>
      </c>
      <c r="C1182" s="66" t="s">
        <v>1252</v>
      </c>
      <c r="D1182" s="66" t="s">
        <v>17</v>
      </c>
      <c r="E1182" s="12" t="s">
        <v>2684</v>
      </c>
      <c r="F1182" s="691">
        <v>0</v>
      </c>
      <c r="G1182" s="992" t="s">
        <v>2686</v>
      </c>
      <c r="H1182" s="12" t="s">
        <v>1099</v>
      </c>
      <c r="I1182" s="12" t="s">
        <v>2685</v>
      </c>
      <c r="J1182" s="12" t="b">
        <v>0</v>
      </c>
    </row>
    <row r="1183" spans="1:10" x14ac:dyDescent="0.2">
      <c r="A1183" s="874">
        <v>40938</v>
      </c>
      <c r="B1183" s="66" t="s">
        <v>2201</v>
      </c>
      <c r="C1183" s="66" t="s">
        <v>1252</v>
      </c>
      <c r="D1183" s="66" t="s">
        <v>17</v>
      </c>
      <c r="E1183" s="12" t="s">
        <v>2687</v>
      </c>
      <c r="F1183" s="691">
        <v>0</v>
      </c>
      <c r="G1183" s="992" t="s">
        <v>2683</v>
      </c>
      <c r="H1183" s="12" t="s">
        <v>1099</v>
      </c>
      <c r="I1183" s="12" t="s">
        <v>1491</v>
      </c>
      <c r="J1183" s="12" t="b">
        <v>0</v>
      </c>
    </row>
    <row r="1184" spans="1:10" x14ac:dyDescent="0.2">
      <c r="A1184" s="874">
        <v>40938</v>
      </c>
      <c r="B1184" s="66" t="s">
        <v>2267</v>
      </c>
      <c r="C1184" s="66" t="s">
        <v>1252</v>
      </c>
      <c r="D1184" s="66" t="s">
        <v>17</v>
      </c>
      <c r="E1184" s="12" t="s">
        <v>717</v>
      </c>
      <c r="F1184" s="691">
        <v>0</v>
      </c>
      <c r="G1184" s="992" t="s">
        <v>2683</v>
      </c>
      <c r="H1184" s="12" t="s">
        <v>1136</v>
      </c>
      <c r="I1184" s="12" t="s">
        <v>1188</v>
      </c>
      <c r="J1184" s="12" t="b">
        <v>0</v>
      </c>
    </row>
    <row r="1185" spans="1:10" x14ac:dyDescent="0.2">
      <c r="A1185" s="874">
        <v>40933</v>
      </c>
      <c r="B1185" s="66" t="s">
        <v>88</v>
      </c>
      <c r="C1185" s="66" t="s">
        <v>43</v>
      </c>
      <c r="D1185" s="66" t="s">
        <v>17</v>
      </c>
      <c r="E1185" s="12" t="s">
        <v>83</v>
      </c>
      <c r="F1185" s="691"/>
      <c r="G1185" s="992" t="s">
        <v>1036</v>
      </c>
      <c r="H1185" s="12" t="s">
        <v>1025</v>
      </c>
      <c r="I1185" s="12"/>
      <c r="J1185" s="12" t="b">
        <v>0</v>
      </c>
    </row>
    <row r="1186" spans="1:10" x14ac:dyDescent="0.2">
      <c r="A1186" s="874">
        <v>40929</v>
      </c>
      <c r="B1186" s="66" t="s">
        <v>36</v>
      </c>
      <c r="C1186" s="66" t="s">
        <v>37</v>
      </c>
      <c r="D1186" s="66" t="s">
        <v>18</v>
      </c>
      <c r="E1186" s="12" t="s">
        <v>1037</v>
      </c>
      <c r="F1186" s="691">
        <v>10216.92</v>
      </c>
      <c r="G1186" s="992" t="s">
        <v>1038</v>
      </c>
      <c r="H1186" s="12" t="s">
        <v>849</v>
      </c>
      <c r="I1186" s="12"/>
      <c r="J1186" s="12" t="b">
        <v>0</v>
      </c>
    </row>
    <row r="1187" spans="1:10" x14ac:dyDescent="0.2">
      <c r="A1187" s="874">
        <v>40928</v>
      </c>
      <c r="B1187" s="66" t="s">
        <v>40</v>
      </c>
      <c r="C1187" s="66" t="s">
        <v>1252</v>
      </c>
      <c r="D1187" s="66" t="s">
        <v>17</v>
      </c>
      <c r="E1187" s="12" t="s">
        <v>1040</v>
      </c>
      <c r="F1187" s="691">
        <v>10000</v>
      </c>
      <c r="G1187" s="992" t="s">
        <v>1041</v>
      </c>
      <c r="H1187" s="12" t="s">
        <v>1039</v>
      </c>
      <c r="I1187" s="12"/>
      <c r="J1187" s="12" t="b">
        <v>0</v>
      </c>
    </row>
    <row r="1188" spans="1:10" x14ac:dyDescent="0.2">
      <c r="A1188" s="874">
        <v>40928</v>
      </c>
      <c r="B1188" s="66" t="s">
        <v>40</v>
      </c>
      <c r="C1188" s="66" t="s">
        <v>1252</v>
      </c>
      <c r="D1188" s="66" t="s">
        <v>17</v>
      </c>
      <c r="E1188" s="12" t="s">
        <v>72</v>
      </c>
      <c r="F1188" s="691">
        <v>86041.3</v>
      </c>
      <c r="G1188" s="992" t="s">
        <v>1043</v>
      </c>
      <c r="H1188" s="12" t="s">
        <v>1042</v>
      </c>
      <c r="I1188" s="12"/>
      <c r="J1188" s="12" t="b">
        <v>1</v>
      </c>
    </row>
    <row r="1189" spans="1:10" x14ac:dyDescent="0.2">
      <c r="A1189" s="874">
        <v>40926</v>
      </c>
      <c r="B1189" s="66" t="s">
        <v>36</v>
      </c>
      <c r="C1189" s="66" t="s">
        <v>1252</v>
      </c>
      <c r="D1189" s="66" t="s">
        <v>17</v>
      </c>
      <c r="E1189" s="12" t="s">
        <v>948</v>
      </c>
      <c r="F1189" s="691">
        <v>1164</v>
      </c>
      <c r="G1189" s="992" t="s">
        <v>1045</v>
      </c>
      <c r="H1189" s="12" t="s">
        <v>1044</v>
      </c>
      <c r="I1189" s="12"/>
      <c r="J1189" s="12" t="b">
        <v>0</v>
      </c>
    </row>
    <row r="1190" spans="1:10" x14ac:dyDescent="0.2">
      <c r="A1190" s="874">
        <v>40926</v>
      </c>
      <c r="B1190" s="66" t="s">
        <v>36</v>
      </c>
      <c r="C1190" s="66" t="s">
        <v>43</v>
      </c>
      <c r="D1190" s="66" t="s">
        <v>18</v>
      </c>
      <c r="E1190" s="12" t="s">
        <v>380</v>
      </c>
      <c r="F1190" s="691">
        <v>0</v>
      </c>
      <c r="G1190" s="992" t="s">
        <v>1047</v>
      </c>
      <c r="H1190" s="12" t="s">
        <v>1046</v>
      </c>
      <c r="I1190" s="12"/>
      <c r="J1190" s="12" t="b">
        <v>0</v>
      </c>
    </row>
    <row r="1191" spans="1:10" x14ac:dyDescent="0.2">
      <c r="A1191" s="874">
        <v>40926</v>
      </c>
      <c r="B1191" s="66" t="s">
        <v>4</v>
      </c>
      <c r="C1191" s="66" t="s">
        <v>1252</v>
      </c>
      <c r="D1191" s="66" t="s">
        <v>17</v>
      </c>
      <c r="E1191" s="12" t="s">
        <v>308</v>
      </c>
      <c r="F1191" s="691">
        <v>6088</v>
      </c>
      <c r="G1191" s="992" t="s">
        <v>1048</v>
      </c>
      <c r="H1191" s="12" t="s">
        <v>996</v>
      </c>
      <c r="I1191" s="12"/>
      <c r="J1191" s="12" t="b">
        <v>0</v>
      </c>
    </row>
    <row r="1192" spans="1:10" x14ac:dyDescent="0.2">
      <c r="A1192" s="874">
        <v>40914</v>
      </c>
      <c r="B1192" s="66" t="s">
        <v>36</v>
      </c>
      <c r="C1192" s="66" t="s">
        <v>37</v>
      </c>
      <c r="D1192" s="66" t="s">
        <v>18</v>
      </c>
      <c r="E1192" s="12" t="s">
        <v>85</v>
      </c>
      <c r="F1192" s="691">
        <v>2327.9299999999998</v>
      </c>
      <c r="G1192" s="992" t="s">
        <v>1049</v>
      </c>
      <c r="H1192" s="12" t="s">
        <v>837</v>
      </c>
      <c r="I1192" s="12"/>
      <c r="J1192" s="12" t="b">
        <v>0</v>
      </c>
    </row>
    <row r="1193" spans="1:10" x14ac:dyDescent="0.2">
      <c r="A1193" s="874">
        <v>40914</v>
      </c>
      <c r="B1193" s="66" t="s">
        <v>2234</v>
      </c>
      <c r="C1193" s="66" t="s">
        <v>3</v>
      </c>
      <c r="D1193" s="66" t="s">
        <v>17</v>
      </c>
      <c r="E1193" s="12" t="s">
        <v>72</v>
      </c>
      <c r="F1193" s="691">
        <v>0</v>
      </c>
      <c r="G1193" s="992" t="s">
        <v>1050</v>
      </c>
      <c r="H1193" s="12" t="s">
        <v>952</v>
      </c>
      <c r="I1193" s="12"/>
      <c r="J1193" s="12" t="b">
        <v>0</v>
      </c>
    </row>
    <row r="1194" spans="1:10" x14ac:dyDescent="0.2">
      <c r="A1194" s="874">
        <v>40906</v>
      </c>
      <c r="B1194" s="66" t="s">
        <v>2234</v>
      </c>
      <c r="C1194" s="66" t="s">
        <v>1252</v>
      </c>
      <c r="D1194" s="66" t="s">
        <v>17</v>
      </c>
      <c r="E1194" s="12" t="s">
        <v>66</v>
      </c>
      <c r="F1194" s="691">
        <v>178641.84</v>
      </c>
      <c r="G1194" s="992" t="s">
        <v>1052</v>
      </c>
      <c r="H1194" s="12" t="s">
        <v>1051</v>
      </c>
      <c r="I1194" s="12"/>
      <c r="J1194" s="12" t="b">
        <v>1</v>
      </c>
    </row>
    <row r="1195" spans="1:10" x14ac:dyDescent="0.2">
      <c r="A1195" s="874">
        <v>40905</v>
      </c>
      <c r="B1195" s="66" t="s">
        <v>36</v>
      </c>
      <c r="C1195" s="66" t="s">
        <v>1252</v>
      </c>
      <c r="D1195" s="66" t="s">
        <v>17</v>
      </c>
      <c r="E1195" s="12" t="s">
        <v>1054</v>
      </c>
      <c r="F1195" s="691">
        <v>10422.950000000001</v>
      </c>
      <c r="G1195" s="992" t="s">
        <v>1055</v>
      </c>
      <c r="H1195" s="12" t="s">
        <v>1053</v>
      </c>
      <c r="I1195" s="12"/>
      <c r="J1195" s="12" t="b">
        <v>0</v>
      </c>
    </row>
    <row r="1196" spans="1:10" x14ac:dyDescent="0.2">
      <c r="A1196" s="874">
        <v>40900</v>
      </c>
      <c r="B1196" s="66" t="s">
        <v>88</v>
      </c>
      <c r="C1196" s="66"/>
      <c r="D1196" s="66" t="s">
        <v>17</v>
      </c>
      <c r="E1196" s="12" t="s">
        <v>104</v>
      </c>
      <c r="F1196" s="691"/>
      <c r="G1196" s="992" t="s">
        <v>1056</v>
      </c>
      <c r="H1196" s="12" t="s">
        <v>1027</v>
      </c>
      <c r="I1196" s="12"/>
      <c r="J1196" s="12" t="b">
        <v>0</v>
      </c>
    </row>
    <row r="1197" spans="1:10" x14ac:dyDescent="0.2">
      <c r="A1197" s="874">
        <v>40900</v>
      </c>
      <c r="B1197" s="66" t="s">
        <v>40</v>
      </c>
      <c r="C1197" s="66" t="s">
        <v>53</v>
      </c>
      <c r="D1197" s="66" t="s">
        <v>17</v>
      </c>
      <c r="E1197" s="12" t="s">
        <v>1058</v>
      </c>
      <c r="F1197" s="691">
        <v>7280.13</v>
      </c>
      <c r="G1197" s="992" t="s">
        <v>1059</v>
      </c>
      <c r="H1197" s="12" t="s">
        <v>1057</v>
      </c>
      <c r="I1197" s="12"/>
      <c r="J1197" s="12" t="b">
        <v>0</v>
      </c>
    </row>
    <row r="1198" spans="1:10" x14ac:dyDescent="0.2">
      <c r="A1198" s="874">
        <v>40896</v>
      </c>
      <c r="B1198" s="66" t="s">
        <v>5</v>
      </c>
      <c r="C1198" s="66" t="s">
        <v>53</v>
      </c>
      <c r="D1198" s="66" t="s">
        <v>19</v>
      </c>
      <c r="E1198" s="12" t="s">
        <v>66</v>
      </c>
      <c r="F1198" s="691">
        <v>19271</v>
      </c>
      <c r="G1198" s="992" t="s">
        <v>1060</v>
      </c>
      <c r="H1198" s="12" t="s">
        <v>846</v>
      </c>
      <c r="I1198" s="12"/>
      <c r="J1198" s="12" t="b">
        <v>0</v>
      </c>
    </row>
    <row r="1199" spans="1:10" x14ac:dyDescent="0.2">
      <c r="A1199" s="874">
        <v>40885</v>
      </c>
      <c r="B1199" s="66" t="s">
        <v>4</v>
      </c>
      <c r="C1199" s="66"/>
      <c r="D1199" s="66"/>
      <c r="E1199" s="12" t="s">
        <v>704</v>
      </c>
      <c r="F1199" s="691"/>
      <c r="G1199" s="992" t="s">
        <v>1062</v>
      </c>
      <c r="H1199" s="12" t="s">
        <v>1061</v>
      </c>
      <c r="I1199" s="12"/>
      <c r="J1199" s="12" t="b">
        <v>0</v>
      </c>
    </row>
    <row r="1200" spans="1:10" x14ac:dyDescent="0.2">
      <c r="A1200" s="874">
        <v>40884</v>
      </c>
      <c r="B1200" s="66" t="s">
        <v>2234</v>
      </c>
      <c r="C1200" s="66" t="s">
        <v>761</v>
      </c>
      <c r="D1200" s="66" t="s">
        <v>19</v>
      </c>
      <c r="E1200" s="12" t="s">
        <v>521</v>
      </c>
      <c r="F1200" s="691">
        <v>0</v>
      </c>
      <c r="G1200" s="992" t="s">
        <v>1063</v>
      </c>
      <c r="H1200" s="12" t="s">
        <v>897</v>
      </c>
      <c r="I1200" s="12"/>
      <c r="J1200" s="12" t="b">
        <v>0</v>
      </c>
    </row>
    <row r="1201" spans="1:10" x14ac:dyDescent="0.2">
      <c r="A1201" s="874">
        <v>40881</v>
      </c>
      <c r="B1201" s="66" t="s">
        <v>40</v>
      </c>
      <c r="C1201" s="66" t="s">
        <v>1252</v>
      </c>
      <c r="D1201" s="66" t="s">
        <v>17</v>
      </c>
      <c r="E1201" s="12" t="s">
        <v>203</v>
      </c>
      <c r="F1201" s="691">
        <v>21162.25</v>
      </c>
      <c r="G1201" s="992" t="s">
        <v>1065</v>
      </c>
      <c r="H1201" s="12" t="s">
        <v>1064</v>
      </c>
      <c r="I1201" s="12"/>
      <c r="J1201" s="12" t="b">
        <v>0</v>
      </c>
    </row>
    <row r="1202" spans="1:10" x14ac:dyDescent="0.2">
      <c r="A1202" s="874">
        <v>40880</v>
      </c>
      <c r="B1202" s="66" t="s">
        <v>40</v>
      </c>
      <c r="C1202" s="66" t="s">
        <v>1252</v>
      </c>
      <c r="D1202" s="66" t="s">
        <v>17</v>
      </c>
      <c r="E1202" s="12" t="s">
        <v>1067</v>
      </c>
      <c r="F1202" s="691">
        <v>6892.35</v>
      </c>
      <c r="G1202" s="992" t="s">
        <v>1068</v>
      </c>
      <c r="H1202" s="12" t="s">
        <v>1066</v>
      </c>
      <c r="I1202" s="12"/>
      <c r="J1202" s="12" t="b">
        <v>0</v>
      </c>
    </row>
    <row r="1203" spans="1:10" x14ac:dyDescent="0.2">
      <c r="A1203" s="874">
        <v>40878</v>
      </c>
      <c r="B1203" s="66" t="s">
        <v>36</v>
      </c>
      <c r="C1203" s="66" t="s">
        <v>37</v>
      </c>
      <c r="D1203" s="66" t="s">
        <v>18</v>
      </c>
      <c r="E1203" s="12" t="s">
        <v>264</v>
      </c>
      <c r="F1203" s="691">
        <v>12000</v>
      </c>
      <c r="G1203" s="992" t="s">
        <v>1069</v>
      </c>
      <c r="H1203" s="12" t="s">
        <v>1014</v>
      </c>
      <c r="I1203" s="12"/>
      <c r="J1203" s="12" t="b">
        <v>0</v>
      </c>
    </row>
    <row r="1204" spans="1:10" x14ac:dyDescent="0.2">
      <c r="A1204" s="874">
        <v>40876</v>
      </c>
      <c r="B1204" s="66" t="s">
        <v>2201</v>
      </c>
      <c r="C1204" s="66" t="s">
        <v>1252</v>
      </c>
      <c r="D1204" s="66" t="s">
        <v>20</v>
      </c>
      <c r="E1204" s="12" t="s">
        <v>774</v>
      </c>
      <c r="F1204" s="691">
        <v>0</v>
      </c>
      <c r="G1204" s="992" t="s">
        <v>2303</v>
      </c>
      <c r="H1204" s="12" t="s">
        <v>1070</v>
      </c>
      <c r="I1204" s="12"/>
      <c r="J1204" s="12" t="b">
        <v>0</v>
      </c>
    </row>
    <row r="1205" spans="1:10" x14ac:dyDescent="0.2">
      <c r="A1205" s="874">
        <v>40874</v>
      </c>
      <c r="B1205" s="66" t="s">
        <v>88</v>
      </c>
      <c r="C1205" s="66" t="s">
        <v>761</v>
      </c>
      <c r="D1205" s="66" t="s">
        <v>19</v>
      </c>
      <c r="E1205" s="12" t="s">
        <v>1072</v>
      </c>
      <c r="F1205" s="691">
        <v>0</v>
      </c>
      <c r="G1205" s="992" t="s">
        <v>1073</v>
      </c>
      <c r="H1205" s="12" t="s">
        <v>899</v>
      </c>
      <c r="I1205" s="12"/>
      <c r="J1205" s="12" t="b">
        <v>0</v>
      </c>
    </row>
    <row r="1206" spans="1:10" x14ac:dyDescent="0.2">
      <c r="A1206" s="874">
        <v>40870</v>
      </c>
      <c r="B1206" s="66" t="s">
        <v>5</v>
      </c>
      <c r="C1206" s="66"/>
      <c r="D1206" s="66" t="s">
        <v>17</v>
      </c>
      <c r="E1206" s="12" t="s">
        <v>1075</v>
      </c>
      <c r="F1206" s="691"/>
      <c r="G1206" s="992" t="s">
        <v>1076</v>
      </c>
      <c r="H1206" s="12" t="s">
        <v>1074</v>
      </c>
      <c r="I1206" s="12"/>
      <c r="J1206" s="12" t="b">
        <v>0</v>
      </c>
    </row>
    <row r="1207" spans="1:10" x14ac:dyDescent="0.2">
      <c r="A1207" s="874">
        <v>40868</v>
      </c>
      <c r="B1207" s="66" t="s">
        <v>36</v>
      </c>
      <c r="C1207" s="66" t="s">
        <v>53</v>
      </c>
      <c r="D1207" s="66" t="s">
        <v>19</v>
      </c>
      <c r="E1207" s="12" t="s">
        <v>1078</v>
      </c>
      <c r="F1207" s="691">
        <v>33631.379999999997</v>
      </c>
      <c r="G1207" s="992" t="s">
        <v>1079</v>
      </c>
      <c r="H1207" s="12" t="s">
        <v>1077</v>
      </c>
      <c r="I1207" s="12"/>
      <c r="J1207" s="12" t="b">
        <v>0</v>
      </c>
    </row>
    <row r="1208" spans="1:10" x14ac:dyDescent="0.2">
      <c r="A1208" s="874">
        <v>40868</v>
      </c>
      <c r="B1208" s="66" t="s">
        <v>36</v>
      </c>
      <c r="C1208" s="66" t="s">
        <v>2</v>
      </c>
      <c r="D1208" s="66" t="s">
        <v>19</v>
      </c>
      <c r="E1208" s="12" t="s">
        <v>620</v>
      </c>
      <c r="F1208" s="691">
        <v>50000</v>
      </c>
      <c r="G1208" s="992" t="s">
        <v>67</v>
      </c>
      <c r="H1208" s="12" t="s">
        <v>1077</v>
      </c>
      <c r="I1208" s="12"/>
      <c r="J1208" s="12" t="b">
        <v>0</v>
      </c>
    </row>
    <row r="1209" spans="1:10" x14ac:dyDescent="0.2">
      <c r="A1209" s="874">
        <v>40865</v>
      </c>
      <c r="B1209" s="66" t="s">
        <v>4</v>
      </c>
      <c r="C1209" s="66" t="s">
        <v>53</v>
      </c>
      <c r="D1209" s="66" t="s">
        <v>17</v>
      </c>
      <c r="E1209" s="12" t="s">
        <v>1081</v>
      </c>
      <c r="F1209" s="691">
        <v>47820</v>
      </c>
      <c r="G1209" s="992" t="s">
        <v>1082</v>
      </c>
      <c r="H1209" s="12" t="s">
        <v>1080</v>
      </c>
      <c r="I1209" s="12"/>
      <c r="J1209" s="12" t="b">
        <v>0</v>
      </c>
    </row>
    <row r="1210" spans="1:10" x14ac:dyDescent="0.2">
      <c r="A1210" s="874">
        <v>40861</v>
      </c>
      <c r="B1210" s="66" t="s">
        <v>36</v>
      </c>
      <c r="C1210" s="66" t="s">
        <v>1252</v>
      </c>
      <c r="D1210" s="66" t="s">
        <v>17</v>
      </c>
      <c r="E1210" s="12" t="s">
        <v>666</v>
      </c>
      <c r="F1210" s="691">
        <v>100000</v>
      </c>
      <c r="G1210" s="992" t="s">
        <v>1083</v>
      </c>
      <c r="H1210" s="12" t="s">
        <v>1046</v>
      </c>
      <c r="I1210" s="12"/>
      <c r="J1210" s="12" t="b">
        <v>0</v>
      </c>
    </row>
    <row r="1211" spans="1:10" x14ac:dyDescent="0.2">
      <c r="A1211" s="874">
        <v>40856</v>
      </c>
      <c r="B1211" s="66" t="s">
        <v>2194</v>
      </c>
      <c r="C1211" s="66" t="s">
        <v>1252</v>
      </c>
      <c r="D1211" s="66" t="s">
        <v>20</v>
      </c>
      <c r="E1211" s="12" t="s">
        <v>203</v>
      </c>
      <c r="F1211" s="691">
        <v>0</v>
      </c>
      <c r="G1211" s="992" t="s">
        <v>2304</v>
      </c>
      <c r="H1211" s="12" t="s">
        <v>799</v>
      </c>
      <c r="I1211" s="12" t="s">
        <v>1579</v>
      </c>
      <c r="J1211" s="12" t="b">
        <v>0</v>
      </c>
    </row>
    <row r="1212" spans="1:10" x14ac:dyDescent="0.2">
      <c r="A1212" s="874">
        <v>40852</v>
      </c>
      <c r="B1212" s="66" t="s">
        <v>6</v>
      </c>
      <c r="C1212" s="66" t="s">
        <v>118</v>
      </c>
      <c r="D1212" s="66" t="s">
        <v>19</v>
      </c>
      <c r="E1212" s="12" t="s">
        <v>1086</v>
      </c>
      <c r="F1212" s="691">
        <v>0</v>
      </c>
      <c r="G1212" s="992" t="s">
        <v>1087</v>
      </c>
      <c r="H1212" s="12" t="s">
        <v>1085</v>
      </c>
      <c r="I1212" s="12"/>
      <c r="J1212" s="12" t="b">
        <v>0</v>
      </c>
    </row>
    <row r="1213" spans="1:10" x14ac:dyDescent="0.2">
      <c r="A1213" s="874">
        <v>40849</v>
      </c>
      <c r="B1213" s="66" t="s">
        <v>88</v>
      </c>
      <c r="C1213" s="66" t="s">
        <v>43</v>
      </c>
      <c r="D1213" s="66" t="s">
        <v>17</v>
      </c>
      <c r="E1213" s="12" t="s">
        <v>25</v>
      </c>
      <c r="F1213" s="691"/>
      <c r="G1213" s="992" t="s">
        <v>1088</v>
      </c>
      <c r="H1213" s="12" t="s">
        <v>1025</v>
      </c>
      <c r="I1213" s="12"/>
      <c r="J1213" s="12" t="b">
        <v>0</v>
      </c>
    </row>
    <row r="1214" spans="1:10" x14ac:dyDescent="0.2">
      <c r="A1214" s="874">
        <v>40847</v>
      </c>
      <c r="B1214" s="66" t="s">
        <v>36</v>
      </c>
      <c r="C1214" s="66" t="s">
        <v>1252</v>
      </c>
      <c r="D1214" s="66" t="s">
        <v>17</v>
      </c>
      <c r="E1214" s="12" t="s">
        <v>810</v>
      </c>
      <c r="F1214" s="691">
        <v>13271.52</v>
      </c>
      <c r="G1214" s="992" t="s">
        <v>1090</v>
      </c>
      <c r="H1214" s="12" t="s">
        <v>1089</v>
      </c>
      <c r="I1214" s="12"/>
      <c r="J1214" s="12" t="b">
        <v>0</v>
      </c>
    </row>
    <row r="1215" spans="1:10" x14ac:dyDescent="0.2">
      <c r="A1215" s="874">
        <v>40844</v>
      </c>
      <c r="B1215" s="66" t="s">
        <v>36</v>
      </c>
      <c r="C1215" s="66" t="s">
        <v>43</v>
      </c>
      <c r="D1215" s="66" t="s">
        <v>19</v>
      </c>
      <c r="E1215" s="12" t="s">
        <v>666</v>
      </c>
      <c r="F1215" s="691"/>
      <c r="G1215" s="992" t="s">
        <v>732</v>
      </c>
      <c r="H1215" s="12" t="s">
        <v>857</v>
      </c>
      <c r="I1215" s="12"/>
      <c r="J1215" s="12" t="b">
        <v>0</v>
      </c>
    </row>
    <row r="1216" spans="1:10" x14ac:dyDescent="0.2">
      <c r="A1216" s="874">
        <v>40844</v>
      </c>
      <c r="B1216" s="66" t="s">
        <v>40</v>
      </c>
      <c r="C1216" s="66" t="s">
        <v>43</v>
      </c>
      <c r="D1216" s="66" t="s">
        <v>18</v>
      </c>
      <c r="E1216" s="12" t="s">
        <v>26</v>
      </c>
      <c r="F1216" s="691">
        <v>0</v>
      </c>
      <c r="G1216" s="992" t="s">
        <v>733</v>
      </c>
      <c r="H1216" s="12" t="s">
        <v>1091</v>
      </c>
      <c r="I1216" s="12"/>
      <c r="J1216" s="12" t="b">
        <v>0</v>
      </c>
    </row>
    <row r="1217" spans="1:10" x14ac:dyDescent="0.2">
      <c r="A1217" s="874">
        <v>40843</v>
      </c>
      <c r="B1217" s="66" t="s">
        <v>88</v>
      </c>
      <c r="C1217" s="66" t="s">
        <v>53</v>
      </c>
      <c r="D1217" s="66" t="s">
        <v>19</v>
      </c>
      <c r="E1217" s="12" t="s">
        <v>1092</v>
      </c>
      <c r="F1217" s="691">
        <v>13828</v>
      </c>
      <c r="G1217" s="992" t="s">
        <v>1093</v>
      </c>
      <c r="H1217" s="12" t="s">
        <v>869</v>
      </c>
      <c r="I1217" s="12"/>
      <c r="J1217" s="12" t="b">
        <v>0</v>
      </c>
    </row>
    <row r="1218" spans="1:10" x14ac:dyDescent="0.2">
      <c r="A1218" s="874">
        <v>40841</v>
      </c>
      <c r="B1218" s="66" t="s">
        <v>88</v>
      </c>
      <c r="C1218" s="66" t="s">
        <v>53</v>
      </c>
      <c r="D1218" s="66" t="s">
        <v>19</v>
      </c>
      <c r="E1218" s="12" t="s">
        <v>1092</v>
      </c>
      <c r="F1218" s="691">
        <v>12164</v>
      </c>
      <c r="G1218" s="992" t="s">
        <v>1094</v>
      </c>
      <c r="H1218" s="12" t="s">
        <v>869</v>
      </c>
      <c r="I1218" s="12"/>
      <c r="J1218" s="12" t="b">
        <v>0</v>
      </c>
    </row>
    <row r="1219" spans="1:10" x14ac:dyDescent="0.2">
      <c r="A1219" s="874">
        <v>40834</v>
      </c>
      <c r="B1219" s="66" t="s">
        <v>36</v>
      </c>
      <c r="C1219" s="66" t="s">
        <v>53</v>
      </c>
      <c r="D1219" s="66" t="s">
        <v>19</v>
      </c>
      <c r="E1219" s="12" t="s">
        <v>730</v>
      </c>
      <c r="F1219" s="691">
        <v>14943.43</v>
      </c>
      <c r="G1219" s="992" t="s">
        <v>731</v>
      </c>
      <c r="H1219" s="12" t="s">
        <v>827</v>
      </c>
      <c r="I1219" s="12"/>
      <c r="J1219" s="12" t="b">
        <v>0</v>
      </c>
    </row>
    <row r="1220" spans="1:10" x14ac:dyDescent="0.2">
      <c r="A1220" s="874">
        <v>40826</v>
      </c>
      <c r="B1220" s="66" t="s">
        <v>6</v>
      </c>
      <c r="C1220" s="66" t="s">
        <v>43</v>
      </c>
      <c r="D1220" s="66" t="s">
        <v>17</v>
      </c>
      <c r="E1220" s="12" t="s">
        <v>660</v>
      </c>
      <c r="F1220" s="691"/>
      <c r="G1220" s="992" t="s">
        <v>661</v>
      </c>
      <c r="H1220" s="12" t="s">
        <v>1022</v>
      </c>
      <c r="I1220" s="12"/>
      <c r="J1220" s="12" t="b">
        <v>0</v>
      </c>
    </row>
    <row r="1221" spans="1:10" x14ac:dyDescent="0.2">
      <c r="A1221" s="874">
        <v>40823</v>
      </c>
      <c r="B1221" s="66" t="s">
        <v>6</v>
      </c>
      <c r="C1221" s="66" t="s">
        <v>43</v>
      </c>
      <c r="D1221" s="66" t="s">
        <v>20</v>
      </c>
      <c r="E1221" s="12" t="s">
        <v>662</v>
      </c>
      <c r="F1221" s="691"/>
      <c r="G1221" s="992" t="s">
        <v>663</v>
      </c>
      <c r="H1221" s="12" t="s">
        <v>797</v>
      </c>
      <c r="I1221" s="12"/>
      <c r="J1221" s="12" t="b">
        <v>0</v>
      </c>
    </row>
    <row r="1222" spans="1:10" x14ac:dyDescent="0.2">
      <c r="A1222" s="874">
        <v>40822</v>
      </c>
      <c r="B1222" s="66" t="s">
        <v>36</v>
      </c>
      <c r="C1222" s="66" t="s">
        <v>53</v>
      </c>
      <c r="D1222" s="66" t="s">
        <v>19</v>
      </c>
      <c r="E1222" s="12" t="s">
        <v>664</v>
      </c>
      <c r="F1222" s="691">
        <v>5839.14</v>
      </c>
      <c r="G1222" s="992" t="s">
        <v>665</v>
      </c>
      <c r="H1222" s="12" t="s">
        <v>1095</v>
      </c>
      <c r="I1222" s="12"/>
      <c r="J1222" s="12" t="b">
        <v>0</v>
      </c>
    </row>
    <row r="1223" spans="1:10" x14ac:dyDescent="0.2">
      <c r="A1223" s="874">
        <v>40817</v>
      </c>
      <c r="B1223" s="66" t="s">
        <v>4</v>
      </c>
      <c r="C1223" s="66" t="s">
        <v>43</v>
      </c>
      <c r="D1223" s="66" t="s">
        <v>20</v>
      </c>
      <c r="E1223" s="12" t="s">
        <v>666</v>
      </c>
      <c r="F1223" s="691">
        <v>1617.75</v>
      </c>
      <c r="G1223" s="992" t="s">
        <v>667</v>
      </c>
      <c r="H1223" s="12" t="s">
        <v>1096</v>
      </c>
      <c r="I1223" s="12"/>
      <c r="J1223" s="12" t="b">
        <v>0</v>
      </c>
    </row>
    <row r="1224" spans="1:10" x14ac:dyDescent="0.2">
      <c r="A1224" s="874">
        <v>40814</v>
      </c>
      <c r="B1224" s="66" t="s">
        <v>40</v>
      </c>
      <c r="C1224" s="66" t="s">
        <v>761</v>
      </c>
      <c r="D1224" s="66" t="s">
        <v>19</v>
      </c>
      <c r="E1224" s="12" t="s">
        <v>345</v>
      </c>
      <c r="F1224" s="691">
        <v>0</v>
      </c>
      <c r="G1224" s="992" t="s">
        <v>668</v>
      </c>
      <c r="H1224" s="12" t="s">
        <v>1066</v>
      </c>
      <c r="I1224" s="12" t="s">
        <v>1645</v>
      </c>
      <c r="J1224" s="12" t="b">
        <v>0</v>
      </c>
    </row>
    <row r="1225" spans="1:10" x14ac:dyDescent="0.2">
      <c r="A1225" s="874">
        <v>40807</v>
      </c>
      <c r="B1225" s="66" t="s">
        <v>4</v>
      </c>
      <c r="C1225" s="66" t="s">
        <v>37</v>
      </c>
      <c r="D1225" s="66" t="s">
        <v>18</v>
      </c>
      <c r="E1225" s="12" t="s">
        <v>54</v>
      </c>
      <c r="F1225" s="691"/>
      <c r="G1225" s="992" t="s">
        <v>669</v>
      </c>
      <c r="H1225" s="12" t="s">
        <v>1097</v>
      </c>
      <c r="I1225" s="12"/>
      <c r="J1225" s="12" t="b">
        <v>0</v>
      </c>
    </row>
    <row r="1226" spans="1:10" x14ac:dyDescent="0.2">
      <c r="A1226" s="874">
        <v>40806</v>
      </c>
      <c r="B1226" s="66" t="s">
        <v>6</v>
      </c>
      <c r="C1226" s="66" t="s">
        <v>2</v>
      </c>
      <c r="D1226" s="66" t="s">
        <v>20</v>
      </c>
      <c r="E1226" s="12" t="s">
        <v>83</v>
      </c>
      <c r="F1226" s="691">
        <v>55051.46</v>
      </c>
      <c r="G1226" s="992" t="s">
        <v>670</v>
      </c>
      <c r="H1226" s="12" t="s">
        <v>797</v>
      </c>
      <c r="I1226" s="12"/>
      <c r="J1226" s="12" t="b">
        <v>0</v>
      </c>
    </row>
    <row r="1227" spans="1:10" x14ac:dyDescent="0.2">
      <c r="A1227" s="874">
        <v>40806</v>
      </c>
      <c r="B1227" s="66" t="s">
        <v>6</v>
      </c>
      <c r="C1227" s="66" t="s">
        <v>2</v>
      </c>
      <c r="D1227" s="66" t="s">
        <v>17</v>
      </c>
      <c r="E1227" s="12" t="s">
        <v>233</v>
      </c>
      <c r="F1227" s="691">
        <v>52968.95</v>
      </c>
      <c r="G1227" s="992" t="s">
        <v>671</v>
      </c>
      <c r="H1227" s="12" t="s">
        <v>1098</v>
      </c>
      <c r="I1227" s="12"/>
      <c r="J1227" s="12" t="b">
        <v>0</v>
      </c>
    </row>
    <row r="1228" spans="1:10" x14ac:dyDescent="0.2">
      <c r="A1228" s="874">
        <v>40806</v>
      </c>
      <c r="B1228" s="66" t="s">
        <v>36</v>
      </c>
      <c r="C1228" s="66" t="s">
        <v>37</v>
      </c>
      <c r="D1228" s="66" t="s">
        <v>18</v>
      </c>
      <c r="E1228" s="12" t="s">
        <v>672</v>
      </c>
      <c r="F1228" s="691">
        <v>14530.15</v>
      </c>
      <c r="G1228" s="992" t="s">
        <v>673</v>
      </c>
      <c r="H1228" s="12" t="s">
        <v>1099</v>
      </c>
      <c r="I1228" s="12"/>
      <c r="J1228" s="12" t="b">
        <v>0</v>
      </c>
    </row>
    <row r="1229" spans="1:10" x14ac:dyDescent="0.2">
      <c r="A1229" s="874">
        <v>40793</v>
      </c>
      <c r="B1229" s="66" t="s">
        <v>88</v>
      </c>
      <c r="C1229" s="66" t="s">
        <v>43</v>
      </c>
      <c r="D1229" s="66" t="s">
        <v>18</v>
      </c>
      <c r="E1229" s="12" t="s">
        <v>127</v>
      </c>
      <c r="F1229" s="691"/>
      <c r="G1229" s="992" t="s">
        <v>674</v>
      </c>
      <c r="H1229" s="12" t="s">
        <v>899</v>
      </c>
      <c r="I1229" s="12"/>
      <c r="J1229" s="12" t="b">
        <v>0</v>
      </c>
    </row>
    <row r="1230" spans="1:10" x14ac:dyDescent="0.2">
      <c r="A1230" s="874">
        <v>40793</v>
      </c>
      <c r="B1230" s="66" t="s">
        <v>36</v>
      </c>
      <c r="C1230" s="66" t="s">
        <v>3</v>
      </c>
      <c r="D1230" s="66" t="s">
        <v>18</v>
      </c>
      <c r="E1230" s="12" t="s">
        <v>72</v>
      </c>
      <c r="F1230" s="691"/>
      <c r="G1230" s="992" t="s">
        <v>675</v>
      </c>
      <c r="H1230" s="12" t="s">
        <v>1100</v>
      </c>
      <c r="I1230" s="12" t="s">
        <v>1182</v>
      </c>
      <c r="J1230" s="12" t="b">
        <v>0</v>
      </c>
    </row>
    <row r="1231" spans="1:10" x14ac:dyDescent="0.2">
      <c r="A1231" s="874">
        <v>40793</v>
      </c>
      <c r="B1231" s="66" t="s">
        <v>2201</v>
      </c>
      <c r="C1231" s="66" t="s">
        <v>3</v>
      </c>
      <c r="D1231" s="66" t="s">
        <v>18</v>
      </c>
      <c r="E1231" s="12" t="s">
        <v>72</v>
      </c>
      <c r="F1231" s="691"/>
      <c r="G1231" s="992" t="s">
        <v>675</v>
      </c>
      <c r="H1231" s="12" t="s">
        <v>1101</v>
      </c>
      <c r="I1231" s="12" t="s">
        <v>1182</v>
      </c>
      <c r="J1231" s="12" t="b">
        <v>0</v>
      </c>
    </row>
    <row r="1232" spans="1:10" x14ac:dyDescent="0.2">
      <c r="A1232" s="874">
        <v>40793</v>
      </c>
      <c r="B1232" s="66" t="s">
        <v>36</v>
      </c>
      <c r="C1232" s="66" t="s">
        <v>2</v>
      </c>
      <c r="D1232" s="66" t="s">
        <v>19</v>
      </c>
      <c r="E1232" s="12" t="s">
        <v>676</v>
      </c>
      <c r="F1232" s="691">
        <v>91179.67</v>
      </c>
      <c r="G1232" s="992" t="s">
        <v>22</v>
      </c>
      <c r="H1232" s="12" t="s">
        <v>791</v>
      </c>
      <c r="I1232" s="12"/>
      <c r="J1232" s="12" t="b">
        <v>1</v>
      </c>
    </row>
    <row r="1233" spans="1:10" x14ac:dyDescent="0.2">
      <c r="A1233" s="874">
        <v>40792</v>
      </c>
      <c r="B1233" s="66" t="s">
        <v>36</v>
      </c>
      <c r="C1233" s="66" t="s">
        <v>43</v>
      </c>
      <c r="D1233" s="66" t="s">
        <v>17</v>
      </c>
      <c r="E1233" s="12" t="s">
        <v>677</v>
      </c>
      <c r="F1233" s="691">
        <v>1476.55</v>
      </c>
      <c r="G1233" s="992" t="s">
        <v>678</v>
      </c>
      <c r="H1233" s="12" t="s">
        <v>1102</v>
      </c>
      <c r="I1233" s="12"/>
      <c r="J1233" s="12" t="b">
        <v>0</v>
      </c>
    </row>
    <row r="1234" spans="1:10" x14ac:dyDescent="0.2">
      <c r="A1234" s="874">
        <v>40790</v>
      </c>
      <c r="B1234" s="66" t="s">
        <v>36</v>
      </c>
      <c r="C1234" s="66" t="s">
        <v>53</v>
      </c>
      <c r="D1234" s="66" t="s">
        <v>19</v>
      </c>
      <c r="E1234" s="12" t="s">
        <v>227</v>
      </c>
      <c r="F1234" s="691">
        <v>24487.16</v>
      </c>
      <c r="G1234" s="992" t="s">
        <v>22</v>
      </c>
      <c r="H1234" s="12" t="s">
        <v>1103</v>
      </c>
      <c r="I1234" s="12"/>
      <c r="J1234" s="12" t="b">
        <v>0</v>
      </c>
    </row>
    <row r="1235" spans="1:10" x14ac:dyDescent="0.2">
      <c r="A1235" s="874">
        <v>40786</v>
      </c>
      <c r="B1235" s="66" t="s">
        <v>36</v>
      </c>
      <c r="C1235" s="66" t="s">
        <v>37</v>
      </c>
      <c r="D1235" s="66" t="s">
        <v>18</v>
      </c>
      <c r="E1235" s="12" t="s">
        <v>64</v>
      </c>
      <c r="F1235" s="691"/>
      <c r="G1235" s="992" t="s">
        <v>679</v>
      </c>
      <c r="H1235" s="12" t="s">
        <v>1104</v>
      </c>
      <c r="I1235" s="12"/>
      <c r="J1235" s="12" t="b">
        <v>0</v>
      </c>
    </row>
    <row r="1236" spans="1:10" x14ac:dyDescent="0.2">
      <c r="A1236" s="874">
        <v>40784</v>
      </c>
      <c r="B1236" s="66" t="s">
        <v>6</v>
      </c>
      <c r="C1236" s="66" t="s">
        <v>2</v>
      </c>
      <c r="D1236" s="66" t="s">
        <v>20</v>
      </c>
      <c r="E1236" s="12" t="s">
        <v>680</v>
      </c>
      <c r="F1236" s="691">
        <v>85136.95</v>
      </c>
      <c r="G1236" s="992" t="s">
        <v>298</v>
      </c>
      <c r="H1236" s="12" t="s">
        <v>882</v>
      </c>
      <c r="I1236" s="12"/>
      <c r="J1236" s="12" t="b">
        <v>0</v>
      </c>
    </row>
    <row r="1237" spans="1:10" x14ac:dyDescent="0.2">
      <c r="A1237" s="874">
        <v>40774</v>
      </c>
      <c r="B1237" s="66" t="s">
        <v>2193</v>
      </c>
      <c r="C1237" s="66" t="s">
        <v>53</v>
      </c>
      <c r="D1237" s="66" t="s">
        <v>19</v>
      </c>
      <c r="E1237" s="12" t="s">
        <v>72</v>
      </c>
      <c r="F1237" s="691">
        <v>33263.43</v>
      </c>
      <c r="G1237" s="992" t="s">
        <v>1106</v>
      </c>
      <c r="H1237" s="12" t="s">
        <v>1105</v>
      </c>
      <c r="I1237" s="12" t="s">
        <v>1495</v>
      </c>
      <c r="J1237" s="12" t="b">
        <v>0</v>
      </c>
    </row>
    <row r="1238" spans="1:10" x14ac:dyDescent="0.2">
      <c r="A1238" s="874">
        <v>40772</v>
      </c>
      <c r="B1238" s="66" t="s">
        <v>88</v>
      </c>
      <c r="C1238" s="66" t="s">
        <v>43</v>
      </c>
      <c r="D1238" s="66" t="s">
        <v>18</v>
      </c>
      <c r="E1238" s="12" t="s">
        <v>681</v>
      </c>
      <c r="F1238" s="691">
        <v>0</v>
      </c>
      <c r="G1238" s="992" t="s">
        <v>682</v>
      </c>
      <c r="H1238" s="12" t="s">
        <v>869</v>
      </c>
      <c r="I1238" s="12"/>
      <c r="J1238" s="12" t="b">
        <v>0</v>
      </c>
    </row>
    <row r="1239" spans="1:10" x14ac:dyDescent="0.2">
      <c r="A1239" s="874">
        <v>40770</v>
      </c>
      <c r="B1239" s="66" t="s">
        <v>88</v>
      </c>
      <c r="C1239" s="66" t="s">
        <v>761</v>
      </c>
      <c r="D1239" s="66" t="s">
        <v>19</v>
      </c>
      <c r="E1239" s="12" t="s">
        <v>104</v>
      </c>
      <c r="F1239" s="691"/>
      <c r="G1239" s="992" t="s">
        <v>683</v>
      </c>
      <c r="H1239" s="12" t="s">
        <v>1027</v>
      </c>
      <c r="I1239" s="12"/>
      <c r="J1239" s="12" t="b">
        <v>0</v>
      </c>
    </row>
    <row r="1240" spans="1:10" x14ac:dyDescent="0.2">
      <c r="A1240" s="874">
        <v>40763</v>
      </c>
      <c r="B1240" s="66" t="s">
        <v>36</v>
      </c>
      <c r="C1240" s="66" t="s">
        <v>761</v>
      </c>
      <c r="D1240" s="66" t="s">
        <v>19</v>
      </c>
      <c r="E1240" s="12" t="s">
        <v>380</v>
      </c>
      <c r="F1240" s="691">
        <v>477</v>
      </c>
      <c r="G1240" s="992" t="s">
        <v>684</v>
      </c>
      <c r="H1240" s="12" t="s">
        <v>1107</v>
      </c>
      <c r="I1240" s="12"/>
      <c r="J1240" s="12" t="b">
        <v>0</v>
      </c>
    </row>
    <row r="1241" spans="1:10" x14ac:dyDescent="0.2">
      <c r="A1241" s="874">
        <v>40763</v>
      </c>
      <c r="B1241" s="66" t="s">
        <v>4</v>
      </c>
      <c r="C1241" s="66"/>
      <c r="D1241" s="66" t="s">
        <v>17</v>
      </c>
      <c r="E1241" s="12" t="s">
        <v>54</v>
      </c>
      <c r="F1241" s="691"/>
      <c r="G1241" s="992" t="s">
        <v>1109</v>
      </c>
      <c r="H1241" s="12" t="s">
        <v>1108</v>
      </c>
      <c r="I1241" s="12"/>
      <c r="J1241" s="12" t="b">
        <v>0</v>
      </c>
    </row>
    <row r="1242" spans="1:10" x14ac:dyDescent="0.2">
      <c r="A1242" s="874">
        <v>40760</v>
      </c>
      <c r="B1242" s="66" t="s">
        <v>5</v>
      </c>
      <c r="C1242" s="66" t="s">
        <v>37</v>
      </c>
      <c r="D1242" s="66" t="s">
        <v>18</v>
      </c>
      <c r="E1242" s="12" t="s">
        <v>233</v>
      </c>
      <c r="F1242" s="691"/>
      <c r="G1242" s="992" t="s">
        <v>685</v>
      </c>
      <c r="H1242" s="12" t="s">
        <v>1110</v>
      </c>
      <c r="I1242" s="12"/>
      <c r="J1242" s="12" t="b">
        <v>0</v>
      </c>
    </row>
    <row r="1243" spans="1:10" x14ac:dyDescent="0.2">
      <c r="A1243" s="874">
        <v>40759</v>
      </c>
      <c r="B1243" s="66" t="s">
        <v>36</v>
      </c>
      <c r="C1243" s="66" t="s">
        <v>53</v>
      </c>
      <c r="D1243" s="66" t="s">
        <v>18</v>
      </c>
      <c r="E1243" s="12" t="s">
        <v>686</v>
      </c>
      <c r="F1243" s="691">
        <v>25148.27</v>
      </c>
      <c r="G1243" s="992" t="s">
        <v>687</v>
      </c>
      <c r="H1243" s="12" t="s">
        <v>1111</v>
      </c>
      <c r="I1243" s="12"/>
      <c r="J1243" s="12" t="b">
        <v>0</v>
      </c>
    </row>
    <row r="1244" spans="1:10" x14ac:dyDescent="0.2">
      <c r="A1244" s="874">
        <v>40758</v>
      </c>
      <c r="B1244" s="66" t="s">
        <v>5</v>
      </c>
      <c r="C1244" s="66" t="s">
        <v>53</v>
      </c>
      <c r="D1244" s="66" t="s">
        <v>20</v>
      </c>
      <c r="E1244" s="12" t="s">
        <v>203</v>
      </c>
      <c r="F1244" s="691">
        <v>21632.54</v>
      </c>
      <c r="G1244" s="992" t="s">
        <v>688</v>
      </c>
      <c r="H1244" s="12" t="s">
        <v>1017</v>
      </c>
      <c r="I1244" s="12"/>
      <c r="J1244" s="12" t="b">
        <v>0</v>
      </c>
    </row>
    <row r="1245" spans="1:10" x14ac:dyDescent="0.2">
      <c r="A1245" s="874">
        <v>40757</v>
      </c>
      <c r="B1245" s="66" t="s">
        <v>4</v>
      </c>
      <c r="C1245" s="66" t="s">
        <v>2</v>
      </c>
      <c r="D1245" s="66" t="s">
        <v>17</v>
      </c>
      <c r="E1245" s="12" t="s">
        <v>689</v>
      </c>
      <c r="F1245" s="691">
        <v>472674.48</v>
      </c>
      <c r="G1245" s="992" t="s">
        <v>690</v>
      </c>
      <c r="H1245" s="12" t="s">
        <v>996</v>
      </c>
      <c r="I1245" s="12"/>
      <c r="J1245" s="12" t="b">
        <v>0</v>
      </c>
    </row>
    <row r="1246" spans="1:10" x14ac:dyDescent="0.2">
      <c r="A1246" s="874">
        <v>40756</v>
      </c>
      <c r="B1246" s="66" t="s">
        <v>36</v>
      </c>
      <c r="C1246" s="66" t="s">
        <v>43</v>
      </c>
      <c r="D1246" s="66" t="s">
        <v>17</v>
      </c>
      <c r="E1246" s="12" t="s">
        <v>691</v>
      </c>
      <c r="F1246" s="691">
        <v>12.64</v>
      </c>
      <c r="G1246" s="992" t="s">
        <v>692</v>
      </c>
      <c r="H1246" s="12" t="s">
        <v>1112</v>
      </c>
      <c r="I1246" s="12"/>
      <c r="J1246" s="12" t="b">
        <v>0</v>
      </c>
    </row>
    <row r="1247" spans="1:10" x14ac:dyDescent="0.2">
      <c r="A1247" s="874">
        <v>40753</v>
      </c>
      <c r="B1247" s="66" t="s">
        <v>36</v>
      </c>
      <c r="C1247" s="66" t="s">
        <v>53</v>
      </c>
      <c r="D1247" s="66" t="s">
        <v>17</v>
      </c>
      <c r="E1247" s="12" t="s">
        <v>380</v>
      </c>
      <c r="F1247" s="691"/>
      <c r="G1247" s="992" t="s">
        <v>693</v>
      </c>
      <c r="H1247" s="12" t="s">
        <v>1107</v>
      </c>
      <c r="I1247" s="12"/>
      <c r="J1247" s="12" t="b">
        <v>0</v>
      </c>
    </row>
    <row r="1248" spans="1:10" x14ac:dyDescent="0.2">
      <c r="A1248" s="874">
        <v>40749</v>
      </c>
      <c r="B1248" s="66" t="s">
        <v>88</v>
      </c>
      <c r="C1248" s="66" t="s">
        <v>761</v>
      </c>
      <c r="D1248" s="66" t="s">
        <v>19</v>
      </c>
      <c r="E1248" s="12" t="s">
        <v>345</v>
      </c>
      <c r="F1248" s="691"/>
      <c r="G1248" s="992" t="s">
        <v>659</v>
      </c>
      <c r="H1248" s="12" t="s">
        <v>1027</v>
      </c>
      <c r="I1248" s="12"/>
      <c r="J1248" s="12" t="b">
        <v>0</v>
      </c>
    </row>
    <row r="1249" spans="1:10" x14ac:dyDescent="0.2">
      <c r="A1249" s="874">
        <v>40749</v>
      </c>
      <c r="B1249" s="66" t="s">
        <v>36</v>
      </c>
      <c r="C1249" s="66" t="s">
        <v>53</v>
      </c>
      <c r="D1249" s="66" t="s">
        <v>19</v>
      </c>
      <c r="E1249" s="12" t="s">
        <v>380</v>
      </c>
      <c r="F1249" s="691">
        <v>2650.82</v>
      </c>
      <c r="G1249" s="992" t="s">
        <v>694</v>
      </c>
      <c r="H1249" s="12" t="s">
        <v>1113</v>
      </c>
      <c r="I1249" s="12"/>
      <c r="J1249" s="12" t="b">
        <v>0</v>
      </c>
    </row>
    <row r="1250" spans="1:10" x14ac:dyDescent="0.2">
      <c r="A1250" s="874">
        <v>40745</v>
      </c>
      <c r="B1250" s="66" t="s">
        <v>36</v>
      </c>
      <c r="C1250" s="66" t="s">
        <v>43</v>
      </c>
      <c r="D1250" s="66" t="s">
        <v>17</v>
      </c>
      <c r="E1250" s="12" t="s">
        <v>695</v>
      </c>
      <c r="F1250" s="691">
        <v>98.66</v>
      </c>
      <c r="G1250" s="992" t="s">
        <v>696</v>
      </c>
      <c r="H1250" s="12" t="s">
        <v>984</v>
      </c>
      <c r="I1250" s="12"/>
      <c r="J1250" s="12" t="b">
        <v>0</v>
      </c>
    </row>
    <row r="1251" spans="1:10" x14ac:dyDescent="0.2">
      <c r="A1251" s="874">
        <v>40743</v>
      </c>
      <c r="B1251" s="66" t="s">
        <v>36</v>
      </c>
      <c r="C1251" s="66" t="s">
        <v>37</v>
      </c>
      <c r="D1251" s="66" t="s">
        <v>18</v>
      </c>
      <c r="E1251" s="12" t="s">
        <v>697</v>
      </c>
      <c r="F1251" s="691"/>
      <c r="G1251" s="992" t="s">
        <v>698</v>
      </c>
      <c r="H1251" s="12" t="s">
        <v>1114</v>
      </c>
      <c r="I1251" s="12"/>
      <c r="J1251" s="12" t="b">
        <v>0</v>
      </c>
    </row>
    <row r="1252" spans="1:10" x14ac:dyDescent="0.2">
      <c r="A1252" s="874">
        <v>40742</v>
      </c>
      <c r="B1252" s="66" t="s">
        <v>6</v>
      </c>
      <c r="C1252" s="66" t="s">
        <v>2</v>
      </c>
      <c r="D1252" s="66" t="s">
        <v>20</v>
      </c>
      <c r="E1252" s="12" t="s">
        <v>494</v>
      </c>
      <c r="F1252" s="691">
        <v>122852.53</v>
      </c>
      <c r="G1252" s="992" t="s">
        <v>495</v>
      </c>
      <c r="H1252" s="12" t="s">
        <v>1085</v>
      </c>
      <c r="I1252" s="12"/>
      <c r="J1252" s="12" t="b">
        <v>1</v>
      </c>
    </row>
    <row r="1253" spans="1:10" x14ac:dyDescent="0.2">
      <c r="A1253" s="874">
        <v>40738</v>
      </c>
      <c r="B1253" s="66" t="s">
        <v>4</v>
      </c>
      <c r="C1253" s="66" t="s">
        <v>43</v>
      </c>
      <c r="D1253" s="66" t="s">
        <v>17</v>
      </c>
      <c r="E1253" s="12" t="s">
        <v>657</v>
      </c>
      <c r="F1253" s="691"/>
      <c r="G1253" s="992" t="s">
        <v>658</v>
      </c>
      <c r="H1253" s="12" t="s">
        <v>1115</v>
      </c>
      <c r="I1253" s="12"/>
      <c r="J1253" s="12" t="b">
        <v>0</v>
      </c>
    </row>
    <row r="1254" spans="1:10" x14ac:dyDescent="0.2">
      <c r="A1254" s="874">
        <v>40727</v>
      </c>
      <c r="B1254" s="66" t="s">
        <v>2206</v>
      </c>
      <c r="C1254" s="66" t="s">
        <v>53</v>
      </c>
      <c r="D1254" s="66" t="s">
        <v>17</v>
      </c>
      <c r="E1254" s="12" t="s">
        <v>54</v>
      </c>
      <c r="F1254" s="691">
        <v>13346.09</v>
      </c>
      <c r="G1254" s="992" t="s">
        <v>496</v>
      </c>
      <c r="H1254" s="12" t="s">
        <v>1116</v>
      </c>
      <c r="I1254" s="12"/>
      <c r="J1254" s="12" t="b">
        <v>0</v>
      </c>
    </row>
    <row r="1255" spans="1:10" x14ac:dyDescent="0.2">
      <c r="A1255" s="874">
        <v>40724</v>
      </c>
      <c r="B1255" s="66" t="s">
        <v>88</v>
      </c>
      <c r="C1255" s="66" t="s">
        <v>43</v>
      </c>
      <c r="D1255" s="66" t="s">
        <v>20</v>
      </c>
      <c r="E1255" s="12" t="s">
        <v>497</v>
      </c>
      <c r="F1255" s="691"/>
      <c r="G1255" s="992" t="s">
        <v>498</v>
      </c>
      <c r="H1255" s="12" t="s">
        <v>899</v>
      </c>
      <c r="I1255" s="12"/>
      <c r="J1255" s="12" t="b">
        <v>0</v>
      </c>
    </row>
    <row r="1256" spans="1:10" x14ac:dyDescent="0.2">
      <c r="A1256" s="874">
        <v>40723</v>
      </c>
      <c r="B1256" s="66" t="s">
        <v>2193</v>
      </c>
      <c r="C1256" s="66" t="s">
        <v>2</v>
      </c>
      <c r="D1256" s="66" t="s">
        <v>1730</v>
      </c>
      <c r="E1256" s="12" t="s">
        <v>66</v>
      </c>
      <c r="F1256" s="691">
        <v>141882.01</v>
      </c>
      <c r="G1256" s="992" t="s">
        <v>2368</v>
      </c>
      <c r="H1256" s="12" t="s">
        <v>1117</v>
      </c>
      <c r="I1256" s="12" t="s">
        <v>1177</v>
      </c>
      <c r="J1256" s="12" t="b">
        <v>0</v>
      </c>
    </row>
    <row r="1257" spans="1:10" x14ac:dyDescent="0.2">
      <c r="A1257" s="874">
        <v>40722</v>
      </c>
      <c r="B1257" s="66" t="s">
        <v>36</v>
      </c>
      <c r="C1257" s="66" t="s">
        <v>53</v>
      </c>
      <c r="D1257" s="66" t="s">
        <v>19</v>
      </c>
      <c r="E1257" s="12" t="s">
        <v>56</v>
      </c>
      <c r="F1257" s="691">
        <v>10594.46</v>
      </c>
      <c r="G1257" s="992" t="s">
        <v>500</v>
      </c>
      <c r="H1257" s="12" t="s">
        <v>1113</v>
      </c>
      <c r="I1257" s="12" t="s">
        <v>1487</v>
      </c>
      <c r="J1257" s="12" t="b">
        <v>0</v>
      </c>
    </row>
    <row r="1258" spans="1:10" x14ac:dyDescent="0.2">
      <c r="A1258" s="874">
        <v>40720</v>
      </c>
      <c r="B1258" s="66" t="s">
        <v>4</v>
      </c>
      <c r="C1258" s="66" t="s">
        <v>43</v>
      </c>
      <c r="D1258" s="66" t="s">
        <v>17</v>
      </c>
      <c r="E1258" s="12" t="s">
        <v>501</v>
      </c>
      <c r="F1258" s="691"/>
      <c r="G1258" s="992" t="s">
        <v>502</v>
      </c>
      <c r="H1258" s="12" t="s">
        <v>1118</v>
      </c>
      <c r="I1258" s="12"/>
      <c r="J1258" s="12" t="b">
        <v>0</v>
      </c>
    </row>
    <row r="1259" spans="1:10" x14ac:dyDescent="0.2">
      <c r="A1259" s="874">
        <v>40716</v>
      </c>
      <c r="B1259" s="66" t="s">
        <v>6</v>
      </c>
      <c r="C1259" s="66" t="s">
        <v>43</v>
      </c>
      <c r="D1259" s="66" t="s">
        <v>20</v>
      </c>
      <c r="E1259" s="12" t="s">
        <v>66</v>
      </c>
      <c r="F1259" s="691">
        <v>1300</v>
      </c>
      <c r="G1259" s="992" t="s">
        <v>503</v>
      </c>
      <c r="H1259" s="12" t="s">
        <v>797</v>
      </c>
      <c r="I1259" s="12"/>
      <c r="J1259" s="12" t="b">
        <v>0</v>
      </c>
    </row>
    <row r="1260" spans="1:10" x14ac:dyDescent="0.2">
      <c r="A1260" s="874">
        <v>40710</v>
      </c>
      <c r="B1260" s="66" t="s">
        <v>36</v>
      </c>
      <c r="C1260" s="66" t="s">
        <v>43</v>
      </c>
      <c r="D1260" s="66" t="s">
        <v>20</v>
      </c>
      <c r="E1260" s="12" t="s">
        <v>119</v>
      </c>
      <c r="F1260" s="691"/>
      <c r="G1260" s="992" t="s">
        <v>504</v>
      </c>
      <c r="H1260" s="12" t="s">
        <v>1119</v>
      </c>
      <c r="I1260" s="12"/>
      <c r="J1260" s="12" t="b">
        <v>0</v>
      </c>
    </row>
    <row r="1261" spans="1:10" x14ac:dyDescent="0.2">
      <c r="A1261" s="874">
        <v>40710</v>
      </c>
      <c r="B1261" s="66" t="s">
        <v>36</v>
      </c>
      <c r="C1261" s="66" t="s">
        <v>761</v>
      </c>
      <c r="D1261" s="66" t="s">
        <v>20</v>
      </c>
      <c r="E1261" s="12" t="s">
        <v>119</v>
      </c>
      <c r="F1261" s="691"/>
      <c r="G1261" s="992" t="s">
        <v>504</v>
      </c>
      <c r="H1261" s="12" t="s">
        <v>1120</v>
      </c>
      <c r="I1261" s="12"/>
      <c r="J1261" s="12" t="b">
        <v>0</v>
      </c>
    </row>
    <row r="1262" spans="1:10" x14ac:dyDescent="0.2">
      <c r="A1262" s="874">
        <v>40710</v>
      </c>
      <c r="B1262" s="66" t="s">
        <v>36</v>
      </c>
      <c r="C1262" s="66" t="s">
        <v>43</v>
      </c>
      <c r="D1262" s="66" t="s">
        <v>20</v>
      </c>
      <c r="E1262" s="12" t="s">
        <v>119</v>
      </c>
      <c r="F1262" s="691"/>
      <c r="G1262" s="992" t="s">
        <v>504</v>
      </c>
      <c r="H1262" s="12" t="s">
        <v>1121</v>
      </c>
      <c r="I1262" s="12"/>
      <c r="J1262" s="12" t="b">
        <v>0</v>
      </c>
    </row>
    <row r="1263" spans="1:10" x14ac:dyDescent="0.2">
      <c r="A1263" s="874">
        <v>40710</v>
      </c>
      <c r="B1263" s="66" t="s">
        <v>36</v>
      </c>
      <c r="C1263" s="66" t="s">
        <v>37</v>
      </c>
      <c r="D1263" s="66" t="s">
        <v>18</v>
      </c>
      <c r="E1263" s="12" t="s">
        <v>377</v>
      </c>
      <c r="F1263" s="691">
        <v>287.32</v>
      </c>
      <c r="G1263" s="992" t="s">
        <v>699</v>
      </c>
      <c r="H1263" s="12" t="s">
        <v>1122</v>
      </c>
      <c r="I1263" s="12"/>
      <c r="J1263" s="12" t="b">
        <v>0</v>
      </c>
    </row>
    <row r="1264" spans="1:10" x14ac:dyDescent="0.2">
      <c r="A1264" s="874">
        <v>40692</v>
      </c>
      <c r="B1264" s="66" t="s">
        <v>4</v>
      </c>
      <c r="C1264" s="66" t="s">
        <v>53</v>
      </c>
      <c r="D1264" s="66" t="s">
        <v>17</v>
      </c>
      <c r="E1264" s="12" t="s">
        <v>505</v>
      </c>
      <c r="F1264" s="691">
        <v>12784.02</v>
      </c>
      <c r="G1264" s="992" t="s">
        <v>506</v>
      </c>
      <c r="H1264" s="12" t="s">
        <v>1123</v>
      </c>
      <c r="I1264" s="12"/>
      <c r="J1264" s="12" t="b">
        <v>0</v>
      </c>
    </row>
    <row r="1265" spans="1:10" x14ac:dyDescent="0.2">
      <c r="A1265" s="874">
        <v>40690</v>
      </c>
      <c r="B1265" s="66" t="s">
        <v>40</v>
      </c>
      <c r="C1265" s="66" t="s">
        <v>53</v>
      </c>
      <c r="D1265" s="66" t="s">
        <v>19</v>
      </c>
      <c r="E1265" s="12" t="s">
        <v>345</v>
      </c>
      <c r="F1265" s="691">
        <v>7283.44</v>
      </c>
      <c r="G1265" s="992" t="s">
        <v>507</v>
      </c>
      <c r="H1265" s="12" t="s">
        <v>963</v>
      </c>
      <c r="I1265" s="12"/>
      <c r="J1265" s="12" t="b">
        <v>0</v>
      </c>
    </row>
    <row r="1266" spans="1:10" x14ac:dyDescent="0.2">
      <c r="A1266" s="874">
        <v>40690</v>
      </c>
      <c r="B1266" s="66" t="s">
        <v>40</v>
      </c>
      <c r="C1266" s="66"/>
      <c r="D1266" s="66" t="s">
        <v>18</v>
      </c>
      <c r="E1266" s="12" t="s">
        <v>54</v>
      </c>
      <c r="F1266" s="691"/>
      <c r="G1266" s="992" t="s">
        <v>508</v>
      </c>
      <c r="H1266" s="12" t="s">
        <v>1124</v>
      </c>
      <c r="I1266" s="12"/>
      <c r="J1266" s="12" t="b">
        <v>0</v>
      </c>
    </row>
    <row r="1267" spans="1:10" x14ac:dyDescent="0.2">
      <c r="A1267" s="874">
        <v>40688</v>
      </c>
      <c r="B1267" s="66" t="s">
        <v>36</v>
      </c>
      <c r="C1267" s="66" t="s">
        <v>43</v>
      </c>
      <c r="D1267" s="66" t="s">
        <v>17</v>
      </c>
      <c r="E1267" s="12" t="s">
        <v>509</v>
      </c>
      <c r="F1267" s="691">
        <v>280.52</v>
      </c>
      <c r="G1267" s="992" t="s">
        <v>510</v>
      </c>
      <c r="H1267" s="12" t="s">
        <v>1107</v>
      </c>
      <c r="I1267" s="12"/>
      <c r="J1267" s="12" t="b">
        <v>0</v>
      </c>
    </row>
    <row r="1268" spans="1:10" x14ac:dyDescent="0.2">
      <c r="A1268" s="874">
        <v>40686</v>
      </c>
      <c r="B1268" s="66" t="s">
        <v>88</v>
      </c>
      <c r="C1268" s="66" t="s">
        <v>53</v>
      </c>
      <c r="D1268" s="66" t="s">
        <v>17</v>
      </c>
      <c r="E1268" s="12" t="s">
        <v>28</v>
      </c>
      <c r="F1268" s="691"/>
      <c r="G1268" s="992" t="s">
        <v>511</v>
      </c>
      <c r="H1268" s="12" t="s">
        <v>899</v>
      </c>
      <c r="I1268" s="12"/>
      <c r="J1268" s="12" t="b">
        <v>0</v>
      </c>
    </row>
    <row r="1269" spans="1:10" x14ac:dyDescent="0.2">
      <c r="A1269" s="874">
        <v>40683</v>
      </c>
      <c r="B1269" s="66" t="s">
        <v>4</v>
      </c>
      <c r="C1269" s="66" t="s">
        <v>43</v>
      </c>
      <c r="D1269" s="66" t="s">
        <v>19</v>
      </c>
      <c r="E1269" s="12" t="s">
        <v>152</v>
      </c>
      <c r="F1269" s="691">
        <v>993.76</v>
      </c>
      <c r="G1269" s="992" t="s">
        <v>512</v>
      </c>
      <c r="H1269" s="12" t="s">
        <v>1125</v>
      </c>
      <c r="I1269" s="12"/>
      <c r="J1269" s="12" t="b">
        <v>0</v>
      </c>
    </row>
    <row r="1270" spans="1:10" x14ac:dyDescent="0.2">
      <c r="A1270" s="874">
        <v>40680</v>
      </c>
      <c r="B1270" s="66" t="s">
        <v>40</v>
      </c>
      <c r="C1270" s="66" t="s">
        <v>53</v>
      </c>
      <c r="D1270" s="66" t="s">
        <v>17</v>
      </c>
      <c r="E1270" s="12" t="s">
        <v>345</v>
      </c>
      <c r="F1270" s="691">
        <v>11590.64</v>
      </c>
      <c r="G1270" s="992" t="s">
        <v>700</v>
      </c>
      <c r="H1270" s="12" t="s">
        <v>926</v>
      </c>
      <c r="I1270" s="12"/>
      <c r="J1270" s="12" t="b">
        <v>0</v>
      </c>
    </row>
    <row r="1271" spans="1:10" x14ac:dyDescent="0.2">
      <c r="A1271" s="874">
        <v>40679</v>
      </c>
      <c r="B1271" s="66" t="s">
        <v>2194</v>
      </c>
      <c r="C1271" s="66" t="s">
        <v>2</v>
      </c>
      <c r="D1271" s="66" t="s">
        <v>20</v>
      </c>
      <c r="E1271" s="12" t="s">
        <v>513</v>
      </c>
      <c r="F1271" s="691">
        <v>148000</v>
      </c>
      <c r="G1271" s="992" t="s">
        <v>2305</v>
      </c>
      <c r="H1271" s="12" t="s">
        <v>1126</v>
      </c>
      <c r="I1271" s="12"/>
      <c r="J1271" s="12" t="b">
        <v>0</v>
      </c>
    </row>
    <row r="1272" spans="1:10" x14ac:dyDescent="0.2">
      <c r="A1272" s="874">
        <v>40670</v>
      </c>
      <c r="B1272" s="66" t="s">
        <v>36</v>
      </c>
      <c r="C1272" s="66" t="s">
        <v>37</v>
      </c>
      <c r="D1272" s="66" t="s">
        <v>18</v>
      </c>
      <c r="E1272" s="12" t="s">
        <v>119</v>
      </c>
      <c r="F1272" s="691"/>
      <c r="G1272" s="992" t="s">
        <v>701</v>
      </c>
      <c r="H1272" s="12" t="s">
        <v>1119</v>
      </c>
      <c r="I1272" s="12"/>
      <c r="J1272" s="12" t="b">
        <v>0</v>
      </c>
    </row>
    <row r="1273" spans="1:10" x14ac:dyDescent="0.2">
      <c r="A1273" s="874">
        <v>40666</v>
      </c>
      <c r="B1273" s="66" t="s">
        <v>36</v>
      </c>
      <c r="C1273" s="66" t="s">
        <v>1252</v>
      </c>
      <c r="D1273" s="66" t="s">
        <v>17</v>
      </c>
      <c r="E1273" s="12" t="s">
        <v>515</v>
      </c>
      <c r="F1273" s="691">
        <v>160000</v>
      </c>
      <c r="G1273" s="992" t="s">
        <v>2306</v>
      </c>
      <c r="H1273" s="12" t="s">
        <v>827</v>
      </c>
      <c r="I1273" s="12" t="s">
        <v>1590</v>
      </c>
      <c r="J1273" s="12" t="b">
        <v>0</v>
      </c>
    </row>
    <row r="1274" spans="1:10" x14ac:dyDescent="0.2">
      <c r="A1274" s="874">
        <v>40661</v>
      </c>
      <c r="B1274" s="66" t="s">
        <v>36</v>
      </c>
      <c r="C1274" s="66" t="s">
        <v>2</v>
      </c>
      <c r="D1274" s="66" t="s">
        <v>19</v>
      </c>
      <c r="E1274" s="12" t="s">
        <v>517</v>
      </c>
      <c r="F1274" s="691">
        <v>72610.89</v>
      </c>
      <c r="G1274" s="992" t="s">
        <v>22</v>
      </c>
      <c r="H1274" s="12" t="s">
        <v>1127</v>
      </c>
      <c r="I1274" s="12"/>
      <c r="J1274" s="12" t="b">
        <v>0</v>
      </c>
    </row>
    <row r="1275" spans="1:10" x14ac:dyDescent="0.2">
      <c r="A1275" s="874">
        <v>40660</v>
      </c>
      <c r="B1275" s="66" t="s">
        <v>36</v>
      </c>
      <c r="C1275" s="66" t="s">
        <v>43</v>
      </c>
      <c r="D1275" s="66" t="s">
        <v>20</v>
      </c>
      <c r="E1275" s="12" t="s">
        <v>380</v>
      </c>
      <c r="F1275" s="691">
        <v>473.48</v>
      </c>
      <c r="G1275" s="992" t="s">
        <v>381</v>
      </c>
      <c r="H1275" s="12" t="s">
        <v>1128</v>
      </c>
      <c r="I1275" s="12"/>
      <c r="J1275" s="12" t="b">
        <v>0</v>
      </c>
    </row>
    <row r="1276" spans="1:10" x14ac:dyDescent="0.2">
      <c r="A1276" s="874">
        <v>40660</v>
      </c>
      <c r="B1276" s="66" t="s">
        <v>36</v>
      </c>
      <c r="C1276" s="66" t="s">
        <v>53</v>
      </c>
      <c r="D1276" s="66" t="s">
        <v>17</v>
      </c>
      <c r="E1276" s="12" t="s">
        <v>382</v>
      </c>
      <c r="F1276" s="691">
        <v>7151.06</v>
      </c>
      <c r="G1276" s="992" t="s">
        <v>383</v>
      </c>
      <c r="H1276" s="12" t="s">
        <v>1129</v>
      </c>
      <c r="I1276" s="12"/>
      <c r="J1276" s="12" t="b">
        <v>0</v>
      </c>
    </row>
    <row r="1277" spans="1:10" x14ac:dyDescent="0.2">
      <c r="A1277" s="874">
        <v>40659</v>
      </c>
      <c r="B1277" s="66" t="s">
        <v>2194</v>
      </c>
      <c r="C1277" s="66" t="s">
        <v>2</v>
      </c>
      <c r="D1277" s="66" t="s">
        <v>1730</v>
      </c>
      <c r="E1277" s="12" t="s">
        <v>264</v>
      </c>
      <c r="F1277" s="691">
        <v>160000</v>
      </c>
      <c r="G1277" s="992" t="s">
        <v>2307</v>
      </c>
      <c r="H1277" s="12" t="s">
        <v>1126</v>
      </c>
      <c r="I1277" s="12" t="s">
        <v>2002</v>
      </c>
      <c r="J1277" s="12" t="b">
        <v>0</v>
      </c>
    </row>
    <row r="1278" spans="1:10" x14ac:dyDescent="0.2">
      <c r="A1278" s="874">
        <v>40653</v>
      </c>
      <c r="B1278" s="66" t="s">
        <v>5</v>
      </c>
      <c r="C1278" s="66" t="s">
        <v>53</v>
      </c>
      <c r="D1278" s="66" t="s">
        <v>18</v>
      </c>
      <c r="E1278" s="12" t="s">
        <v>26</v>
      </c>
      <c r="F1278" s="691">
        <v>15680.42</v>
      </c>
      <c r="G1278" s="992" t="s">
        <v>384</v>
      </c>
      <c r="H1278" s="12" t="s">
        <v>965</v>
      </c>
      <c r="I1278" s="12"/>
      <c r="J1278" s="12" t="b">
        <v>0</v>
      </c>
    </row>
    <row r="1279" spans="1:10" x14ac:dyDescent="0.2">
      <c r="A1279" s="874">
        <v>40646</v>
      </c>
      <c r="B1279" s="66" t="s">
        <v>36</v>
      </c>
      <c r="C1279" s="66" t="s">
        <v>37</v>
      </c>
      <c r="D1279" s="66" t="s">
        <v>18</v>
      </c>
      <c r="E1279" s="12" t="s">
        <v>702</v>
      </c>
      <c r="F1279" s="691">
        <v>14612.24</v>
      </c>
      <c r="G1279" s="992" t="s">
        <v>703</v>
      </c>
      <c r="H1279" s="12" t="s">
        <v>1130</v>
      </c>
      <c r="I1279" s="12"/>
      <c r="J1279" s="12" t="b">
        <v>0</v>
      </c>
    </row>
    <row r="1280" spans="1:10" x14ac:dyDescent="0.2">
      <c r="A1280" s="874">
        <v>40645</v>
      </c>
      <c r="B1280" s="66" t="s">
        <v>4</v>
      </c>
      <c r="C1280" s="66" t="s">
        <v>37</v>
      </c>
      <c r="D1280" s="66" t="s">
        <v>18</v>
      </c>
      <c r="E1280" s="12" t="s">
        <v>704</v>
      </c>
      <c r="F1280" s="691"/>
      <c r="G1280" s="992" t="s">
        <v>705</v>
      </c>
      <c r="H1280" s="12" t="s">
        <v>1131</v>
      </c>
      <c r="I1280" s="12"/>
      <c r="J1280" s="12" t="b">
        <v>0</v>
      </c>
    </row>
    <row r="1281" spans="1:10" x14ac:dyDescent="0.2">
      <c r="A1281" s="874">
        <v>40640</v>
      </c>
      <c r="B1281" s="66" t="s">
        <v>40</v>
      </c>
      <c r="C1281" s="66" t="s">
        <v>53</v>
      </c>
      <c r="D1281" s="66" t="s">
        <v>17</v>
      </c>
      <c r="E1281" s="12" t="s">
        <v>288</v>
      </c>
      <c r="F1281" s="691">
        <v>7736.98</v>
      </c>
      <c r="G1281" s="992" t="s">
        <v>378</v>
      </c>
      <c r="H1281" s="12" t="s">
        <v>1132</v>
      </c>
      <c r="I1281" s="12"/>
      <c r="J1281" s="12" t="b">
        <v>0</v>
      </c>
    </row>
    <row r="1282" spans="1:10" x14ac:dyDescent="0.2">
      <c r="A1282" s="874">
        <v>40639</v>
      </c>
      <c r="B1282" s="66" t="s">
        <v>6</v>
      </c>
      <c r="C1282" s="66" t="s">
        <v>53</v>
      </c>
      <c r="D1282" s="66" t="s">
        <v>17</v>
      </c>
      <c r="E1282" s="12" t="s">
        <v>30</v>
      </c>
      <c r="F1282" s="691">
        <v>22807.93</v>
      </c>
      <c r="G1282" s="992" t="s">
        <v>375</v>
      </c>
      <c r="H1282" s="12" t="s">
        <v>1085</v>
      </c>
      <c r="I1282" s="12"/>
      <c r="J1282" s="12" t="b">
        <v>0</v>
      </c>
    </row>
    <row r="1283" spans="1:10" x14ac:dyDescent="0.2">
      <c r="A1283" s="874">
        <v>40639</v>
      </c>
      <c r="B1283" s="66" t="s">
        <v>36</v>
      </c>
      <c r="C1283" s="66" t="s">
        <v>37</v>
      </c>
      <c r="D1283" s="66" t="s">
        <v>18</v>
      </c>
      <c r="E1283" s="12" t="s">
        <v>34</v>
      </c>
      <c r="F1283" s="691">
        <v>30654.05</v>
      </c>
      <c r="G1283" s="992" t="s">
        <v>706</v>
      </c>
      <c r="H1283" s="12" t="s">
        <v>849</v>
      </c>
      <c r="I1283" s="12"/>
      <c r="J1283" s="12" t="b">
        <v>0</v>
      </c>
    </row>
    <row r="1284" spans="1:10" x14ac:dyDescent="0.2">
      <c r="A1284" s="874">
        <v>40635</v>
      </c>
      <c r="B1284" s="66" t="s">
        <v>2193</v>
      </c>
      <c r="C1284" s="66" t="s">
        <v>761</v>
      </c>
      <c r="D1284" s="66" t="s">
        <v>19</v>
      </c>
      <c r="E1284" s="12" t="s">
        <v>54</v>
      </c>
      <c r="F1284" s="691">
        <v>0</v>
      </c>
      <c r="G1284" s="992" t="s">
        <v>379</v>
      </c>
      <c r="H1284" s="12" t="s">
        <v>1133</v>
      </c>
      <c r="I1284" s="12" t="s">
        <v>2341</v>
      </c>
      <c r="J1284" s="12" t="b">
        <v>0</v>
      </c>
    </row>
    <row r="1285" spans="1:10" x14ac:dyDescent="0.2">
      <c r="A1285" s="874">
        <v>40634</v>
      </c>
      <c r="B1285" s="66" t="s">
        <v>88</v>
      </c>
      <c r="C1285" s="66"/>
      <c r="D1285" s="66" t="s">
        <v>17</v>
      </c>
      <c r="E1285" s="12" t="s">
        <v>28</v>
      </c>
      <c r="F1285" s="691"/>
      <c r="G1285" s="992" t="s">
        <v>372</v>
      </c>
      <c r="H1285" s="12" t="s">
        <v>899</v>
      </c>
      <c r="I1285" s="12"/>
      <c r="J1285" s="12" t="b">
        <v>0</v>
      </c>
    </row>
    <row r="1286" spans="1:10" x14ac:dyDescent="0.2">
      <c r="A1286" s="874">
        <v>40631</v>
      </c>
      <c r="B1286" s="66" t="s">
        <v>36</v>
      </c>
      <c r="C1286" s="66"/>
      <c r="D1286" s="66" t="s">
        <v>17</v>
      </c>
      <c r="E1286" s="12" t="s">
        <v>519</v>
      </c>
      <c r="F1286" s="691"/>
      <c r="G1286" s="992" t="s">
        <v>520</v>
      </c>
      <c r="H1286" s="12" t="s">
        <v>1033</v>
      </c>
      <c r="I1286" s="12"/>
      <c r="J1286" s="12" t="b">
        <v>0</v>
      </c>
    </row>
    <row r="1287" spans="1:10" x14ac:dyDescent="0.2">
      <c r="A1287" s="874">
        <v>40627</v>
      </c>
      <c r="B1287" s="66" t="s">
        <v>2234</v>
      </c>
      <c r="C1287" s="66" t="s">
        <v>53</v>
      </c>
      <c r="D1287" s="66" t="s">
        <v>20</v>
      </c>
      <c r="E1287" s="12" t="s">
        <v>370</v>
      </c>
      <c r="F1287" s="691">
        <v>7862</v>
      </c>
      <c r="G1287" s="992" t="s">
        <v>371</v>
      </c>
      <c r="H1287" s="12" t="s">
        <v>1051</v>
      </c>
      <c r="I1287" s="12"/>
      <c r="J1287" s="12" t="b">
        <v>0</v>
      </c>
    </row>
    <row r="1288" spans="1:10" x14ac:dyDescent="0.2">
      <c r="A1288" s="874">
        <v>40620</v>
      </c>
      <c r="B1288" s="66" t="s">
        <v>2315</v>
      </c>
      <c r="C1288" s="66" t="s">
        <v>761</v>
      </c>
      <c r="D1288" s="66" t="s">
        <v>19</v>
      </c>
      <c r="E1288" s="12" t="s">
        <v>119</v>
      </c>
      <c r="F1288" s="691">
        <v>0</v>
      </c>
      <c r="G1288" s="992" t="s">
        <v>369</v>
      </c>
      <c r="H1288" s="12" t="s">
        <v>1121</v>
      </c>
      <c r="I1288" s="12" t="s">
        <v>2340</v>
      </c>
      <c r="J1288" s="12" t="b">
        <v>0</v>
      </c>
    </row>
    <row r="1289" spans="1:10" x14ac:dyDescent="0.2">
      <c r="A1289" s="874">
        <v>40613</v>
      </c>
      <c r="B1289" s="66" t="s">
        <v>36</v>
      </c>
      <c r="C1289" s="66" t="s">
        <v>53</v>
      </c>
      <c r="D1289" s="66" t="s">
        <v>17</v>
      </c>
      <c r="E1289" s="12" t="s">
        <v>24</v>
      </c>
      <c r="F1289" s="691">
        <v>25840.34</v>
      </c>
      <c r="G1289" s="992" t="s">
        <v>368</v>
      </c>
      <c r="H1289" s="12" t="s">
        <v>1070</v>
      </c>
      <c r="I1289" s="12"/>
      <c r="J1289" s="12" t="b">
        <v>0</v>
      </c>
    </row>
    <row r="1290" spans="1:10" x14ac:dyDescent="0.2">
      <c r="A1290" s="874">
        <v>40613</v>
      </c>
      <c r="B1290" s="66" t="s">
        <v>36</v>
      </c>
      <c r="C1290" s="66" t="s">
        <v>43</v>
      </c>
      <c r="D1290" s="66" t="s">
        <v>20</v>
      </c>
      <c r="E1290" s="12" t="s">
        <v>373</v>
      </c>
      <c r="F1290" s="691">
        <v>270</v>
      </c>
      <c r="G1290" s="992" t="s">
        <v>374</v>
      </c>
      <c r="H1290" s="12" t="s">
        <v>984</v>
      </c>
      <c r="I1290" s="12"/>
      <c r="J1290" s="12" t="b">
        <v>0</v>
      </c>
    </row>
    <row r="1291" spans="1:10" x14ac:dyDescent="0.2">
      <c r="A1291" s="874">
        <v>40610</v>
      </c>
      <c r="B1291" s="66" t="s">
        <v>40</v>
      </c>
      <c r="C1291" s="66" t="s">
        <v>43</v>
      </c>
      <c r="D1291" s="66" t="s">
        <v>17</v>
      </c>
      <c r="E1291" s="12" t="s">
        <v>366</v>
      </c>
      <c r="F1291" s="691"/>
      <c r="G1291" s="992" t="s">
        <v>367</v>
      </c>
      <c r="H1291" s="12" t="s">
        <v>913</v>
      </c>
      <c r="I1291" s="12"/>
      <c r="J1291" s="12" t="b">
        <v>0</v>
      </c>
    </row>
    <row r="1292" spans="1:10" x14ac:dyDescent="0.2">
      <c r="A1292" s="874">
        <v>40609</v>
      </c>
      <c r="B1292" s="66" t="s">
        <v>4</v>
      </c>
      <c r="C1292" s="66" t="s">
        <v>43</v>
      </c>
      <c r="D1292" s="66" t="s">
        <v>20</v>
      </c>
      <c r="E1292" s="12" t="s">
        <v>361</v>
      </c>
      <c r="F1292" s="691"/>
      <c r="G1292" s="992" t="s">
        <v>362</v>
      </c>
      <c r="H1292" s="12" t="s">
        <v>937</v>
      </c>
      <c r="I1292" s="12"/>
      <c r="J1292" s="12" t="b">
        <v>0</v>
      </c>
    </row>
    <row r="1293" spans="1:10" x14ac:dyDescent="0.2">
      <c r="A1293" s="874">
        <v>40609</v>
      </c>
      <c r="B1293" s="66" t="s">
        <v>36</v>
      </c>
      <c r="C1293" s="66" t="s">
        <v>2</v>
      </c>
      <c r="D1293" s="66" t="s">
        <v>18</v>
      </c>
      <c r="E1293" s="12" t="s">
        <v>365</v>
      </c>
      <c r="F1293" s="691">
        <v>65000</v>
      </c>
      <c r="G1293" s="992" t="s">
        <v>306</v>
      </c>
      <c r="H1293" s="12" t="s">
        <v>1134</v>
      </c>
      <c r="I1293" s="12"/>
      <c r="J1293" s="12" t="b">
        <v>0</v>
      </c>
    </row>
    <row r="1294" spans="1:10" x14ac:dyDescent="0.2">
      <c r="A1294" s="874">
        <v>40606</v>
      </c>
      <c r="B1294" s="66" t="s">
        <v>6</v>
      </c>
      <c r="C1294" s="66" t="s">
        <v>43</v>
      </c>
      <c r="D1294" s="66" t="s">
        <v>17</v>
      </c>
      <c r="E1294" s="12" t="s">
        <v>358</v>
      </c>
      <c r="F1294" s="691"/>
      <c r="G1294" s="992" t="s">
        <v>359</v>
      </c>
      <c r="H1294" s="12" t="s">
        <v>1135</v>
      </c>
      <c r="I1294" s="12"/>
      <c r="J1294" s="12" t="b">
        <v>0</v>
      </c>
    </row>
    <row r="1295" spans="1:10" x14ac:dyDescent="0.2">
      <c r="A1295" s="874">
        <v>40605</v>
      </c>
      <c r="B1295" s="66" t="s">
        <v>36</v>
      </c>
      <c r="C1295" s="66" t="s">
        <v>37</v>
      </c>
      <c r="D1295" s="66" t="s">
        <v>18</v>
      </c>
      <c r="E1295" s="12" t="s">
        <v>363</v>
      </c>
      <c r="F1295" s="691"/>
      <c r="G1295" s="992" t="s">
        <v>364</v>
      </c>
      <c r="H1295" s="12" t="s">
        <v>960</v>
      </c>
      <c r="I1295" s="12"/>
      <c r="J1295" s="12" t="b">
        <v>0</v>
      </c>
    </row>
    <row r="1296" spans="1:10" x14ac:dyDescent="0.2">
      <c r="A1296" s="874">
        <v>40601</v>
      </c>
      <c r="B1296" s="66" t="s">
        <v>40</v>
      </c>
      <c r="C1296" s="66" t="s">
        <v>2</v>
      </c>
      <c r="D1296" s="66" t="s">
        <v>18</v>
      </c>
      <c r="E1296" s="12" t="s">
        <v>66</v>
      </c>
      <c r="F1296" s="691">
        <v>65000</v>
      </c>
      <c r="G1296" s="992" t="s">
        <v>360</v>
      </c>
      <c r="H1296" s="12" t="s">
        <v>982</v>
      </c>
      <c r="I1296" s="12"/>
      <c r="J1296" s="12" t="b">
        <v>0</v>
      </c>
    </row>
    <row r="1297" spans="1:10" x14ac:dyDescent="0.2">
      <c r="A1297" s="874">
        <v>40587</v>
      </c>
      <c r="B1297" s="66" t="s">
        <v>40</v>
      </c>
      <c r="C1297" s="66" t="s">
        <v>37</v>
      </c>
      <c r="D1297" s="66" t="s">
        <v>18</v>
      </c>
      <c r="E1297" s="12" t="s">
        <v>66</v>
      </c>
      <c r="F1297" s="691"/>
      <c r="G1297" s="992" t="s">
        <v>707</v>
      </c>
      <c r="H1297" s="12" t="s">
        <v>1042</v>
      </c>
      <c r="I1297" s="12"/>
      <c r="J1297" s="12" t="b">
        <v>0</v>
      </c>
    </row>
    <row r="1298" spans="1:10" x14ac:dyDescent="0.2">
      <c r="A1298" s="874">
        <v>40584</v>
      </c>
      <c r="B1298" s="66" t="s">
        <v>40</v>
      </c>
      <c r="C1298" s="66" t="s">
        <v>48</v>
      </c>
      <c r="D1298" s="66" t="s">
        <v>20</v>
      </c>
      <c r="E1298" s="12" t="s">
        <v>521</v>
      </c>
      <c r="F1298" s="691"/>
      <c r="G1298" s="992" t="s">
        <v>522</v>
      </c>
      <c r="H1298" s="12" t="s">
        <v>1136</v>
      </c>
      <c r="I1298" s="12"/>
      <c r="J1298" s="12" t="b">
        <v>0</v>
      </c>
    </row>
    <row r="1299" spans="1:10" x14ac:dyDescent="0.2">
      <c r="A1299" s="874">
        <v>40583</v>
      </c>
      <c r="B1299" s="66" t="s">
        <v>36</v>
      </c>
      <c r="C1299" s="66" t="s">
        <v>53</v>
      </c>
      <c r="D1299" s="66" t="s">
        <v>17</v>
      </c>
      <c r="E1299" s="12" t="s">
        <v>355</v>
      </c>
      <c r="F1299" s="691">
        <v>25487.3</v>
      </c>
      <c r="G1299" s="992" t="s">
        <v>356</v>
      </c>
      <c r="H1299" s="12" t="s">
        <v>960</v>
      </c>
      <c r="I1299" s="12"/>
      <c r="J1299" s="12" t="b">
        <v>0</v>
      </c>
    </row>
    <row r="1300" spans="1:10" x14ac:dyDescent="0.2">
      <c r="A1300" s="874">
        <v>40577</v>
      </c>
      <c r="B1300" s="66" t="s">
        <v>6</v>
      </c>
      <c r="C1300" s="66" t="s">
        <v>2</v>
      </c>
      <c r="D1300" s="66" t="s">
        <v>20</v>
      </c>
      <c r="E1300" s="12" t="s">
        <v>357</v>
      </c>
      <c r="F1300" s="691">
        <v>50000</v>
      </c>
      <c r="G1300" s="992" t="s">
        <v>298</v>
      </c>
      <c r="H1300" s="12" t="s">
        <v>1137</v>
      </c>
      <c r="I1300" s="12"/>
      <c r="J1300" s="12" t="b">
        <v>0</v>
      </c>
    </row>
    <row r="1301" spans="1:10" x14ac:dyDescent="0.2">
      <c r="A1301" s="874">
        <v>40576</v>
      </c>
      <c r="B1301" s="66" t="s">
        <v>36</v>
      </c>
      <c r="C1301" s="66" t="s">
        <v>37</v>
      </c>
      <c r="D1301" s="66" t="s">
        <v>18</v>
      </c>
      <c r="E1301" s="12" t="s">
        <v>72</v>
      </c>
      <c r="F1301" s="691"/>
      <c r="G1301" s="992" t="s">
        <v>708</v>
      </c>
      <c r="H1301" s="12" t="s">
        <v>1138</v>
      </c>
      <c r="I1301" s="12" t="s">
        <v>1487</v>
      </c>
      <c r="J1301" s="12" t="b">
        <v>0</v>
      </c>
    </row>
    <row r="1302" spans="1:10" x14ac:dyDescent="0.2">
      <c r="A1302" s="874">
        <v>40571</v>
      </c>
      <c r="B1302" s="66" t="s">
        <v>36</v>
      </c>
      <c r="C1302" s="66" t="s">
        <v>2</v>
      </c>
      <c r="D1302" s="66" t="s">
        <v>19</v>
      </c>
      <c r="E1302" s="12" t="s">
        <v>354</v>
      </c>
      <c r="F1302" s="691">
        <v>275526.52</v>
      </c>
      <c r="G1302" s="992" t="s">
        <v>242</v>
      </c>
      <c r="H1302" s="12" t="s">
        <v>1099</v>
      </c>
      <c r="I1302" s="12"/>
      <c r="J1302" s="12" t="b">
        <v>0</v>
      </c>
    </row>
    <row r="1303" spans="1:10" x14ac:dyDescent="0.2">
      <c r="A1303" s="874">
        <v>40566</v>
      </c>
      <c r="B1303" s="66" t="s">
        <v>4</v>
      </c>
      <c r="C1303" s="66" t="s">
        <v>37</v>
      </c>
      <c r="D1303" s="66" t="s">
        <v>18</v>
      </c>
      <c r="E1303" s="12" t="s">
        <v>709</v>
      </c>
      <c r="F1303" s="691"/>
      <c r="G1303" s="992" t="s">
        <v>710</v>
      </c>
      <c r="H1303" s="12" t="s">
        <v>1118</v>
      </c>
      <c r="I1303" s="12"/>
      <c r="J1303" s="12" t="b">
        <v>0</v>
      </c>
    </row>
    <row r="1304" spans="1:10" x14ac:dyDescent="0.2">
      <c r="A1304" s="874">
        <v>40565</v>
      </c>
      <c r="B1304" s="66" t="s">
        <v>40</v>
      </c>
      <c r="C1304" s="66"/>
      <c r="D1304" s="66" t="s">
        <v>20</v>
      </c>
      <c r="E1304" s="12" t="s">
        <v>345</v>
      </c>
      <c r="F1304" s="691"/>
      <c r="G1304" s="992" t="s">
        <v>353</v>
      </c>
      <c r="H1304" s="12" t="s">
        <v>926</v>
      </c>
      <c r="I1304" s="12"/>
      <c r="J1304" s="12" t="b">
        <v>0</v>
      </c>
    </row>
    <row r="1305" spans="1:10" x14ac:dyDescent="0.2">
      <c r="A1305" s="874">
        <v>40562</v>
      </c>
      <c r="B1305" s="66" t="s">
        <v>4</v>
      </c>
      <c r="C1305" s="66" t="s">
        <v>43</v>
      </c>
      <c r="D1305" s="66" t="s">
        <v>19</v>
      </c>
      <c r="E1305" s="12" t="s">
        <v>25</v>
      </c>
      <c r="F1305" s="691"/>
      <c r="G1305" s="992" t="s">
        <v>351</v>
      </c>
      <c r="H1305" s="12" t="s">
        <v>1139</v>
      </c>
      <c r="I1305" s="12"/>
      <c r="J1305" s="12" t="b">
        <v>0</v>
      </c>
    </row>
    <row r="1306" spans="1:10" x14ac:dyDescent="0.2">
      <c r="A1306" s="874">
        <v>40562</v>
      </c>
      <c r="B1306" s="66" t="s">
        <v>40</v>
      </c>
      <c r="C1306" s="66" t="s">
        <v>53</v>
      </c>
      <c r="D1306" s="66" t="s">
        <v>19</v>
      </c>
      <c r="E1306" s="12" t="s">
        <v>72</v>
      </c>
      <c r="F1306" s="691">
        <v>5000</v>
      </c>
      <c r="G1306" s="992" t="s">
        <v>352</v>
      </c>
      <c r="H1306" s="12"/>
      <c r="I1306" s="12" t="s">
        <v>1494</v>
      </c>
      <c r="J1306" s="12" t="b">
        <v>0</v>
      </c>
    </row>
    <row r="1307" spans="1:10" x14ac:dyDescent="0.2">
      <c r="A1307" s="874">
        <v>40559</v>
      </c>
      <c r="B1307" s="66" t="s">
        <v>36</v>
      </c>
      <c r="C1307" s="66"/>
      <c r="D1307" s="66" t="s">
        <v>17</v>
      </c>
      <c r="E1307" s="12" t="s">
        <v>349</v>
      </c>
      <c r="F1307" s="691"/>
      <c r="G1307" s="992" t="s">
        <v>350</v>
      </c>
      <c r="H1307" s="12"/>
      <c r="I1307" s="12"/>
      <c r="J1307" s="12" t="b">
        <v>0</v>
      </c>
    </row>
    <row r="1308" spans="1:10" x14ac:dyDescent="0.2">
      <c r="A1308" s="874">
        <v>40555</v>
      </c>
      <c r="B1308" s="66" t="s">
        <v>36</v>
      </c>
      <c r="C1308" s="66" t="s">
        <v>2</v>
      </c>
      <c r="D1308" s="66" t="s">
        <v>17</v>
      </c>
      <c r="E1308" s="12" t="s">
        <v>347</v>
      </c>
      <c r="F1308" s="691">
        <v>101224.76</v>
      </c>
      <c r="G1308" s="992" t="s">
        <v>348</v>
      </c>
      <c r="H1308" s="12"/>
      <c r="I1308" s="12"/>
      <c r="J1308" s="12" t="b">
        <v>0</v>
      </c>
    </row>
    <row r="1309" spans="1:10" x14ac:dyDescent="0.2">
      <c r="A1309" s="874">
        <v>40554</v>
      </c>
      <c r="B1309" s="66" t="s">
        <v>40</v>
      </c>
      <c r="C1309" s="66" t="s">
        <v>37</v>
      </c>
      <c r="D1309" s="66" t="s">
        <v>18</v>
      </c>
      <c r="E1309" s="12" t="s">
        <v>521</v>
      </c>
      <c r="F1309" s="691">
        <v>2250</v>
      </c>
      <c r="G1309" s="992" t="s">
        <v>711</v>
      </c>
      <c r="H1309" s="12"/>
      <c r="I1309" s="12"/>
      <c r="J1309" s="12" t="b">
        <v>0</v>
      </c>
    </row>
    <row r="1310" spans="1:10" x14ac:dyDescent="0.2">
      <c r="A1310" s="874">
        <v>40525</v>
      </c>
      <c r="B1310" s="66" t="s">
        <v>5</v>
      </c>
      <c r="C1310" s="66" t="s">
        <v>43</v>
      </c>
      <c r="D1310" s="66" t="s">
        <v>17</v>
      </c>
      <c r="E1310" s="12" t="s">
        <v>343</v>
      </c>
      <c r="F1310" s="691"/>
      <c r="G1310" s="992" t="s">
        <v>344</v>
      </c>
      <c r="H1310" s="12"/>
      <c r="I1310" s="12"/>
      <c r="J1310" s="12" t="b">
        <v>0</v>
      </c>
    </row>
    <row r="1311" spans="1:10" x14ac:dyDescent="0.2">
      <c r="A1311" s="874">
        <v>40524</v>
      </c>
      <c r="B1311" s="66" t="s">
        <v>6</v>
      </c>
      <c r="C1311" s="66" t="s">
        <v>43</v>
      </c>
      <c r="D1311" s="66" t="s">
        <v>20</v>
      </c>
      <c r="E1311" s="12" t="s">
        <v>337</v>
      </c>
      <c r="F1311" s="691">
        <v>300</v>
      </c>
      <c r="G1311" s="992" t="s">
        <v>341</v>
      </c>
      <c r="H1311" s="12"/>
      <c r="I1311" s="12"/>
      <c r="J1311" s="12" t="b">
        <v>0</v>
      </c>
    </row>
    <row r="1312" spans="1:10" x14ac:dyDescent="0.2">
      <c r="A1312" s="874">
        <v>40520</v>
      </c>
      <c r="B1312" s="66" t="s">
        <v>88</v>
      </c>
      <c r="C1312" s="66" t="s">
        <v>43</v>
      </c>
      <c r="D1312" s="66" t="s">
        <v>17</v>
      </c>
      <c r="E1312" s="12" t="s">
        <v>345</v>
      </c>
      <c r="F1312" s="691">
        <v>0</v>
      </c>
      <c r="G1312" s="992" t="s">
        <v>346</v>
      </c>
      <c r="H1312" s="12"/>
      <c r="I1312" s="12"/>
      <c r="J1312" s="12" t="b">
        <v>0</v>
      </c>
    </row>
    <row r="1313" spans="1:10" x14ac:dyDescent="0.2">
      <c r="A1313" s="874">
        <v>40519</v>
      </c>
      <c r="B1313" s="66" t="s">
        <v>6</v>
      </c>
      <c r="C1313" s="66" t="s">
        <v>53</v>
      </c>
      <c r="D1313" s="66" t="s">
        <v>17</v>
      </c>
      <c r="E1313" s="12" t="s">
        <v>339</v>
      </c>
      <c r="F1313" s="691">
        <v>5000</v>
      </c>
      <c r="G1313" s="992" t="s">
        <v>340</v>
      </c>
      <c r="H1313" s="12"/>
      <c r="I1313" s="12"/>
      <c r="J1313" s="12" t="b">
        <v>0</v>
      </c>
    </row>
    <row r="1314" spans="1:10" x14ac:dyDescent="0.2">
      <c r="A1314" s="874">
        <v>40516</v>
      </c>
      <c r="B1314" s="66" t="s">
        <v>6</v>
      </c>
      <c r="C1314" s="66" t="s">
        <v>43</v>
      </c>
      <c r="D1314" s="66" t="s">
        <v>20</v>
      </c>
      <c r="E1314" s="12" t="s">
        <v>337</v>
      </c>
      <c r="F1314" s="691">
        <v>300</v>
      </c>
      <c r="G1314" s="992" t="s">
        <v>338</v>
      </c>
      <c r="H1314" s="12"/>
      <c r="I1314" s="12"/>
      <c r="J1314" s="12" t="b">
        <v>0</v>
      </c>
    </row>
    <row r="1315" spans="1:10" x14ac:dyDescent="0.2">
      <c r="A1315" s="874">
        <v>40515</v>
      </c>
      <c r="B1315" s="66" t="s">
        <v>36</v>
      </c>
      <c r="C1315" s="66" t="s">
        <v>37</v>
      </c>
      <c r="D1315" s="66" t="s">
        <v>18</v>
      </c>
      <c r="E1315" s="12" t="s">
        <v>119</v>
      </c>
      <c r="F1315" s="691"/>
      <c r="G1315" s="992" t="s">
        <v>712</v>
      </c>
      <c r="H1315" s="12"/>
      <c r="I1315" s="12"/>
      <c r="J1315" s="12" t="b">
        <v>0</v>
      </c>
    </row>
    <row r="1316" spans="1:10" x14ac:dyDescent="0.2">
      <c r="A1316" s="874">
        <v>40504</v>
      </c>
      <c r="B1316" s="66" t="s">
        <v>6</v>
      </c>
      <c r="C1316" s="66" t="s">
        <v>43</v>
      </c>
      <c r="D1316" s="66" t="s">
        <v>17</v>
      </c>
      <c r="E1316" s="12" t="s">
        <v>31</v>
      </c>
      <c r="F1316" s="691">
        <v>0</v>
      </c>
      <c r="G1316" s="992" t="s">
        <v>336</v>
      </c>
      <c r="H1316" s="12"/>
      <c r="I1316" s="12"/>
      <c r="J1316" s="12" t="b">
        <v>0</v>
      </c>
    </row>
    <row r="1317" spans="1:10" x14ac:dyDescent="0.2">
      <c r="A1317" s="874">
        <v>40498</v>
      </c>
      <c r="B1317" s="66" t="s">
        <v>36</v>
      </c>
      <c r="C1317" s="66" t="s">
        <v>1</v>
      </c>
      <c r="D1317" s="66" t="s">
        <v>20</v>
      </c>
      <c r="E1317" s="12" t="s">
        <v>334</v>
      </c>
      <c r="F1317" s="691">
        <v>543952.88</v>
      </c>
      <c r="G1317" s="992" t="s">
        <v>335</v>
      </c>
      <c r="H1317" s="12"/>
      <c r="I1317" s="12"/>
      <c r="J1317" s="12" t="b">
        <v>0</v>
      </c>
    </row>
    <row r="1318" spans="1:10" x14ac:dyDescent="0.2">
      <c r="A1318" s="874">
        <v>40495</v>
      </c>
      <c r="B1318" s="66" t="s">
        <v>40</v>
      </c>
      <c r="C1318" s="66" t="s">
        <v>761</v>
      </c>
      <c r="D1318" s="66" t="s">
        <v>19</v>
      </c>
      <c r="E1318" s="12" t="s">
        <v>150</v>
      </c>
      <c r="F1318" s="691">
        <v>593.55999999999995</v>
      </c>
      <c r="G1318" s="992" t="s">
        <v>342</v>
      </c>
      <c r="H1318" s="12"/>
      <c r="I1318" s="12"/>
      <c r="J1318" s="12" t="b">
        <v>0</v>
      </c>
    </row>
    <row r="1319" spans="1:10" x14ac:dyDescent="0.2">
      <c r="A1319" s="874">
        <v>40494</v>
      </c>
      <c r="B1319" s="66" t="s">
        <v>36</v>
      </c>
      <c r="C1319" s="66" t="s">
        <v>53</v>
      </c>
      <c r="D1319" s="66" t="s">
        <v>19</v>
      </c>
      <c r="E1319" s="12" t="s">
        <v>332</v>
      </c>
      <c r="F1319" s="691">
        <v>29429.43</v>
      </c>
      <c r="G1319" s="992" t="s">
        <v>333</v>
      </c>
      <c r="H1319" s="12"/>
      <c r="I1319" s="12"/>
      <c r="J1319" s="12" t="b">
        <v>0</v>
      </c>
    </row>
    <row r="1320" spans="1:10" x14ac:dyDescent="0.2">
      <c r="A1320" s="874">
        <v>40491</v>
      </c>
      <c r="B1320" s="66" t="s">
        <v>4</v>
      </c>
      <c r="C1320" s="66" t="s">
        <v>53</v>
      </c>
      <c r="D1320" s="66" t="s">
        <v>17</v>
      </c>
      <c r="E1320" s="12" t="s">
        <v>25</v>
      </c>
      <c r="F1320" s="691">
        <v>0</v>
      </c>
      <c r="G1320" s="992" t="s">
        <v>331</v>
      </c>
      <c r="H1320" s="12" t="s">
        <v>1096</v>
      </c>
      <c r="I1320" s="12"/>
      <c r="J1320" s="12" t="b">
        <v>0</v>
      </c>
    </row>
    <row r="1321" spans="1:10" x14ac:dyDescent="0.2">
      <c r="A1321" s="874">
        <v>40490</v>
      </c>
      <c r="B1321" s="66" t="s">
        <v>36</v>
      </c>
      <c r="C1321" s="66" t="s">
        <v>37</v>
      </c>
      <c r="D1321" s="66" t="s">
        <v>18</v>
      </c>
      <c r="E1321" s="12" t="s">
        <v>713</v>
      </c>
      <c r="F1321" s="691"/>
      <c r="G1321" s="992" t="s">
        <v>714</v>
      </c>
      <c r="H1321" s="12"/>
      <c r="I1321" s="12"/>
      <c r="J1321" s="12" t="b">
        <v>0</v>
      </c>
    </row>
    <row r="1322" spans="1:10" x14ac:dyDescent="0.2">
      <c r="A1322" s="874">
        <v>40478</v>
      </c>
      <c r="B1322" s="66" t="s">
        <v>40</v>
      </c>
      <c r="C1322" s="66" t="s">
        <v>2</v>
      </c>
      <c r="D1322" s="66" t="s">
        <v>19</v>
      </c>
      <c r="E1322" s="12" t="s">
        <v>150</v>
      </c>
      <c r="F1322" s="691">
        <v>232161</v>
      </c>
      <c r="G1322" s="992" t="s">
        <v>330</v>
      </c>
      <c r="H1322" s="12"/>
      <c r="I1322" s="12"/>
      <c r="J1322" s="12" t="b">
        <v>0</v>
      </c>
    </row>
    <row r="1323" spans="1:10" x14ac:dyDescent="0.2">
      <c r="A1323" s="874">
        <v>40476</v>
      </c>
      <c r="B1323" s="66" t="s">
        <v>36</v>
      </c>
      <c r="C1323" s="66" t="s">
        <v>37</v>
      </c>
      <c r="D1323" s="66" t="s">
        <v>17</v>
      </c>
      <c r="E1323" s="12" t="s">
        <v>152</v>
      </c>
      <c r="F1323" s="691"/>
      <c r="G1323" s="992" t="s">
        <v>715</v>
      </c>
      <c r="H1323" s="12"/>
      <c r="I1323" s="12"/>
      <c r="J1323" s="12" t="b">
        <v>0</v>
      </c>
    </row>
    <row r="1324" spans="1:10" x14ac:dyDescent="0.2">
      <c r="A1324" s="874">
        <v>40475</v>
      </c>
      <c r="B1324" s="66" t="s">
        <v>6</v>
      </c>
      <c r="C1324" s="66" t="s">
        <v>37</v>
      </c>
      <c r="D1324" s="66" t="s">
        <v>18</v>
      </c>
      <c r="E1324" s="12" t="s">
        <v>328</v>
      </c>
      <c r="F1324" s="691">
        <v>0</v>
      </c>
      <c r="G1324" s="992" t="s">
        <v>329</v>
      </c>
      <c r="H1324" s="12"/>
      <c r="I1324" s="12"/>
      <c r="J1324" s="12" t="b">
        <v>0</v>
      </c>
    </row>
    <row r="1325" spans="1:10" x14ac:dyDescent="0.2">
      <c r="A1325" s="874">
        <v>40464</v>
      </c>
      <c r="B1325" s="66" t="s">
        <v>4</v>
      </c>
      <c r="C1325" s="66"/>
      <c r="D1325" s="66" t="s">
        <v>17</v>
      </c>
      <c r="E1325" s="12" t="s">
        <v>326</v>
      </c>
      <c r="F1325" s="691"/>
      <c r="G1325" s="992" t="s">
        <v>327</v>
      </c>
      <c r="H1325" s="12"/>
      <c r="I1325" s="12"/>
      <c r="J1325" s="12" t="b">
        <v>0</v>
      </c>
    </row>
    <row r="1326" spans="1:10" x14ac:dyDescent="0.2">
      <c r="A1326" s="874">
        <v>40459</v>
      </c>
      <c r="B1326" s="66" t="s">
        <v>88</v>
      </c>
      <c r="C1326" s="66" t="s">
        <v>37</v>
      </c>
      <c r="D1326" s="66" t="s">
        <v>18</v>
      </c>
      <c r="E1326" s="12" t="s">
        <v>104</v>
      </c>
      <c r="F1326" s="691"/>
      <c r="G1326" s="992" t="s">
        <v>716</v>
      </c>
      <c r="H1326" s="12"/>
      <c r="I1326" s="12"/>
      <c r="J1326" s="12" t="b">
        <v>0</v>
      </c>
    </row>
    <row r="1327" spans="1:10" x14ac:dyDescent="0.2">
      <c r="A1327" s="874">
        <v>40439</v>
      </c>
      <c r="B1327" s="66" t="s">
        <v>88</v>
      </c>
      <c r="C1327" s="66" t="s">
        <v>2</v>
      </c>
      <c r="D1327" s="66" t="s">
        <v>18</v>
      </c>
      <c r="E1327" s="12" t="s">
        <v>323</v>
      </c>
      <c r="F1327" s="691">
        <v>0</v>
      </c>
      <c r="G1327" s="992" t="s">
        <v>324</v>
      </c>
      <c r="H1327" s="12"/>
      <c r="I1327" s="12"/>
      <c r="J1327" s="12" t="b">
        <v>0</v>
      </c>
    </row>
    <row r="1328" spans="1:10" x14ac:dyDescent="0.2">
      <c r="A1328" s="874">
        <v>40431</v>
      </c>
      <c r="B1328" s="66" t="s">
        <v>4</v>
      </c>
      <c r="C1328" s="66" t="s">
        <v>53</v>
      </c>
      <c r="D1328" s="66" t="s">
        <v>17</v>
      </c>
      <c r="E1328" s="12" t="s">
        <v>319</v>
      </c>
      <c r="F1328" s="691">
        <v>15000</v>
      </c>
      <c r="G1328" s="992" t="s">
        <v>320</v>
      </c>
      <c r="H1328" s="12"/>
      <c r="I1328" s="12"/>
      <c r="J1328" s="12" t="b">
        <v>0</v>
      </c>
    </row>
    <row r="1329" spans="1:10" x14ac:dyDescent="0.2">
      <c r="A1329" s="874">
        <v>40430</v>
      </c>
      <c r="B1329" s="66" t="s">
        <v>88</v>
      </c>
      <c r="C1329" s="66" t="s">
        <v>43</v>
      </c>
      <c r="D1329" s="66" t="s">
        <v>17</v>
      </c>
      <c r="E1329" s="12" t="s">
        <v>28</v>
      </c>
      <c r="F1329" s="691">
        <v>500</v>
      </c>
      <c r="G1329" s="992" t="s">
        <v>318</v>
      </c>
      <c r="H1329" s="12"/>
      <c r="I1329" s="12"/>
      <c r="J1329" s="12" t="b">
        <v>0</v>
      </c>
    </row>
    <row r="1330" spans="1:10" x14ac:dyDescent="0.2">
      <c r="A1330" s="874">
        <v>40430</v>
      </c>
      <c r="B1330" s="66" t="s">
        <v>40</v>
      </c>
      <c r="C1330" s="66" t="s">
        <v>43</v>
      </c>
      <c r="D1330" s="66" t="s">
        <v>20</v>
      </c>
      <c r="E1330" s="12" t="s">
        <v>321</v>
      </c>
      <c r="F1330" s="691">
        <v>296.08</v>
      </c>
      <c r="G1330" s="992" t="s">
        <v>322</v>
      </c>
      <c r="H1330" s="12"/>
      <c r="I1330" s="12"/>
      <c r="J1330" s="12" t="b">
        <v>0</v>
      </c>
    </row>
    <row r="1331" spans="1:10" x14ac:dyDescent="0.2">
      <c r="A1331" s="874">
        <v>40422</v>
      </c>
      <c r="B1331" s="66" t="s">
        <v>40</v>
      </c>
      <c r="C1331" s="66" t="s">
        <v>37</v>
      </c>
      <c r="D1331" s="66" t="s">
        <v>18</v>
      </c>
      <c r="E1331" s="12" t="s">
        <v>717</v>
      </c>
      <c r="F1331" s="691"/>
      <c r="G1331" s="992" t="s">
        <v>718</v>
      </c>
      <c r="H1331" s="12"/>
      <c r="I1331" s="12"/>
      <c r="J1331" s="12" t="b">
        <v>0</v>
      </c>
    </row>
    <row r="1332" spans="1:10" x14ac:dyDescent="0.2">
      <c r="A1332" s="874">
        <v>40421</v>
      </c>
      <c r="B1332" s="66" t="s">
        <v>36</v>
      </c>
      <c r="C1332" s="66" t="s">
        <v>53</v>
      </c>
      <c r="D1332" s="66" t="s">
        <v>19</v>
      </c>
      <c r="E1332" s="12" t="s">
        <v>269</v>
      </c>
      <c r="F1332" s="691">
        <v>4050.91</v>
      </c>
      <c r="G1332" s="992" t="s">
        <v>314</v>
      </c>
      <c r="H1332" s="12"/>
      <c r="I1332" s="12"/>
      <c r="J1332" s="12" t="b">
        <v>0</v>
      </c>
    </row>
    <row r="1333" spans="1:10" x14ac:dyDescent="0.2">
      <c r="A1333" s="874">
        <v>40420</v>
      </c>
      <c r="B1333" s="66" t="s">
        <v>36</v>
      </c>
      <c r="C1333" s="66" t="s">
        <v>43</v>
      </c>
      <c r="D1333" s="66" t="s">
        <v>20</v>
      </c>
      <c r="E1333" s="12" t="s">
        <v>315</v>
      </c>
      <c r="F1333" s="691">
        <v>319.39</v>
      </c>
      <c r="G1333" s="992" t="s">
        <v>317</v>
      </c>
      <c r="H1333" s="12"/>
      <c r="I1333" s="12"/>
      <c r="J1333" s="12" t="b">
        <v>0</v>
      </c>
    </row>
    <row r="1334" spans="1:10" x14ac:dyDescent="0.2">
      <c r="A1334" s="874">
        <v>40415</v>
      </c>
      <c r="B1334" s="66" t="s">
        <v>36</v>
      </c>
      <c r="C1334" s="66" t="s">
        <v>43</v>
      </c>
      <c r="D1334" s="66" t="s">
        <v>17</v>
      </c>
      <c r="E1334" s="12" t="s">
        <v>24</v>
      </c>
      <c r="F1334" s="691">
        <v>0</v>
      </c>
      <c r="G1334" s="992" t="s">
        <v>312</v>
      </c>
      <c r="H1334" s="12"/>
      <c r="I1334" s="12"/>
      <c r="J1334" s="12" t="b">
        <v>0</v>
      </c>
    </row>
    <row r="1335" spans="1:10" x14ac:dyDescent="0.2">
      <c r="A1335" s="874">
        <v>40415</v>
      </c>
      <c r="B1335" s="66" t="s">
        <v>88</v>
      </c>
      <c r="C1335" s="66" t="s">
        <v>2</v>
      </c>
      <c r="D1335" s="66" t="s">
        <v>17</v>
      </c>
      <c r="E1335" s="12" t="s">
        <v>104</v>
      </c>
      <c r="F1335" s="691">
        <v>58000</v>
      </c>
      <c r="G1335" s="992" t="s">
        <v>313</v>
      </c>
      <c r="H1335" s="12"/>
      <c r="I1335" s="12"/>
      <c r="J1335" s="12" t="b">
        <v>0</v>
      </c>
    </row>
    <row r="1336" spans="1:10" x14ac:dyDescent="0.2">
      <c r="A1336" s="874">
        <v>40415</v>
      </c>
      <c r="B1336" s="66" t="s">
        <v>36</v>
      </c>
      <c r="C1336" s="66" t="s">
        <v>43</v>
      </c>
      <c r="D1336" s="66" t="s">
        <v>20</v>
      </c>
      <c r="E1336" s="12" t="s">
        <v>315</v>
      </c>
      <c r="F1336" s="691">
        <v>319.39</v>
      </c>
      <c r="G1336" s="992" t="s">
        <v>316</v>
      </c>
      <c r="H1336" s="12"/>
      <c r="I1336" s="12"/>
      <c r="J1336" s="12" t="b">
        <v>0</v>
      </c>
    </row>
    <row r="1337" spans="1:10" x14ac:dyDescent="0.2">
      <c r="A1337" s="874">
        <v>40409</v>
      </c>
      <c r="B1337" s="66" t="s">
        <v>4</v>
      </c>
      <c r="C1337" s="66" t="s">
        <v>53</v>
      </c>
      <c r="D1337" s="66" t="s">
        <v>17</v>
      </c>
      <c r="E1337" s="12" t="s">
        <v>308</v>
      </c>
      <c r="F1337" s="691">
        <v>24500</v>
      </c>
      <c r="G1337" s="992" t="s">
        <v>311</v>
      </c>
      <c r="H1337" s="12"/>
      <c r="I1337" s="12"/>
      <c r="J1337" s="12" t="b">
        <v>0</v>
      </c>
    </row>
    <row r="1338" spans="1:10" x14ac:dyDescent="0.2">
      <c r="A1338" s="874">
        <v>40401</v>
      </c>
      <c r="B1338" s="66" t="s">
        <v>36</v>
      </c>
      <c r="C1338" s="66" t="s">
        <v>53</v>
      </c>
      <c r="D1338" s="66" t="s">
        <v>19</v>
      </c>
      <c r="E1338" s="12" t="s">
        <v>309</v>
      </c>
      <c r="F1338" s="691">
        <v>26331.39</v>
      </c>
      <c r="G1338" s="992" t="s">
        <v>310</v>
      </c>
      <c r="H1338" s="12"/>
      <c r="I1338" s="12"/>
      <c r="J1338" s="12" t="b">
        <v>0</v>
      </c>
    </row>
    <row r="1339" spans="1:10" x14ac:dyDescent="0.2">
      <c r="A1339" s="874">
        <v>40401</v>
      </c>
      <c r="B1339" s="66" t="s">
        <v>40</v>
      </c>
      <c r="C1339" s="66" t="s">
        <v>37</v>
      </c>
      <c r="D1339" s="66" t="s">
        <v>18</v>
      </c>
      <c r="E1339" s="12" t="s">
        <v>54</v>
      </c>
      <c r="F1339" s="691"/>
      <c r="G1339" s="992" t="s">
        <v>719</v>
      </c>
      <c r="H1339" s="12"/>
      <c r="I1339" s="12"/>
      <c r="J1339" s="12" t="b">
        <v>0</v>
      </c>
    </row>
    <row r="1340" spans="1:10" x14ac:dyDescent="0.2">
      <c r="A1340" s="874">
        <v>40399</v>
      </c>
      <c r="B1340" s="66" t="s">
        <v>4</v>
      </c>
      <c r="C1340" s="66" t="s">
        <v>43</v>
      </c>
      <c r="D1340" s="66" t="s">
        <v>20</v>
      </c>
      <c r="E1340" s="12" t="s">
        <v>308</v>
      </c>
      <c r="F1340" s="691">
        <v>1600</v>
      </c>
      <c r="G1340" s="992" t="s">
        <v>1141</v>
      </c>
      <c r="H1340" s="12" t="s">
        <v>1140</v>
      </c>
      <c r="I1340" s="12"/>
      <c r="J1340" s="12" t="b">
        <v>0</v>
      </c>
    </row>
    <row r="1341" spans="1:10" x14ac:dyDescent="0.2">
      <c r="A1341" s="874">
        <v>40396</v>
      </c>
      <c r="B1341" s="66" t="s">
        <v>36</v>
      </c>
      <c r="C1341" s="66" t="s">
        <v>2</v>
      </c>
      <c r="D1341" s="66" t="s">
        <v>19</v>
      </c>
      <c r="E1341" s="12" t="s">
        <v>307</v>
      </c>
      <c r="F1341" s="691">
        <v>202571.97</v>
      </c>
      <c r="G1341" s="992" t="s">
        <v>22</v>
      </c>
      <c r="H1341" s="12"/>
      <c r="I1341" s="12"/>
      <c r="J1341" s="12" t="b">
        <v>0</v>
      </c>
    </row>
    <row r="1342" spans="1:10" x14ac:dyDescent="0.2">
      <c r="A1342" s="874">
        <v>40393</v>
      </c>
      <c r="B1342" s="66" t="s">
        <v>36</v>
      </c>
      <c r="C1342" s="66" t="s">
        <v>53</v>
      </c>
      <c r="D1342" s="66" t="s">
        <v>20</v>
      </c>
      <c r="E1342" s="12" t="s">
        <v>304</v>
      </c>
      <c r="F1342" s="691">
        <v>15805.67</v>
      </c>
      <c r="G1342" s="992" t="s">
        <v>305</v>
      </c>
      <c r="H1342" s="12"/>
      <c r="I1342" s="12"/>
      <c r="J1342" s="12" t="b">
        <v>0</v>
      </c>
    </row>
    <row r="1343" spans="1:10" x14ac:dyDescent="0.2">
      <c r="A1343" s="874">
        <v>40392</v>
      </c>
      <c r="B1343" s="66" t="s">
        <v>36</v>
      </c>
      <c r="C1343" s="66" t="s">
        <v>2</v>
      </c>
      <c r="D1343" s="66" t="s">
        <v>18</v>
      </c>
      <c r="E1343" s="12" t="s">
        <v>185</v>
      </c>
      <c r="F1343" s="691">
        <v>56529.57</v>
      </c>
      <c r="G1343" s="992" t="s">
        <v>306</v>
      </c>
      <c r="H1343" s="12"/>
      <c r="I1343" s="12"/>
      <c r="J1343" s="12" t="b">
        <v>0</v>
      </c>
    </row>
    <row r="1344" spans="1:10" x14ac:dyDescent="0.2">
      <c r="A1344" s="874">
        <v>40391</v>
      </c>
      <c r="B1344" s="66" t="s">
        <v>36</v>
      </c>
      <c r="C1344" s="66" t="s">
        <v>37</v>
      </c>
      <c r="D1344" s="66" t="s">
        <v>18</v>
      </c>
      <c r="E1344" s="12" t="s">
        <v>119</v>
      </c>
      <c r="F1344" s="691"/>
      <c r="G1344" s="992" t="s">
        <v>720</v>
      </c>
      <c r="H1344" s="12"/>
      <c r="I1344" s="12"/>
      <c r="J1344" s="12" t="b">
        <v>0</v>
      </c>
    </row>
    <row r="1345" spans="1:10" x14ac:dyDescent="0.2">
      <c r="A1345" s="874">
        <v>40386</v>
      </c>
      <c r="B1345" s="66" t="s">
        <v>2193</v>
      </c>
      <c r="C1345" s="66" t="s">
        <v>53</v>
      </c>
      <c r="D1345" s="66" t="s">
        <v>1730</v>
      </c>
      <c r="E1345" s="12" t="s">
        <v>299</v>
      </c>
      <c r="F1345" s="691">
        <v>33917.74</v>
      </c>
      <c r="G1345" s="992" t="s">
        <v>2369</v>
      </c>
      <c r="H1345" s="12" t="s">
        <v>1755</v>
      </c>
      <c r="I1345" s="12" t="s">
        <v>1824</v>
      </c>
      <c r="J1345" s="12" t="b">
        <v>0</v>
      </c>
    </row>
    <row r="1346" spans="1:10" x14ac:dyDescent="0.2">
      <c r="A1346" s="874">
        <v>40379</v>
      </c>
      <c r="B1346" s="66" t="s">
        <v>36</v>
      </c>
      <c r="C1346" s="66" t="s">
        <v>43</v>
      </c>
      <c r="D1346" s="66" t="s">
        <v>20</v>
      </c>
      <c r="E1346" s="12" t="s">
        <v>301</v>
      </c>
      <c r="F1346" s="691">
        <v>551.73</v>
      </c>
      <c r="G1346" s="992" t="s">
        <v>302</v>
      </c>
      <c r="H1346" s="12"/>
      <c r="I1346" s="12"/>
      <c r="J1346" s="12" t="b">
        <v>0</v>
      </c>
    </row>
    <row r="1347" spans="1:10" x14ac:dyDescent="0.2">
      <c r="A1347" s="874">
        <v>40373</v>
      </c>
      <c r="B1347" s="66" t="s">
        <v>6</v>
      </c>
      <c r="C1347" s="66" t="s">
        <v>43</v>
      </c>
      <c r="D1347" s="66" t="s">
        <v>18</v>
      </c>
      <c r="E1347" s="12" t="s">
        <v>296</v>
      </c>
      <c r="F1347" s="691">
        <v>0</v>
      </c>
      <c r="G1347" s="992" t="s">
        <v>297</v>
      </c>
      <c r="H1347" s="12"/>
      <c r="I1347" s="12"/>
      <c r="J1347" s="12" t="b">
        <v>0</v>
      </c>
    </row>
    <row r="1348" spans="1:10" x14ac:dyDescent="0.2">
      <c r="A1348" s="874">
        <v>40362</v>
      </c>
      <c r="B1348" s="66" t="s">
        <v>36</v>
      </c>
      <c r="C1348" s="66" t="s">
        <v>37</v>
      </c>
      <c r="D1348" s="66" t="s">
        <v>18</v>
      </c>
      <c r="E1348" s="12" t="s">
        <v>227</v>
      </c>
      <c r="F1348" s="691">
        <v>594.07000000000005</v>
      </c>
      <c r="G1348" s="992" t="s">
        <v>721</v>
      </c>
      <c r="H1348" s="12"/>
      <c r="I1348" s="12"/>
      <c r="J1348" s="12" t="b">
        <v>0</v>
      </c>
    </row>
    <row r="1349" spans="1:10" x14ac:dyDescent="0.2">
      <c r="A1349" s="874">
        <v>40359</v>
      </c>
      <c r="B1349" s="66" t="s">
        <v>40</v>
      </c>
      <c r="C1349" s="66" t="s">
        <v>3</v>
      </c>
      <c r="D1349" s="66" t="s">
        <v>20</v>
      </c>
      <c r="E1349" s="12" t="s">
        <v>85</v>
      </c>
      <c r="F1349" s="691"/>
      <c r="G1349" s="992" t="s">
        <v>290</v>
      </c>
      <c r="H1349" s="12"/>
      <c r="I1349" s="12"/>
      <c r="J1349" s="12" t="b">
        <v>0</v>
      </c>
    </row>
    <row r="1350" spans="1:10" x14ac:dyDescent="0.2">
      <c r="A1350" s="874">
        <v>40353</v>
      </c>
      <c r="B1350" s="66" t="s">
        <v>6</v>
      </c>
      <c r="C1350" s="66" t="s">
        <v>48</v>
      </c>
      <c r="D1350" s="66" t="s">
        <v>18</v>
      </c>
      <c r="E1350" s="12" t="s">
        <v>284</v>
      </c>
      <c r="F1350" s="691"/>
      <c r="G1350" s="992" t="s">
        <v>285</v>
      </c>
      <c r="H1350" s="12"/>
      <c r="I1350" s="12"/>
      <c r="J1350" s="12" t="b">
        <v>0</v>
      </c>
    </row>
    <row r="1351" spans="1:10" x14ac:dyDescent="0.2">
      <c r="A1351" s="874">
        <v>40348</v>
      </c>
      <c r="B1351" s="66" t="s">
        <v>2193</v>
      </c>
      <c r="C1351" s="66" t="s">
        <v>53</v>
      </c>
      <c r="D1351" s="66" t="s">
        <v>20</v>
      </c>
      <c r="E1351" s="12" t="s">
        <v>54</v>
      </c>
      <c r="F1351" s="691">
        <v>26723.89</v>
      </c>
      <c r="G1351" s="992" t="s">
        <v>283</v>
      </c>
      <c r="H1351" s="12" t="s">
        <v>1105</v>
      </c>
      <c r="I1351" s="12"/>
      <c r="J1351" s="12" t="b">
        <v>0</v>
      </c>
    </row>
    <row r="1352" spans="1:10" x14ac:dyDescent="0.2">
      <c r="A1352" s="874">
        <v>40347</v>
      </c>
      <c r="B1352" s="66" t="s">
        <v>36</v>
      </c>
      <c r="C1352" s="66" t="s">
        <v>2</v>
      </c>
      <c r="D1352" s="66" t="s">
        <v>17</v>
      </c>
      <c r="E1352" s="12" t="s">
        <v>54</v>
      </c>
      <c r="F1352" s="691">
        <v>86873.87</v>
      </c>
      <c r="G1352" s="992" t="s">
        <v>286</v>
      </c>
      <c r="H1352" s="12"/>
      <c r="I1352" s="12"/>
      <c r="J1352" s="12" t="b">
        <v>0</v>
      </c>
    </row>
    <row r="1353" spans="1:10" x14ac:dyDescent="0.2">
      <c r="A1353" s="874">
        <v>40347</v>
      </c>
      <c r="B1353" s="66" t="s">
        <v>36</v>
      </c>
      <c r="C1353" s="66" t="s">
        <v>53</v>
      </c>
      <c r="D1353" s="66" t="s">
        <v>19</v>
      </c>
      <c r="E1353" s="12" t="s">
        <v>291</v>
      </c>
      <c r="F1353" s="691">
        <v>3450.51</v>
      </c>
      <c r="G1353" s="992" t="s">
        <v>292</v>
      </c>
      <c r="H1353" s="12"/>
      <c r="I1353" s="12"/>
      <c r="J1353" s="12" t="b">
        <v>0</v>
      </c>
    </row>
    <row r="1354" spans="1:10" x14ac:dyDescent="0.2">
      <c r="A1354" s="874">
        <v>40338</v>
      </c>
      <c r="B1354" s="66" t="s">
        <v>36</v>
      </c>
      <c r="C1354" s="66" t="s">
        <v>2</v>
      </c>
      <c r="D1354" s="66" t="s">
        <v>17</v>
      </c>
      <c r="E1354" s="12" t="s">
        <v>243</v>
      </c>
      <c r="F1354" s="691">
        <v>88575</v>
      </c>
      <c r="G1354" s="992" t="s">
        <v>282</v>
      </c>
      <c r="H1354" s="12"/>
      <c r="I1354" s="12"/>
      <c r="J1354" s="12" t="b">
        <v>0</v>
      </c>
    </row>
    <row r="1355" spans="1:10" x14ac:dyDescent="0.2">
      <c r="A1355" s="874">
        <v>40333</v>
      </c>
      <c r="B1355" s="66" t="s">
        <v>36</v>
      </c>
      <c r="C1355" s="66" t="s">
        <v>43</v>
      </c>
      <c r="D1355" s="66" t="s">
        <v>20</v>
      </c>
      <c r="E1355" s="12" t="s">
        <v>280</v>
      </c>
      <c r="F1355" s="691">
        <v>262.43</v>
      </c>
      <c r="G1355" s="992" t="s">
        <v>281</v>
      </c>
      <c r="H1355" s="12"/>
      <c r="I1355" s="12"/>
      <c r="J1355" s="12" t="b">
        <v>0</v>
      </c>
    </row>
    <row r="1356" spans="1:10" x14ac:dyDescent="0.2">
      <c r="A1356" s="874">
        <v>40327</v>
      </c>
      <c r="B1356" s="66" t="s">
        <v>36</v>
      </c>
      <c r="C1356" s="66" t="s">
        <v>37</v>
      </c>
      <c r="D1356" s="66" t="s">
        <v>18</v>
      </c>
      <c r="E1356" s="12" t="s">
        <v>119</v>
      </c>
      <c r="F1356" s="691"/>
      <c r="G1356" s="992" t="s">
        <v>722</v>
      </c>
      <c r="H1356" s="12"/>
      <c r="I1356" s="12"/>
      <c r="J1356" s="12" t="b">
        <v>0</v>
      </c>
    </row>
    <row r="1357" spans="1:10" x14ac:dyDescent="0.2">
      <c r="A1357" s="874">
        <v>40323</v>
      </c>
      <c r="B1357" s="66" t="s">
        <v>36</v>
      </c>
      <c r="C1357" s="66" t="s">
        <v>43</v>
      </c>
      <c r="D1357" s="66" t="s">
        <v>20</v>
      </c>
      <c r="E1357" s="12" t="s">
        <v>74</v>
      </c>
      <c r="F1357" s="691">
        <v>891.68</v>
      </c>
      <c r="G1357" s="992" t="s">
        <v>293</v>
      </c>
      <c r="H1357" s="12"/>
      <c r="I1357" s="12"/>
      <c r="J1357" s="12" t="b">
        <v>0</v>
      </c>
    </row>
    <row r="1358" spans="1:10" x14ac:dyDescent="0.2">
      <c r="A1358" s="874">
        <v>40322</v>
      </c>
      <c r="B1358" s="66" t="s">
        <v>6</v>
      </c>
      <c r="C1358" s="66" t="s">
        <v>2</v>
      </c>
      <c r="D1358" s="66" t="s">
        <v>19</v>
      </c>
      <c r="E1358" s="12" t="s">
        <v>276</v>
      </c>
      <c r="F1358" s="691">
        <v>299000</v>
      </c>
      <c r="G1358" s="992" t="s">
        <v>277</v>
      </c>
      <c r="H1358" s="12"/>
      <c r="I1358" s="12"/>
      <c r="J1358" s="12" t="b">
        <v>0</v>
      </c>
    </row>
    <row r="1359" spans="1:10" x14ac:dyDescent="0.2">
      <c r="A1359" s="874">
        <v>40322</v>
      </c>
      <c r="B1359" s="66" t="s">
        <v>40</v>
      </c>
      <c r="C1359" s="66" t="s">
        <v>2</v>
      </c>
      <c r="D1359" s="66" t="s">
        <v>20</v>
      </c>
      <c r="E1359" s="12" t="s">
        <v>66</v>
      </c>
      <c r="F1359" s="691">
        <v>88575</v>
      </c>
      <c r="G1359" s="992" t="s">
        <v>279</v>
      </c>
      <c r="H1359" s="12"/>
      <c r="I1359" s="12"/>
      <c r="J1359" s="12" t="b">
        <v>0</v>
      </c>
    </row>
    <row r="1360" spans="1:10" x14ac:dyDescent="0.2">
      <c r="A1360" s="874">
        <v>40319</v>
      </c>
      <c r="B1360" s="66" t="s">
        <v>36</v>
      </c>
      <c r="C1360" s="66" t="s">
        <v>43</v>
      </c>
      <c r="D1360" s="66" t="s">
        <v>20</v>
      </c>
      <c r="E1360" s="12" t="s">
        <v>119</v>
      </c>
      <c r="F1360" s="691">
        <v>0</v>
      </c>
      <c r="G1360" s="992" t="s">
        <v>275</v>
      </c>
      <c r="H1360" s="12"/>
      <c r="I1360" s="12"/>
      <c r="J1360" s="12" t="b">
        <v>0</v>
      </c>
    </row>
    <row r="1361" spans="1:10" x14ac:dyDescent="0.2">
      <c r="A1361" s="874">
        <v>40318</v>
      </c>
      <c r="B1361" s="66" t="s">
        <v>36</v>
      </c>
      <c r="C1361" s="66" t="s">
        <v>53</v>
      </c>
      <c r="D1361" s="66" t="s">
        <v>19</v>
      </c>
      <c r="E1361" s="12" t="s">
        <v>278</v>
      </c>
      <c r="F1361" s="691">
        <v>21455.58</v>
      </c>
      <c r="G1361" s="992" t="s">
        <v>22</v>
      </c>
      <c r="H1361" s="12"/>
      <c r="I1361" s="12"/>
      <c r="J1361" s="12" t="b">
        <v>0</v>
      </c>
    </row>
    <row r="1362" spans="1:10" x14ac:dyDescent="0.2">
      <c r="A1362" s="874">
        <v>40315</v>
      </c>
      <c r="B1362" s="66" t="s">
        <v>36</v>
      </c>
      <c r="C1362" s="66" t="s">
        <v>53</v>
      </c>
      <c r="D1362" s="66" t="s">
        <v>19</v>
      </c>
      <c r="E1362" s="12" t="s">
        <v>225</v>
      </c>
      <c r="F1362" s="691">
        <v>6912.89</v>
      </c>
      <c r="G1362" s="992" t="s">
        <v>274</v>
      </c>
      <c r="H1362" s="12"/>
      <c r="I1362" s="12"/>
      <c r="J1362" s="12" t="b">
        <v>0</v>
      </c>
    </row>
    <row r="1363" spans="1:10" x14ac:dyDescent="0.2">
      <c r="A1363" s="874">
        <v>40312</v>
      </c>
      <c r="B1363" s="66" t="s">
        <v>36</v>
      </c>
      <c r="C1363" s="66" t="s">
        <v>761</v>
      </c>
      <c r="D1363" s="66" t="s">
        <v>19</v>
      </c>
      <c r="E1363" s="12" t="s">
        <v>119</v>
      </c>
      <c r="F1363" s="691"/>
      <c r="G1363" s="992" t="s">
        <v>45</v>
      </c>
      <c r="H1363" s="12"/>
      <c r="I1363" s="12"/>
      <c r="J1363" s="12" t="b">
        <v>0</v>
      </c>
    </row>
    <row r="1364" spans="1:10" x14ac:dyDescent="0.2">
      <c r="A1364" s="874">
        <v>40309</v>
      </c>
      <c r="B1364" s="66" t="s">
        <v>88</v>
      </c>
      <c r="C1364" s="66" t="s">
        <v>48</v>
      </c>
      <c r="D1364" s="66" t="s">
        <v>17</v>
      </c>
      <c r="E1364" s="12" t="s">
        <v>25</v>
      </c>
      <c r="F1364" s="691">
        <v>0</v>
      </c>
      <c r="G1364" s="992" t="s">
        <v>273</v>
      </c>
      <c r="H1364" s="12"/>
      <c r="I1364" s="12"/>
      <c r="J1364" s="12" t="b">
        <v>0</v>
      </c>
    </row>
    <row r="1365" spans="1:10" x14ac:dyDescent="0.2">
      <c r="A1365" s="874">
        <v>40306</v>
      </c>
      <c r="B1365" s="66" t="s">
        <v>4</v>
      </c>
      <c r="C1365" s="66" t="s">
        <v>53</v>
      </c>
      <c r="D1365" s="66" t="s">
        <v>17</v>
      </c>
      <c r="E1365" s="12" t="s">
        <v>271</v>
      </c>
      <c r="F1365" s="691">
        <v>40326.400000000001</v>
      </c>
      <c r="G1365" s="992" t="s">
        <v>272</v>
      </c>
      <c r="H1365" s="12"/>
      <c r="I1365" s="12"/>
      <c r="J1365" s="12" t="b">
        <v>0</v>
      </c>
    </row>
    <row r="1366" spans="1:10" x14ac:dyDescent="0.2">
      <c r="A1366" s="874">
        <v>40304</v>
      </c>
      <c r="B1366" s="66" t="s">
        <v>4</v>
      </c>
      <c r="C1366" s="66" t="s">
        <v>53</v>
      </c>
      <c r="D1366" s="66" t="s">
        <v>20</v>
      </c>
      <c r="E1366" s="12" t="s">
        <v>31</v>
      </c>
      <c r="F1366" s="691">
        <v>6911.55</v>
      </c>
      <c r="G1366" s="992" t="s">
        <v>268</v>
      </c>
      <c r="H1366" s="12"/>
      <c r="I1366" s="12"/>
      <c r="J1366" s="12" t="b">
        <v>0</v>
      </c>
    </row>
    <row r="1367" spans="1:10" x14ac:dyDescent="0.2">
      <c r="A1367" s="874">
        <v>40301</v>
      </c>
      <c r="B1367" s="66" t="s">
        <v>36</v>
      </c>
      <c r="C1367" s="66" t="s">
        <v>43</v>
      </c>
      <c r="D1367" s="66" t="s">
        <v>20</v>
      </c>
      <c r="E1367" s="12" t="s">
        <v>269</v>
      </c>
      <c r="F1367" s="691">
        <v>633.04999999999995</v>
      </c>
      <c r="G1367" s="992" t="s">
        <v>270</v>
      </c>
      <c r="H1367" s="12"/>
      <c r="I1367" s="12"/>
      <c r="J1367" s="12" t="b">
        <v>0</v>
      </c>
    </row>
    <row r="1368" spans="1:10" x14ac:dyDescent="0.2">
      <c r="A1368" s="874">
        <v>40297</v>
      </c>
      <c r="B1368" s="66" t="s">
        <v>88</v>
      </c>
      <c r="C1368" s="66" t="s">
        <v>53</v>
      </c>
      <c r="D1368" s="66" t="s">
        <v>19</v>
      </c>
      <c r="E1368" s="12" t="s">
        <v>25</v>
      </c>
      <c r="F1368" s="691">
        <v>4484</v>
      </c>
      <c r="G1368" s="992" t="s">
        <v>303</v>
      </c>
      <c r="H1368" s="12"/>
      <c r="I1368" s="12"/>
      <c r="J1368" s="12" t="b">
        <v>0</v>
      </c>
    </row>
    <row r="1369" spans="1:10" x14ac:dyDescent="0.2">
      <c r="A1369" s="874">
        <v>40296</v>
      </c>
      <c r="B1369" s="66" t="s">
        <v>40</v>
      </c>
      <c r="C1369" s="66" t="s">
        <v>2</v>
      </c>
      <c r="D1369" s="66" t="s">
        <v>20</v>
      </c>
      <c r="E1369" s="12" t="s">
        <v>262</v>
      </c>
      <c r="F1369" s="691">
        <v>198524.61</v>
      </c>
      <c r="G1369" s="992" t="s">
        <v>263</v>
      </c>
      <c r="H1369" s="12"/>
      <c r="I1369" s="12"/>
      <c r="J1369" s="12" t="b">
        <v>0</v>
      </c>
    </row>
    <row r="1370" spans="1:10" x14ac:dyDescent="0.2">
      <c r="A1370" s="874">
        <v>40294</v>
      </c>
      <c r="B1370" s="66" t="s">
        <v>36</v>
      </c>
      <c r="C1370" s="66" t="s">
        <v>43</v>
      </c>
      <c r="D1370" s="66" t="s">
        <v>20</v>
      </c>
      <c r="E1370" s="12" t="s">
        <v>264</v>
      </c>
      <c r="F1370" s="691">
        <v>752.42</v>
      </c>
      <c r="G1370" s="992" t="s">
        <v>265</v>
      </c>
      <c r="H1370" s="12"/>
      <c r="I1370" s="12"/>
      <c r="J1370" s="12" t="b">
        <v>0</v>
      </c>
    </row>
    <row r="1371" spans="1:10" x14ac:dyDescent="0.2">
      <c r="A1371" s="874">
        <v>40291</v>
      </c>
      <c r="B1371" s="66" t="s">
        <v>6</v>
      </c>
      <c r="C1371" s="66" t="s">
        <v>53</v>
      </c>
      <c r="D1371" s="66" t="s">
        <v>19</v>
      </c>
      <c r="E1371" s="12" t="s">
        <v>259</v>
      </c>
      <c r="F1371" s="691">
        <v>25981.46</v>
      </c>
      <c r="G1371" s="992" t="s">
        <v>22</v>
      </c>
      <c r="H1371" s="12"/>
      <c r="I1371" s="12"/>
      <c r="J1371" s="12" t="b">
        <v>0</v>
      </c>
    </row>
    <row r="1372" spans="1:10" x14ac:dyDescent="0.2">
      <c r="A1372" s="874">
        <v>40291</v>
      </c>
      <c r="B1372" s="66" t="s">
        <v>36</v>
      </c>
      <c r="C1372" s="66" t="s">
        <v>43</v>
      </c>
      <c r="D1372" s="66" t="s">
        <v>20</v>
      </c>
      <c r="E1372" s="12" t="s">
        <v>266</v>
      </c>
      <c r="F1372" s="691">
        <v>286.70999999999998</v>
      </c>
      <c r="G1372" s="992" t="s">
        <v>267</v>
      </c>
      <c r="H1372" s="12"/>
      <c r="I1372" s="12"/>
      <c r="J1372" s="12" t="b">
        <v>0</v>
      </c>
    </row>
    <row r="1373" spans="1:10" x14ac:dyDescent="0.2">
      <c r="A1373" s="874">
        <v>40288</v>
      </c>
      <c r="B1373" s="66" t="s">
        <v>5</v>
      </c>
      <c r="C1373" s="66" t="s">
        <v>53</v>
      </c>
      <c r="D1373" s="66" t="s">
        <v>19</v>
      </c>
      <c r="E1373" s="12" t="s">
        <v>260</v>
      </c>
      <c r="F1373" s="691"/>
      <c r="G1373" s="992" t="s">
        <v>261</v>
      </c>
      <c r="H1373" s="12" t="s">
        <v>891</v>
      </c>
      <c r="I1373" s="12"/>
      <c r="J1373" s="12" t="b">
        <v>0</v>
      </c>
    </row>
    <row r="1374" spans="1:10" x14ac:dyDescent="0.2">
      <c r="A1374" s="874">
        <v>40282</v>
      </c>
      <c r="B1374" s="66" t="s">
        <v>40</v>
      </c>
      <c r="C1374" s="66" t="s">
        <v>1252</v>
      </c>
      <c r="D1374" s="66" t="s">
        <v>17</v>
      </c>
      <c r="E1374" s="12" t="s">
        <v>66</v>
      </c>
      <c r="F1374" s="691">
        <v>78721.429999999993</v>
      </c>
      <c r="G1374" s="992" t="s">
        <v>2308</v>
      </c>
      <c r="H1374" s="12" t="s">
        <v>1011</v>
      </c>
      <c r="I1374" s="12"/>
      <c r="J1374" s="12" t="b">
        <v>0</v>
      </c>
    </row>
    <row r="1375" spans="1:10" x14ac:dyDescent="0.2">
      <c r="A1375" s="874">
        <v>40274</v>
      </c>
      <c r="B1375" s="66" t="s">
        <v>36</v>
      </c>
      <c r="C1375" s="66" t="s">
        <v>2</v>
      </c>
      <c r="D1375" s="66" t="s">
        <v>17</v>
      </c>
      <c r="E1375" s="12" t="s">
        <v>72</v>
      </c>
      <c r="F1375" s="691">
        <v>295509.7</v>
      </c>
      <c r="G1375" s="992" t="s">
        <v>255</v>
      </c>
      <c r="H1375" s="12"/>
      <c r="I1375" s="12"/>
      <c r="J1375" s="12" t="b">
        <v>0</v>
      </c>
    </row>
    <row r="1376" spans="1:10" x14ac:dyDescent="0.2">
      <c r="A1376" s="874">
        <v>40274</v>
      </c>
      <c r="B1376" s="66" t="s">
        <v>6</v>
      </c>
      <c r="C1376" s="66" t="s">
        <v>48</v>
      </c>
      <c r="D1376" s="66" t="s">
        <v>17</v>
      </c>
      <c r="E1376" s="12" t="s">
        <v>246</v>
      </c>
      <c r="F1376" s="691"/>
      <c r="G1376" s="992" t="s">
        <v>258</v>
      </c>
      <c r="H1376" s="12"/>
      <c r="I1376" s="12"/>
      <c r="J1376" s="12" t="b">
        <v>0</v>
      </c>
    </row>
    <row r="1377" spans="1:10" x14ac:dyDescent="0.2">
      <c r="A1377" s="874">
        <v>40273</v>
      </c>
      <c r="B1377" s="66" t="s">
        <v>40</v>
      </c>
      <c r="C1377" s="66" t="s">
        <v>761</v>
      </c>
      <c r="D1377" s="66" t="s">
        <v>19</v>
      </c>
      <c r="E1377" s="12" t="s">
        <v>68</v>
      </c>
      <c r="F1377" s="691"/>
      <c r="G1377" s="992" t="s">
        <v>256</v>
      </c>
      <c r="H1377" s="12"/>
      <c r="I1377" s="12"/>
      <c r="J1377" s="12" t="b">
        <v>0</v>
      </c>
    </row>
    <row r="1378" spans="1:10" x14ac:dyDescent="0.2">
      <c r="A1378" s="874">
        <v>40272</v>
      </c>
      <c r="B1378" s="66" t="s">
        <v>40</v>
      </c>
      <c r="C1378" s="66" t="s">
        <v>2</v>
      </c>
      <c r="D1378" s="66" t="s">
        <v>17</v>
      </c>
      <c r="E1378" s="12" t="s">
        <v>288</v>
      </c>
      <c r="F1378" s="691">
        <v>80924.98</v>
      </c>
      <c r="G1378" s="992" t="s">
        <v>289</v>
      </c>
      <c r="H1378" s="12"/>
      <c r="I1378" s="12"/>
      <c r="J1378" s="12" t="b">
        <v>0</v>
      </c>
    </row>
    <row r="1379" spans="1:10" x14ac:dyDescent="0.2">
      <c r="A1379" s="874">
        <v>40270</v>
      </c>
      <c r="B1379" s="66" t="s">
        <v>4</v>
      </c>
      <c r="C1379" s="66" t="s">
        <v>43</v>
      </c>
      <c r="D1379" s="66" t="s">
        <v>18</v>
      </c>
      <c r="E1379" s="12" t="s">
        <v>54</v>
      </c>
      <c r="F1379" s="691"/>
      <c r="G1379" s="992" t="s">
        <v>251</v>
      </c>
      <c r="H1379" s="12"/>
      <c r="I1379" s="12"/>
      <c r="J1379" s="12" t="b">
        <v>0</v>
      </c>
    </row>
    <row r="1380" spans="1:10" x14ac:dyDescent="0.2">
      <c r="A1380" s="874">
        <v>40270</v>
      </c>
      <c r="B1380" s="66" t="s">
        <v>4</v>
      </c>
      <c r="C1380" s="66" t="s">
        <v>43</v>
      </c>
      <c r="D1380" s="66" t="s">
        <v>18</v>
      </c>
      <c r="E1380" s="12" t="s">
        <v>54</v>
      </c>
      <c r="F1380" s="691"/>
      <c r="G1380" s="992" t="s">
        <v>252</v>
      </c>
      <c r="H1380" s="12"/>
      <c r="I1380" s="12"/>
      <c r="J1380" s="12" t="b">
        <v>0</v>
      </c>
    </row>
    <row r="1381" spans="1:10" x14ac:dyDescent="0.2">
      <c r="A1381" s="874">
        <v>40270</v>
      </c>
      <c r="B1381" s="66" t="s">
        <v>4</v>
      </c>
      <c r="C1381" s="66" t="s">
        <v>43</v>
      </c>
      <c r="D1381" s="66" t="s">
        <v>18</v>
      </c>
      <c r="E1381" s="12" t="s">
        <v>253</v>
      </c>
      <c r="F1381" s="691"/>
      <c r="G1381" s="992" t="s">
        <v>254</v>
      </c>
      <c r="H1381" s="12"/>
      <c r="I1381" s="12"/>
      <c r="J1381" s="12" t="b">
        <v>0</v>
      </c>
    </row>
    <row r="1382" spans="1:10" x14ac:dyDescent="0.2">
      <c r="A1382" s="874">
        <v>40269</v>
      </c>
      <c r="B1382" s="66" t="s">
        <v>36</v>
      </c>
      <c r="C1382" s="66" t="s">
        <v>53</v>
      </c>
      <c r="D1382" s="66" t="s">
        <v>19</v>
      </c>
      <c r="E1382" s="12" t="s">
        <v>200</v>
      </c>
      <c r="F1382" s="691">
        <v>3528.21</v>
      </c>
      <c r="G1382" s="992" t="s">
        <v>257</v>
      </c>
      <c r="H1382" s="12"/>
      <c r="I1382" s="12"/>
      <c r="J1382" s="12" t="b">
        <v>0</v>
      </c>
    </row>
    <row r="1383" spans="1:10" x14ac:dyDescent="0.2">
      <c r="A1383" s="874">
        <v>40268</v>
      </c>
      <c r="B1383" s="66" t="s">
        <v>36</v>
      </c>
      <c r="C1383" s="66" t="s">
        <v>48</v>
      </c>
      <c r="D1383" s="66" t="s">
        <v>17</v>
      </c>
      <c r="E1383" s="12" t="s">
        <v>249</v>
      </c>
      <c r="F1383" s="691"/>
      <c r="G1383" s="992" t="s">
        <v>250</v>
      </c>
      <c r="H1383" s="12" t="s">
        <v>1089</v>
      </c>
      <c r="I1383" s="12"/>
      <c r="J1383" s="12" t="b">
        <v>0</v>
      </c>
    </row>
    <row r="1384" spans="1:10" x14ac:dyDescent="0.2">
      <c r="A1384" s="874">
        <v>40267</v>
      </c>
      <c r="B1384" s="66" t="s">
        <v>5</v>
      </c>
      <c r="C1384" s="66" t="s">
        <v>48</v>
      </c>
      <c r="D1384" s="66" t="s">
        <v>18</v>
      </c>
      <c r="E1384" s="12" t="s">
        <v>72</v>
      </c>
      <c r="F1384" s="691"/>
      <c r="G1384" s="992" t="s">
        <v>248</v>
      </c>
      <c r="H1384" s="12"/>
      <c r="I1384" s="12"/>
      <c r="J1384" s="12" t="b">
        <v>0</v>
      </c>
    </row>
    <row r="1385" spans="1:10" x14ac:dyDescent="0.2">
      <c r="A1385" s="874">
        <v>40259</v>
      </c>
      <c r="B1385" s="66" t="s">
        <v>6</v>
      </c>
      <c r="C1385" s="66" t="s">
        <v>48</v>
      </c>
      <c r="D1385" s="66" t="s">
        <v>20</v>
      </c>
      <c r="E1385" s="12" t="s">
        <v>246</v>
      </c>
      <c r="F1385" s="691"/>
      <c r="G1385" s="992" t="s">
        <v>247</v>
      </c>
      <c r="H1385" s="12"/>
      <c r="I1385" s="12"/>
      <c r="J1385" s="12" t="b">
        <v>0</v>
      </c>
    </row>
    <row r="1386" spans="1:10" x14ac:dyDescent="0.2">
      <c r="A1386" s="874">
        <v>40255</v>
      </c>
      <c r="B1386" s="66" t="s">
        <v>36</v>
      </c>
      <c r="C1386" s="66" t="s">
        <v>2</v>
      </c>
      <c r="D1386" s="66" t="s">
        <v>17</v>
      </c>
      <c r="E1386" s="12" t="s">
        <v>54</v>
      </c>
      <c r="F1386" s="691">
        <v>73047.22</v>
      </c>
      <c r="G1386" s="992" t="s">
        <v>245</v>
      </c>
      <c r="H1386" s="12"/>
      <c r="I1386" s="12"/>
      <c r="J1386" s="12" t="b">
        <v>0</v>
      </c>
    </row>
    <row r="1387" spans="1:10" x14ac:dyDescent="0.2">
      <c r="A1387" s="874">
        <v>40252</v>
      </c>
      <c r="B1387" s="66" t="s">
        <v>36</v>
      </c>
      <c r="C1387" s="66" t="s">
        <v>53</v>
      </c>
      <c r="D1387" s="66" t="s">
        <v>17</v>
      </c>
      <c r="E1387" s="12" t="s">
        <v>243</v>
      </c>
      <c r="F1387" s="691">
        <v>2286.94</v>
      </c>
      <c r="G1387" s="992" t="s">
        <v>244</v>
      </c>
      <c r="H1387" s="12"/>
      <c r="I1387" s="12"/>
      <c r="J1387" s="12" t="b">
        <v>0</v>
      </c>
    </row>
    <row r="1388" spans="1:10" x14ac:dyDescent="0.2">
      <c r="A1388" s="874">
        <v>40251</v>
      </c>
      <c r="B1388" s="66" t="s">
        <v>36</v>
      </c>
      <c r="C1388" s="66" t="s">
        <v>43</v>
      </c>
      <c r="D1388" s="66"/>
      <c r="E1388" s="12" t="s">
        <v>294</v>
      </c>
      <c r="F1388" s="691"/>
      <c r="G1388" s="992" t="s">
        <v>295</v>
      </c>
      <c r="H1388" s="12"/>
      <c r="I1388" s="12"/>
      <c r="J1388" s="12" t="b">
        <v>0</v>
      </c>
    </row>
    <row r="1389" spans="1:10" x14ac:dyDescent="0.2">
      <c r="A1389" s="874">
        <v>40247</v>
      </c>
      <c r="B1389" s="66" t="s">
        <v>36</v>
      </c>
      <c r="C1389" s="66" t="s">
        <v>48</v>
      </c>
      <c r="D1389" s="66" t="s">
        <v>17</v>
      </c>
      <c r="E1389" s="12" t="s">
        <v>240</v>
      </c>
      <c r="F1389" s="691"/>
      <c r="G1389" s="992" t="s">
        <v>241</v>
      </c>
      <c r="H1389" s="12" t="s">
        <v>1142</v>
      </c>
      <c r="I1389" s="12"/>
      <c r="J1389" s="12" t="b">
        <v>0</v>
      </c>
    </row>
    <row r="1390" spans="1:10" x14ac:dyDescent="0.2">
      <c r="A1390" s="874">
        <v>40247</v>
      </c>
      <c r="B1390" s="66" t="s">
        <v>5</v>
      </c>
      <c r="C1390" s="66" t="s">
        <v>761</v>
      </c>
      <c r="D1390" s="66" t="s">
        <v>19</v>
      </c>
      <c r="E1390" s="12" t="s">
        <v>26</v>
      </c>
      <c r="F1390" s="691">
        <v>633.83000000000004</v>
      </c>
      <c r="G1390" s="992" t="s">
        <v>242</v>
      </c>
      <c r="H1390" s="12" t="s">
        <v>965</v>
      </c>
      <c r="I1390" s="12"/>
      <c r="J1390" s="12" t="b">
        <v>0</v>
      </c>
    </row>
    <row r="1391" spans="1:10" x14ac:dyDescent="0.2">
      <c r="A1391" s="874">
        <v>40243</v>
      </c>
      <c r="B1391" s="66" t="s">
        <v>36</v>
      </c>
      <c r="C1391" s="66" t="s">
        <v>3</v>
      </c>
      <c r="D1391" s="66" t="s">
        <v>20</v>
      </c>
      <c r="E1391" s="12" t="s">
        <v>119</v>
      </c>
      <c r="F1391" s="691"/>
      <c r="G1391" s="992" t="s">
        <v>298</v>
      </c>
      <c r="H1391" s="12" t="s">
        <v>1143</v>
      </c>
      <c r="I1391" s="12"/>
      <c r="J1391" s="12" t="b">
        <v>0</v>
      </c>
    </row>
    <row r="1392" spans="1:10" x14ac:dyDescent="0.2">
      <c r="A1392" s="874">
        <v>40239</v>
      </c>
      <c r="B1392" s="66" t="s">
        <v>5</v>
      </c>
      <c r="C1392" s="66" t="s">
        <v>2</v>
      </c>
      <c r="D1392" s="66" t="s">
        <v>19</v>
      </c>
      <c r="E1392" s="12" t="s">
        <v>236</v>
      </c>
      <c r="F1392" s="691"/>
      <c r="G1392" s="992" t="s">
        <v>1938</v>
      </c>
      <c r="H1392" s="12" t="s">
        <v>846</v>
      </c>
      <c r="I1392" s="12"/>
      <c r="J1392" s="12" t="b">
        <v>0</v>
      </c>
    </row>
    <row r="1393" spans="1:10" x14ac:dyDescent="0.2">
      <c r="A1393" s="874">
        <v>40239</v>
      </c>
      <c r="B1393" s="66" t="s">
        <v>4</v>
      </c>
      <c r="C1393" s="66" t="s">
        <v>53</v>
      </c>
      <c r="D1393" s="66" t="s">
        <v>18</v>
      </c>
      <c r="E1393" s="12" t="s">
        <v>238</v>
      </c>
      <c r="F1393" s="691"/>
      <c r="G1393" s="992" t="s">
        <v>239</v>
      </c>
      <c r="H1393" s="12" t="s">
        <v>1061</v>
      </c>
      <c r="I1393" s="12"/>
      <c r="J1393" s="12" t="b">
        <v>0</v>
      </c>
    </row>
    <row r="1394" spans="1:10" x14ac:dyDescent="0.2">
      <c r="A1394" s="874">
        <v>40232</v>
      </c>
      <c r="B1394" s="66" t="s">
        <v>5</v>
      </c>
      <c r="C1394" s="66" t="s">
        <v>48</v>
      </c>
      <c r="D1394" s="66" t="s">
        <v>17</v>
      </c>
      <c r="E1394" s="12" t="s">
        <v>233</v>
      </c>
      <c r="F1394" s="691"/>
      <c r="G1394" s="992" t="s">
        <v>1144</v>
      </c>
      <c r="H1394" s="12" t="s">
        <v>832</v>
      </c>
      <c r="I1394" s="12"/>
      <c r="J1394" s="12" t="b">
        <v>0</v>
      </c>
    </row>
    <row r="1395" spans="1:10" x14ac:dyDescent="0.2">
      <c r="A1395" s="874">
        <v>40231</v>
      </c>
      <c r="B1395" s="66" t="s">
        <v>4</v>
      </c>
      <c r="C1395" s="66" t="s">
        <v>53</v>
      </c>
      <c r="D1395" s="66" t="s">
        <v>20</v>
      </c>
      <c r="E1395" s="12" t="s">
        <v>234</v>
      </c>
      <c r="F1395" s="691"/>
      <c r="G1395" s="992" t="s">
        <v>1146</v>
      </c>
      <c r="H1395" s="12" t="s">
        <v>1145</v>
      </c>
      <c r="I1395" s="12"/>
      <c r="J1395" s="12" t="b">
        <v>0</v>
      </c>
    </row>
    <row r="1396" spans="1:10" x14ac:dyDescent="0.2">
      <c r="A1396" s="874">
        <v>40231</v>
      </c>
      <c r="B1396" s="66" t="s">
        <v>4</v>
      </c>
      <c r="C1396" s="66" t="s">
        <v>2</v>
      </c>
      <c r="D1396" s="66" t="s">
        <v>20</v>
      </c>
      <c r="E1396" s="12" t="s">
        <v>234</v>
      </c>
      <c r="F1396" s="691">
        <v>58446.87</v>
      </c>
      <c r="G1396" s="992" t="s">
        <v>235</v>
      </c>
      <c r="H1396" s="12"/>
      <c r="I1396" s="12"/>
      <c r="J1396" s="12" t="b">
        <v>0</v>
      </c>
    </row>
    <row r="1397" spans="1:10" x14ac:dyDescent="0.2">
      <c r="A1397" s="874">
        <v>40227</v>
      </c>
      <c r="B1397" s="66" t="s">
        <v>36</v>
      </c>
      <c r="C1397" s="66" t="s">
        <v>43</v>
      </c>
      <c r="D1397" s="66" t="s">
        <v>20</v>
      </c>
      <c r="E1397" s="12" t="s">
        <v>230</v>
      </c>
      <c r="F1397" s="691">
        <v>320.27999999999997</v>
      </c>
      <c r="G1397" s="992" t="s">
        <v>231</v>
      </c>
      <c r="H1397" s="12"/>
      <c r="I1397" s="12"/>
      <c r="J1397" s="12" t="b">
        <v>0</v>
      </c>
    </row>
    <row r="1398" spans="1:10" x14ac:dyDescent="0.2">
      <c r="A1398" s="874">
        <v>40227</v>
      </c>
      <c r="B1398" s="66" t="s">
        <v>4</v>
      </c>
      <c r="C1398" s="66" t="s">
        <v>43</v>
      </c>
      <c r="D1398" s="66" t="s">
        <v>20</v>
      </c>
      <c r="E1398" s="12" t="s">
        <v>232</v>
      </c>
      <c r="F1398" s="691"/>
      <c r="G1398" s="992" t="s">
        <v>1148</v>
      </c>
      <c r="H1398" s="12" t="s">
        <v>1147</v>
      </c>
      <c r="I1398" s="12"/>
      <c r="J1398" s="12" t="b">
        <v>0</v>
      </c>
    </row>
    <row r="1399" spans="1:10" x14ac:dyDescent="0.2">
      <c r="A1399" s="874">
        <v>40217</v>
      </c>
      <c r="B1399" s="66" t="s">
        <v>36</v>
      </c>
      <c r="C1399" s="66" t="s">
        <v>37</v>
      </c>
      <c r="D1399" s="66" t="s">
        <v>20</v>
      </c>
      <c r="E1399" s="12" t="s">
        <v>227</v>
      </c>
      <c r="F1399" s="691">
        <v>590</v>
      </c>
      <c r="G1399" s="992" t="s">
        <v>228</v>
      </c>
      <c r="H1399" s="12"/>
      <c r="I1399" s="12"/>
      <c r="J1399" s="12" t="b">
        <v>0</v>
      </c>
    </row>
    <row r="1400" spans="1:10" x14ac:dyDescent="0.2">
      <c r="A1400" s="874">
        <v>40217</v>
      </c>
      <c r="B1400" s="66" t="s">
        <v>4</v>
      </c>
      <c r="C1400" s="66" t="s">
        <v>53</v>
      </c>
      <c r="D1400" s="66" t="s">
        <v>19</v>
      </c>
      <c r="E1400" s="12" t="s">
        <v>325</v>
      </c>
      <c r="F1400" s="691">
        <v>5695</v>
      </c>
      <c r="G1400" s="992" t="s">
        <v>45</v>
      </c>
      <c r="H1400" s="12"/>
      <c r="I1400" s="12"/>
      <c r="J1400" s="12" t="b">
        <v>0</v>
      </c>
    </row>
    <row r="1401" spans="1:10" x14ac:dyDescent="0.2">
      <c r="A1401" s="874">
        <v>40216</v>
      </c>
      <c r="B1401" s="66" t="s">
        <v>36</v>
      </c>
      <c r="C1401" s="66" t="s">
        <v>53</v>
      </c>
      <c r="D1401" s="66" t="s">
        <v>19</v>
      </c>
      <c r="E1401" s="12" t="s">
        <v>225</v>
      </c>
      <c r="F1401" s="691">
        <v>6742.82</v>
      </c>
      <c r="G1401" s="992" t="s">
        <v>226</v>
      </c>
      <c r="H1401" s="12"/>
      <c r="I1401" s="12"/>
      <c r="J1401" s="12" t="b">
        <v>0</v>
      </c>
    </row>
    <row r="1402" spans="1:10" x14ac:dyDescent="0.2">
      <c r="A1402" s="874">
        <v>40215</v>
      </c>
      <c r="B1402" s="66" t="s">
        <v>36</v>
      </c>
      <c r="C1402" s="66" t="s">
        <v>43</v>
      </c>
      <c r="D1402" s="66" t="s">
        <v>20</v>
      </c>
      <c r="E1402" s="12" t="s">
        <v>119</v>
      </c>
      <c r="F1402" s="691"/>
      <c r="G1402" s="992" t="s">
        <v>224</v>
      </c>
      <c r="H1402" s="12"/>
      <c r="I1402" s="12"/>
      <c r="J1402" s="12" t="b">
        <v>0</v>
      </c>
    </row>
    <row r="1403" spans="1:10" x14ac:dyDescent="0.2">
      <c r="A1403" s="874">
        <v>40213</v>
      </c>
      <c r="B1403" s="66" t="s">
        <v>40</v>
      </c>
      <c r="C1403" s="66" t="s">
        <v>53</v>
      </c>
      <c r="D1403" s="66" t="s">
        <v>20</v>
      </c>
      <c r="E1403" s="12" t="s">
        <v>221</v>
      </c>
      <c r="F1403" s="691">
        <v>26764</v>
      </c>
      <c r="G1403" s="992" t="s">
        <v>222</v>
      </c>
      <c r="H1403" s="12"/>
      <c r="I1403" s="12"/>
      <c r="J1403" s="12" t="b">
        <v>0</v>
      </c>
    </row>
    <row r="1404" spans="1:10" x14ac:dyDescent="0.2">
      <c r="A1404" s="874">
        <v>40210</v>
      </c>
      <c r="B1404" s="66" t="s">
        <v>40</v>
      </c>
      <c r="C1404" s="66" t="s">
        <v>53</v>
      </c>
      <c r="D1404" s="66" t="s">
        <v>17</v>
      </c>
      <c r="E1404" s="12" t="s">
        <v>221</v>
      </c>
      <c r="F1404" s="691">
        <v>26724</v>
      </c>
      <c r="G1404" s="992" t="s">
        <v>223</v>
      </c>
      <c r="H1404" s="12"/>
      <c r="I1404" s="12"/>
      <c r="J1404" s="12" t="b">
        <v>0</v>
      </c>
    </row>
    <row r="1405" spans="1:10" x14ac:dyDescent="0.2">
      <c r="A1405" s="874">
        <v>40207</v>
      </c>
      <c r="B1405" s="66" t="s">
        <v>40</v>
      </c>
      <c r="C1405" s="66" t="s">
        <v>37</v>
      </c>
      <c r="D1405" s="66" t="s">
        <v>18</v>
      </c>
      <c r="E1405" s="12" t="s">
        <v>217</v>
      </c>
      <c r="F1405" s="691"/>
      <c r="G1405" s="992" t="s">
        <v>218</v>
      </c>
      <c r="H1405" s="12"/>
      <c r="I1405" s="12"/>
      <c r="J1405" s="12" t="b">
        <v>0</v>
      </c>
    </row>
    <row r="1406" spans="1:10" x14ac:dyDescent="0.2">
      <c r="A1406" s="874">
        <v>40205</v>
      </c>
      <c r="B1406" s="66" t="s">
        <v>36</v>
      </c>
      <c r="C1406" s="66" t="s">
        <v>37</v>
      </c>
      <c r="D1406" s="66" t="s">
        <v>18</v>
      </c>
      <c r="E1406" s="12" t="s">
        <v>72</v>
      </c>
      <c r="F1406" s="691"/>
      <c r="G1406" s="992" t="s">
        <v>219</v>
      </c>
      <c r="H1406" s="12"/>
      <c r="I1406" s="12"/>
      <c r="J1406" s="12" t="b">
        <v>0</v>
      </c>
    </row>
    <row r="1407" spans="1:10" x14ac:dyDescent="0.2">
      <c r="A1407" s="874">
        <v>40204</v>
      </c>
      <c r="B1407" s="66" t="s">
        <v>5</v>
      </c>
      <c r="C1407" s="66" t="s">
        <v>53</v>
      </c>
      <c r="D1407" s="66" t="s">
        <v>17</v>
      </c>
      <c r="E1407" s="12" t="s">
        <v>215</v>
      </c>
      <c r="F1407" s="691"/>
      <c r="G1407" s="992" t="s">
        <v>216</v>
      </c>
      <c r="H1407" s="12" t="s">
        <v>832</v>
      </c>
      <c r="I1407" s="12"/>
      <c r="J1407" s="12" t="b">
        <v>0</v>
      </c>
    </row>
    <row r="1408" spans="1:10" x14ac:dyDescent="0.2">
      <c r="A1408" s="874">
        <v>40204</v>
      </c>
      <c r="B1408" s="66" t="s">
        <v>40</v>
      </c>
      <c r="C1408" s="66" t="s">
        <v>2</v>
      </c>
      <c r="D1408" s="66" t="s">
        <v>17</v>
      </c>
      <c r="E1408" s="12" t="s">
        <v>85</v>
      </c>
      <c r="F1408" s="691">
        <v>100579.65</v>
      </c>
      <c r="G1408" s="992" t="s">
        <v>229</v>
      </c>
      <c r="H1408" s="12"/>
      <c r="I1408" s="12"/>
      <c r="J1408" s="12" t="b">
        <v>0</v>
      </c>
    </row>
    <row r="1409" spans="1:10" x14ac:dyDescent="0.2">
      <c r="A1409" s="874">
        <v>40198</v>
      </c>
      <c r="B1409" s="66" t="s">
        <v>4</v>
      </c>
      <c r="C1409" s="66"/>
      <c r="D1409" s="66" t="s">
        <v>17</v>
      </c>
      <c r="E1409" s="12" t="s">
        <v>203</v>
      </c>
      <c r="F1409" s="691"/>
      <c r="G1409" s="992" t="s">
        <v>214</v>
      </c>
      <c r="H1409" s="12"/>
      <c r="I1409" s="12"/>
      <c r="J1409" s="12" t="b">
        <v>0</v>
      </c>
    </row>
    <row r="1410" spans="1:10" x14ac:dyDescent="0.2">
      <c r="A1410" s="874">
        <v>40197</v>
      </c>
      <c r="B1410" s="66" t="s">
        <v>4</v>
      </c>
      <c r="C1410" s="66" t="s">
        <v>48</v>
      </c>
      <c r="D1410" s="66" t="s">
        <v>17</v>
      </c>
      <c r="E1410" s="12" t="s">
        <v>212</v>
      </c>
      <c r="F1410" s="691"/>
      <c r="G1410" s="992" t="s">
        <v>213</v>
      </c>
      <c r="H1410" s="12"/>
      <c r="I1410" s="12"/>
      <c r="J1410" s="12" t="b">
        <v>0</v>
      </c>
    </row>
    <row r="1411" spans="1:10" x14ac:dyDescent="0.2">
      <c r="A1411" s="874">
        <v>40186</v>
      </c>
      <c r="B1411" s="66" t="s">
        <v>4</v>
      </c>
      <c r="C1411" s="66" t="s">
        <v>43</v>
      </c>
      <c r="D1411" s="66" t="s">
        <v>17</v>
      </c>
      <c r="E1411" s="12" t="s">
        <v>210</v>
      </c>
      <c r="F1411" s="691"/>
      <c r="G1411" s="992" t="s">
        <v>211</v>
      </c>
      <c r="H1411" s="12"/>
      <c r="I1411" s="12"/>
      <c r="J1411" s="12" t="b">
        <v>0</v>
      </c>
    </row>
    <row r="1412" spans="1:10" x14ac:dyDescent="0.2">
      <c r="A1412" s="874">
        <v>40186</v>
      </c>
      <c r="B1412" s="66" t="s">
        <v>36</v>
      </c>
      <c r="C1412" s="66" t="s">
        <v>37</v>
      </c>
      <c r="D1412" s="66" t="s">
        <v>20</v>
      </c>
      <c r="E1412" s="12" t="s">
        <v>217</v>
      </c>
      <c r="F1412" s="691">
        <v>4331.21</v>
      </c>
      <c r="G1412" s="992" t="s">
        <v>220</v>
      </c>
      <c r="H1412" s="12"/>
      <c r="I1412" s="12"/>
      <c r="J1412" s="12" t="b">
        <v>0</v>
      </c>
    </row>
    <row r="1413" spans="1:10" x14ac:dyDescent="0.2">
      <c r="A1413" s="874">
        <v>40177</v>
      </c>
      <c r="B1413" s="66" t="s">
        <v>40</v>
      </c>
      <c r="C1413" s="66" t="s">
        <v>53</v>
      </c>
      <c r="D1413" s="66"/>
      <c r="E1413" s="12" t="s">
        <v>208</v>
      </c>
      <c r="F1413" s="691">
        <v>7304.72</v>
      </c>
      <c r="G1413" s="992" t="s">
        <v>209</v>
      </c>
      <c r="H1413" s="12"/>
      <c r="I1413" s="12"/>
      <c r="J1413" s="12" t="b">
        <v>0</v>
      </c>
    </row>
    <row r="1414" spans="1:10" x14ac:dyDescent="0.2">
      <c r="A1414" s="874">
        <v>40175</v>
      </c>
      <c r="B1414" s="66" t="s">
        <v>88</v>
      </c>
      <c r="C1414" s="66" t="s">
        <v>43</v>
      </c>
      <c r="D1414" s="66" t="s">
        <v>17</v>
      </c>
      <c r="E1414" s="12" t="s">
        <v>28</v>
      </c>
      <c r="F1414" s="691"/>
      <c r="G1414" s="992" t="s">
        <v>207</v>
      </c>
      <c r="H1414" s="12"/>
      <c r="I1414" s="12"/>
      <c r="J1414" s="12" t="b">
        <v>0</v>
      </c>
    </row>
    <row r="1415" spans="1:10" x14ac:dyDescent="0.2">
      <c r="A1415" s="874">
        <v>40167</v>
      </c>
      <c r="B1415" s="66" t="s">
        <v>40</v>
      </c>
      <c r="C1415" s="66" t="s">
        <v>2</v>
      </c>
      <c r="D1415" s="66" t="s">
        <v>17</v>
      </c>
      <c r="E1415" s="12" t="s">
        <v>54</v>
      </c>
      <c r="F1415" s="691">
        <v>101981.98</v>
      </c>
      <c r="G1415" s="992" t="s">
        <v>206</v>
      </c>
      <c r="H1415" s="12"/>
      <c r="I1415" s="12"/>
      <c r="J1415" s="12" t="b">
        <v>0</v>
      </c>
    </row>
    <row r="1416" spans="1:10" x14ac:dyDescent="0.2">
      <c r="A1416" s="874">
        <v>40165</v>
      </c>
      <c r="B1416" s="66" t="s">
        <v>5</v>
      </c>
      <c r="C1416" s="66" t="s">
        <v>53</v>
      </c>
      <c r="D1416" s="66" t="s">
        <v>20</v>
      </c>
      <c r="E1416" s="12" t="s">
        <v>203</v>
      </c>
      <c r="F1416" s="691">
        <v>4585.12</v>
      </c>
      <c r="G1416" s="992" t="s">
        <v>204</v>
      </c>
      <c r="H1416" s="12" t="s">
        <v>1406</v>
      </c>
      <c r="I1416" s="12"/>
      <c r="J1416" s="12" t="b">
        <v>0</v>
      </c>
    </row>
    <row r="1417" spans="1:10" x14ac:dyDescent="0.2">
      <c r="A1417" s="874">
        <v>40163</v>
      </c>
      <c r="B1417" s="66" t="s">
        <v>40</v>
      </c>
      <c r="C1417" s="66" t="s">
        <v>2</v>
      </c>
      <c r="D1417" s="66" t="s">
        <v>17</v>
      </c>
      <c r="E1417" s="12" t="s">
        <v>54</v>
      </c>
      <c r="F1417" s="691">
        <v>112380.35</v>
      </c>
      <c r="G1417" s="992" t="s">
        <v>205</v>
      </c>
      <c r="H1417" s="12"/>
      <c r="I1417" s="12"/>
      <c r="J1417" s="12" t="b">
        <v>0</v>
      </c>
    </row>
    <row r="1418" spans="1:10" x14ac:dyDescent="0.2">
      <c r="A1418" s="874">
        <v>40158</v>
      </c>
      <c r="B1418" s="66" t="s">
        <v>40</v>
      </c>
      <c r="C1418" s="66"/>
      <c r="D1418" s="66"/>
      <c r="E1418" s="12" t="s">
        <v>177</v>
      </c>
      <c r="F1418" s="691"/>
      <c r="G1418" s="992" t="s">
        <v>202</v>
      </c>
      <c r="H1418" s="12"/>
      <c r="I1418" s="12"/>
      <c r="J1418" s="12" t="b">
        <v>0</v>
      </c>
    </row>
    <row r="1419" spans="1:10" x14ac:dyDescent="0.2">
      <c r="A1419" s="874">
        <v>40154</v>
      </c>
      <c r="B1419" s="66" t="s">
        <v>4</v>
      </c>
      <c r="C1419" s="66" t="s">
        <v>43</v>
      </c>
      <c r="D1419" s="66" t="s">
        <v>20</v>
      </c>
      <c r="E1419" s="12" t="s">
        <v>197</v>
      </c>
      <c r="F1419" s="691"/>
      <c r="G1419" s="992" t="s">
        <v>198</v>
      </c>
      <c r="H1419" s="12" t="s">
        <v>1149</v>
      </c>
      <c r="I1419" s="12"/>
      <c r="J1419" s="12" t="b">
        <v>0</v>
      </c>
    </row>
    <row r="1420" spans="1:10" x14ac:dyDescent="0.2">
      <c r="A1420" s="874">
        <v>40152</v>
      </c>
      <c r="B1420" s="66" t="s">
        <v>4</v>
      </c>
      <c r="C1420" s="66" t="s">
        <v>37</v>
      </c>
      <c r="D1420" s="66" t="s">
        <v>18</v>
      </c>
      <c r="E1420" s="12" t="s">
        <v>54</v>
      </c>
      <c r="F1420" s="691"/>
      <c r="G1420" s="992" t="s">
        <v>199</v>
      </c>
      <c r="H1420" s="12"/>
      <c r="I1420" s="12"/>
      <c r="J1420" s="12" t="b">
        <v>0</v>
      </c>
    </row>
    <row r="1421" spans="1:10" x14ac:dyDescent="0.2">
      <c r="A1421" s="874">
        <v>40150</v>
      </c>
      <c r="B1421" s="66" t="s">
        <v>40</v>
      </c>
      <c r="C1421" s="66" t="s">
        <v>48</v>
      </c>
      <c r="D1421" s="66" t="s">
        <v>17</v>
      </c>
      <c r="E1421" s="12" t="s">
        <v>195</v>
      </c>
      <c r="F1421" s="691">
        <v>0</v>
      </c>
      <c r="G1421" s="992" t="s">
        <v>196</v>
      </c>
      <c r="H1421" s="12" t="s">
        <v>1104</v>
      </c>
      <c r="I1421" s="12"/>
      <c r="J1421" s="12" t="b">
        <v>0</v>
      </c>
    </row>
    <row r="1422" spans="1:10" x14ac:dyDescent="0.2">
      <c r="A1422" s="874">
        <v>40150</v>
      </c>
      <c r="B1422" s="66" t="s">
        <v>36</v>
      </c>
      <c r="C1422" s="66" t="s">
        <v>2</v>
      </c>
      <c r="D1422" s="66" t="s">
        <v>20</v>
      </c>
      <c r="E1422" s="12" t="s">
        <v>200</v>
      </c>
      <c r="F1422" s="691">
        <v>207335.39</v>
      </c>
      <c r="G1422" s="992" t="s">
        <v>201</v>
      </c>
      <c r="H1422" s="12"/>
      <c r="I1422" s="12"/>
      <c r="J1422" s="12" t="b">
        <v>0</v>
      </c>
    </row>
    <row r="1423" spans="1:10" x14ac:dyDescent="0.2">
      <c r="A1423" s="874">
        <v>40129</v>
      </c>
      <c r="B1423" s="66" t="s">
        <v>40</v>
      </c>
      <c r="C1423" s="66" t="s">
        <v>48</v>
      </c>
      <c r="D1423" s="66" t="s">
        <v>17</v>
      </c>
      <c r="E1423" s="12" t="s">
        <v>192</v>
      </c>
      <c r="F1423" s="691"/>
      <c r="G1423" s="992" t="s">
        <v>193</v>
      </c>
      <c r="H1423" s="12"/>
      <c r="I1423" s="12"/>
      <c r="J1423" s="12" t="b">
        <v>0</v>
      </c>
    </row>
    <row r="1424" spans="1:10" x14ac:dyDescent="0.2">
      <c r="A1424" s="874">
        <v>40122</v>
      </c>
      <c r="B1424" s="66" t="s">
        <v>4</v>
      </c>
      <c r="C1424" s="66" t="s">
        <v>48</v>
      </c>
      <c r="D1424" s="66" t="s">
        <v>17</v>
      </c>
      <c r="E1424" s="12" t="s">
        <v>188</v>
      </c>
      <c r="F1424" s="691"/>
      <c r="G1424" s="992" t="s">
        <v>189</v>
      </c>
      <c r="H1424" s="12"/>
      <c r="I1424" s="12"/>
      <c r="J1424" s="12" t="b">
        <v>0</v>
      </c>
    </row>
    <row r="1425" spans="1:10" x14ac:dyDescent="0.2">
      <c r="A1425" s="874">
        <v>40116</v>
      </c>
      <c r="B1425" s="66" t="s">
        <v>6</v>
      </c>
      <c r="C1425" s="66" t="s">
        <v>53</v>
      </c>
      <c r="D1425" s="66" t="s">
        <v>19</v>
      </c>
      <c r="E1425" s="12" t="s">
        <v>29</v>
      </c>
      <c r="F1425" s="691">
        <v>10000</v>
      </c>
      <c r="G1425" s="992" t="s">
        <v>190</v>
      </c>
      <c r="H1425" s="12"/>
      <c r="I1425" s="12"/>
      <c r="J1425" s="12" t="b">
        <v>0</v>
      </c>
    </row>
    <row r="1426" spans="1:10" x14ac:dyDescent="0.2">
      <c r="A1426" s="874">
        <v>40109</v>
      </c>
      <c r="B1426" s="66" t="s">
        <v>182</v>
      </c>
      <c r="C1426" s="66" t="s">
        <v>43</v>
      </c>
      <c r="D1426" s="66" t="s">
        <v>17</v>
      </c>
      <c r="E1426" s="12" t="s">
        <v>183</v>
      </c>
      <c r="F1426" s="691"/>
      <c r="G1426" s="992" t="s">
        <v>184</v>
      </c>
      <c r="H1426" s="12"/>
      <c r="I1426" s="12"/>
      <c r="J1426" s="12" t="b">
        <v>0</v>
      </c>
    </row>
    <row r="1427" spans="1:10" x14ac:dyDescent="0.2">
      <c r="A1427" s="874">
        <v>40109</v>
      </c>
      <c r="B1427" s="66" t="s">
        <v>36</v>
      </c>
      <c r="C1427" s="66" t="s">
        <v>53</v>
      </c>
      <c r="D1427" s="66" t="s">
        <v>19</v>
      </c>
      <c r="E1427" s="12" t="s">
        <v>34</v>
      </c>
      <c r="F1427" s="691">
        <v>8868.91</v>
      </c>
      <c r="G1427" s="992" t="s">
        <v>187</v>
      </c>
      <c r="H1427" s="12"/>
      <c r="I1427" s="12"/>
      <c r="J1427" s="12" t="b">
        <v>0</v>
      </c>
    </row>
    <row r="1428" spans="1:10" x14ac:dyDescent="0.2">
      <c r="A1428" s="874">
        <v>40108</v>
      </c>
      <c r="B1428" s="66" t="s">
        <v>36</v>
      </c>
      <c r="C1428" s="66" t="s">
        <v>43</v>
      </c>
      <c r="D1428" s="66" t="s">
        <v>20</v>
      </c>
      <c r="E1428" s="12" t="s">
        <v>185</v>
      </c>
      <c r="F1428" s="691">
        <v>1820.56</v>
      </c>
      <c r="G1428" s="992" t="s">
        <v>186</v>
      </c>
      <c r="H1428" s="12"/>
      <c r="I1428" s="12"/>
      <c r="J1428" s="12" t="b">
        <v>0</v>
      </c>
    </row>
    <row r="1429" spans="1:10" x14ac:dyDescent="0.2">
      <c r="A1429" s="874">
        <v>40108</v>
      </c>
      <c r="B1429" s="66" t="s">
        <v>4</v>
      </c>
      <c r="C1429" s="66"/>
      <c r="D1429" s="66" t="s">
        <v>17</v>
      </c>
      <c r="E1429" s="12" t="s">
        <v>32</v>
      </c>
      <c r="F1429" s="691"/>
      <c r="G1429" s="992" t="s">
        <v>191</v>
      </c>
      <c r="H1429" s="12"/>
      <c r="I1429" s="12"/>
      <c r="J1429" s="12" t="b">
        <v>0</v>
      </c>
    </row>
    <row r="1430" spans="1:10" x14ac:dyDescent="0.2">
      <c r="A1430" s="874">
        <v>40107</v>
      </c>
      <c r="B1430" s="66" t="s">
        <v>4</v>
      </c>
      <c r="C1430" s="66" t="s">
        <v>43</v>
      </c>
      <c r="D1430" s="66" t="s">
        <v>18</v>
      </c>
      <c r="E1430" s="12" t="s">
        <v>54</v>
      </c>
      <c r="F1430" s="691"/>
      <c r="G1430" s="992" t="s">
        <v>181</v>
      </c>
      <c r="H1430" s="12"/>
      <c r="I1430" s="12"/>
      <c r="J1430" s="12" t="b">
        <v>0</v>
      </c>
    </row>
    <row r="1431" spans="1:10" x14ac:dyDescent="0.2">
      <c r="A1431" s="874">
        <v>40105</v>
      </c>
      <c r="B1431" s="66" t="s">
        <v>88</v>
      </c>
      <c r="C1431" s="66" t="s">
        <v>53</v>
      </c>
      <c r="D1431" s="66" t="s">
        <v>19</v>
      </c>
      <c r="E1431" s="12" t="s">
        <v>104</v>
      </c>
      <c r="F1431" s="691">
        <v>2706.75</v>
      </c>
      <c r="G1431" s="992" t="s">
        <v>176</v>
      </c>
      <c r="H1431" s="12"/>
      <c r="I1431" s="12"/>
      <c r="J1431" s="12" t="b">
        <v>0</v>
      </c>
    </row>
    <row r="1432" spans="1:10" x14ac:dyDescent="0.2">
      <c r="A1432" s="874">
        <v>40102</v>
      </c>
      <c r="B1432" s="66" t="s">
        <v>6</v>
      </c>
      <c r="C1432" s="66" t="s">
        <v>43</v>
      </c>
      <c r="D1432" s="66" t="s">
        <v>20</v>
      </c>
      <c r="E1432" s="12" t="s">
        <v>179</v>
      </c>
      <c r="F1432" s="691">
        <v>300</v>
      </c>
      <c r="G1432" s="992" t="s">
        <v>180</v>
      </c>
      <c r="H1432" s="12"/>
      <c r="I1432" s="12"/>
      <c r="J1432" s="12" t="b">
        <v>0</v>
      </c>
    </row>
    <row r="1433" spans="1:10" x14ac:dyDescent="0.2">
      <c r="A1433" s="874">
        <v>40101</v>
      </c>
      <c r="B1433" s="66" t="s">
        <v>4</v>
      </c>
      <c r="C1433" s="66" t="s">
        <v>43</v>
      </c>
      <c r="D1433" s="66" t="s">
        <v>17</v>
      </c>
      <c r="E1433" s="12" t="s">
        <v>177</v>
      </c>
      <c r="F1433" s="691">
        <v>1631.76</v>
      </c>
      <c r="G1433" s="992" t="s">
        <v>178</v>
      </c>
      <c r="H1433" s="12"/>
      <c r="I1433" s="12"/>
      <c r="J1433" s="12" t="b">
        <v>0</v>
      </c>
    </row>
    <row r="1434" spans="1:10" x14ac:dyDescent="0.2">
      <c r="A1434" s="874">
        <v>40092</v>
      </c>
      <c r="B1434" s="66" t="s">
        <v>5</v>
      </c>
      <c r="C1434" s="66" t="s">
        <v>1</v>
      </c>
      <c r="D1434" s="66" t="s">
        <v>17</v>
      </c>
      <c r="E1434" s="12" t="s">
        <v>34</v>
      </c>
      <c r="F1434" s="691">
        <v>1200000</v>
      </c>
      <c r="G1434" s="992" t="s">
        <v>33</v>
      </c>
      <c r="H1434" s="12" t="s">
        <v>943</v>
      </c>
      <c r="I1434" s="12"/>
      <c r="J1434" s="12" t="b">
        <v>0</v>
      </c>
    </row>
    <row r="1435" spans="1:10" x14ac:dyDescent="0.2">
      <c r="A1435" s="874">
        <v>40090</v>
      </c>
      <c r="B1435" s="66" t="s">
        <v>4</v>
      </c>
      <c r="C1435" s="66" t="s">
        <v>43</v>
      </c>
      <c r="D1435" s="66" t="s">
        <v>20</v>
      </c>
      <c r="E1435" s="12" t="s">
        <v>174</v>
      </c>
      <c r="F1435" s="691">
        <v>900</v>
      </c>
      <c r="G1435" s="992" t="s">
        <v>175</v>
      </c>
      <c r="H1435" s="12" t="s">
        <v>1147</v>
      </c>
      <c r="I1435" s="12"/>
      <c r="J1435" s="12" t="b">
        <v>0</v>
      </c>
    </row>
    <row r="1436" spans="1:10" x14ac:dyDescent="0.2">
      <c r="A1436" s="874">
        <v>40081</v>
      </c>
      <c r="B1436" s="66" t="s">
        <v>171</v>
      </c>
      <c r="C1436" s="66" t="s">
        <v>37</v>
      </c>
      <c r="D1436" s="66" t="s">
        <v>18</v>
      </c>
      <c r="E1436" s="12" t="s">
        <v>172</v>
      </c>
      <c r="F1436" s="691"/>
      <c r="G1436" s="992" t="s">
        <v>173</v>
      </c>
      <c r="H1436" s="12"/>
      <c r="I1436" s="12"/>
      <c r="J1436" s="12" t="b">
        <v>0</v>
      </c>
    </row>
    <row r="1437" spans="1:10" x14ac:dyDescent="0.2">
      <c r="A1437" s="874">
        <v>40078</v>
      </c>
      <c r="B1437" s="66" t="s">
        <v>36</v>
      </c>
      <c r="C1437" s="66"/>
      <c r="D1437" s="66" t="s">
        <v>17</v>
      </c>
      <c r="E1437" s="12" t="s">
        <v>83</v>
      </c>
      <c r="F1437" s="691"/>
      <c r="G1437" s="992" t="s">
        <v>170</v>
      </c>
      <c r="H1437" s="12"/>
      <c r="I1437" s="12"/>
      <c r="J1437" s="12" t="b">
        <v>0</v>
      </c>
    </row>
    <row r="1438" spans="1:10" x14ac:dyDescent="0.2">
      <c r="A1438" s="874">
        <v>40070</v>
      </c>
      <c r="B1438" s="66" t="s">
        <v>88</v>
      </c>
      <c r="C1438" s="66" t="s">
        <v>2</v>
      </c>
      <c r="D1438" s="66" t="s">
        <v>18</v>
      </c>
      <c r="E1438" s="12" t="s">
        <v>104</v>
      </c>
      <c r="F1438" s="691"/>
      <c r="G1438" s="992" t="s">
        <v>194</v>
      </c>
      <c r="H1438" s="12"/>
      <c r="I1438" s="12"/>
      <c r="J1438" s="12" t="b">
        <v>0</v>
      </c>
    </row>
    <row r="1439" spans="1:10" x14ac:dyDescent="0.2">
      <c r="A1439" s="874">
        <v>40059</v>
      </c>
      <c r="B1439" s="66" t="s">
        <v>36</v>
      </c>
      <c r="C1439" s="66" t="s">
        <v>37</v>
      </c>
      <c r="D1439" s="66" t="s">
        <v>18</v>
      </c>
      <c r="E1439" s="12" t="s">
        <v>38</v>
      </c>
      <c r="F1439" s="691">
        <v>0</v>
      </c>
      <c r="G1439" s="992" t="s">
        <v>39</v>
      </c>
      <c r="H1439" s="12"/>
      <c r="I1439" s="12"/>
      <c r="J1439" s="12" t="b">
        <v>0</v>
      </c>
    </row>
    <row r="1440" spans="1:10" x14ac:dyDescent="0.2">
      <c r="A1440" s="874">
        <v>40057</v>
      </c>
      <c r="B1440" s="66" t="s">
        <v>2193</v>
      </c>
      <c r="C1440" s="66" t="s">
        <v>2</v>
      </c>
      <c r="D1440" s="66" t="s">
        <v>1730</v>
      </c>
      <c r="E1440" s="12" t="s">
        <v>1429</v>
      </c>
      <c r="F1440" s="691">
        <v>171350</v>
      </c>
      <c r="G1440" s="992" t="s">
        <v>1663</v>
      </c>
      <c r="H1440" s="12" t="s">
        <v>965</v>
      </c>
      <c r="I1440" s="12" t="s">
        <v>1662</v>
      </c>
      <c r="J1440" s="12" t="b">
        <v>0</v>
      </c>
    </row>
    <row r="1441" spans="1:10" x14ac:dyDescent="0.2">
      <c r="A1441" s="874">
        <v>40052</v>
      </c>
      <c r="B1441" s="66" t="s">
        <v>40</v>
      </c>
      <c r="C1441" s="66"/>
      <c r="D1441" s="66" t="s">
        <v>17</v>
      </c>
      <c r="E1441" s="12" t="s">
        <v>41</v>
      </c>
      <c r="F1441" s="691">
        <v>0</v>
      </c>
      <c r="G1441" s="992" t="s">
        <v>42</v>
      </c>
      <c r="H1441" s="12"/>
      <c r="I1441" s="12"/>
      <c r="J1441" s="12" t="b">
        <v>0</v>
      </c>
    </row>
    <row r="1442" spans="1:10" x14ac:dyDescent="0.2">
      <c r="A1442" s="874">
        <v>40050</v>
      </c>
      <c r="B1442" s="66" t="s">
        <v>36</v>
      </c>
      <c r="C1442" s="66" t="s">
        <v>761</v>
      </c>
      <c r="D1442" s="66" t="s">
        <v>19</v>
      </c>
      <c r="E1442" s="12" t="s">
        <v>44</v>
      </c>
      <c r="F1442" s="691">
        <v>112.38</v>
      </c>
      <c r="G1442" s="992" t="s">
        <v>45</v>
      </c>
      <c r="H1442" s="12"/>
      <c r="I1442" s="12"/>
      <c r="J1442" s="12" t="b">
        <v>0</v>
      </c>
    </row>
    <row r="1443" spans="1:10" x14ac:dyDescent="0.2">
      <c r="A1443" s="874">
        <v>40042</v>
      </c>
      <c r="B1443" s="66" t="s">
        <v>4</v>
      </c>
      <c r="C1443" s="66" t="s">
        <v>43</v>
      </c>
      <c r="D1443" s="66" t="s">
        <v>20</v>
      </c>
      <c r="E1443" s="12" t="s">
        <v>46</v>
      </c>
      <c r="F1443" s="691">
        <v>0</v>
      </c>
      <c r="G1443" s="992" t="s">
        <v>47</v>
      </c>
      <c r="H1443" s="12"/>
      <c r="I1443" s="12"/>
      <c r="J1443" s="12" t="b">
        <v>0</v>
      </c>
    </row>
    <row r="1444" spans="1:10" x14ac:dyDescent="0.2">
      <c r="A1444" s="874">
        <v>40039</v>
      </c>
      <c r="B1444" s="66" t="s">
        <v>40</v>
      </c>
      <c r="C1444" s="66" t="s">
        <v>48</v>
      </c>
      <c r="D1444" s="66" t="s">
        <v>17</v>
      </c>
      <c r="E1444" s="12" t="s">
        <v>49</v>
      </c>
      <c r="F1444" s="691">
        <v>0</v>
      </c>
      <c r="G1444" s="992" t="s">
        <v>50</v>
      </c>
      <c r="H1444" s="12"/>
      <c r="I1444" s="12"/>
      <c r="J1444" s="12" t="b">
        <v>0</v>
      </c>
    </row>
    <row r="1445" spans="1:10" x14ac:dyDescent="0.2">
      <c r="A1445" s="874">
        <v>40039</v>
      </c>
      <c r="B1445" s="66" t="s">
        <v>36</v>
      </c>
      <c r="C1445" s="66" t="s">
        <v>43</v>
      </c>
      <c r="D1445" s="66" t="s">
        <v>17</v>
      </c>
      <c r="E1445" s="12" t="s">
        <v>51</v>
      </c>
      <c r="F1445" s="691">
        <v>0</v>
      </c>
      <c r="G1445" s="992" t="s">
        <v>52</v>
      </c>
      <c r="H1445" s="12"/>
      <c r="I1445" s="12"/>
      <c r="J1445" s="12" t="b">
        <v>0</v>
      </c>
    </row>
    <row r="1446" spans="1:10" x14ac:dyDescent="0.2">
      <c r="A1446" s="874">
        <v>40037</v>
      </c>
      <c r="B1446" s="66" t="s">
        <v>40</v>
      </c>
      <c r="C1446" s="66" t="s">
        <v>53</v>
      </c>
      <c r="D1446" s="66" t="s">
        <v>19</v>
      </c>
      <c r="E1446" s="12" t="s">
        <v>54</v>
      </c>
      <c r="F1446" s="691">
        <v>5632.53</v>
      </c>
      <c r="G1446" s="992" t="s">
        <v>55</v>
      </c>
      <c r="H1446" s="12"/>
      <c r="I1446" s="12"/>
      <c r="J1446" s="12" t="b">
        <v>0</v>
      </c>
    </row>
    <row r="1447" spans="1:10" x14ac:dyDescent="0.2">
      <c r="A1447" s="874">
        <v>40036</v>
      </c>
      <c r="B1447" s="66" t="s">
        <v>36</v>
      </c>
      <c r="C1447" s="66" t="s">
        <v>43</v>
      </c>
      <c r="D1447" s="66" t="s">
        <v>20</v>
      </c>
      <c r="E1447" s="12" t="s">
        <v>56</v>
      </c>
      <c r="F1447" s="691">
        <v>1650.93</v>
      </c>
      <c r="G1447" s="992" t="s">
        <v>57</v>
      </c>
      <c r="H1447" s="12"/>
      <c r="I1447" s="12"/>
      <c r="J1447" s="12" t="b">
        <v>0</v>
      </c>
    </row>
    <row r="1448" spans="1:10" x14ac:dyDescent="0.2">
      <c r="A1448" s="874">
        <v>40036</v>
      </c>
      <c r="B1448" s="66" t="s">
        <v>4</v>
      </c>
      <c r="C1448" s="66" t="s">
        <v>43</v>
      </c>
      <c r="D1448" s="66" t="s">
        <v>17</v>
      </c>
      <c r="E1448" s="12" t="s">
        <v>58</v>
      </c>
      <c r="F1448" s="691">
        <v>900</v>
      </c>
      <c r="G1448" s="992" t="s">
        <v>59</v>
      </c>
      <c r="H1448" s="12" t="s">
        <v>829</v>
      </c>
      <c r="I1448" s="12"/>
      <c r="J1448" s="12" t="b">
        <v>0</v>
      </c>
    </row>
    <row r="1449" spans="1:10" x14ac:dyDescent="0.2">
      <c r="A1449" s="874">
        <v>40036</v>
      </c>
      <c r="B1449" s="66" t="s">
        <v>6</v>
      </c>
      <c r="C1449" s="66" t="s">
        <v>43</v>
      </c>
      <c r="D1449" s="66" t="s">
        <v>18</v>
      </c>
      <c r="E1449" s="12" t="s">
        <v>60</v>
      </c>
      <c r="F1449" s="691">
        <v>1000</v>
      </c>
      <c r="G1449" s="992" t="s">
        <v>61</v>
      </c>
      <c r="H1449" s="12"/>
      <c r="I1449" s="12"/>
      <c r="J1449" s="12" t="b">
        <v>0</v>
      </c>
    </row>
    <row r="1450" spans="1:10" x14ac:dyDescent="0.2">
      <c r="A1450" s="874">
        <v>40033</v>
      </c>
      <c r="B1450" s="66" t="s">
        <v>5</v>
      </c>
      <c r="C1450" s="66" t="s">
        <v>2</v>
      </c>
      <c r="D1450" s="66" t="s">
        <v>20</v>
      </c>
      <c r="E1450" s="12" t="s">
        <v>62</v>
      </c>
      <c r="F1450" s="691">
        <v>47204.58</v>
      </c>
      <c r="G1450" s="992" t="s">
        <v>63</v>
      </c>
      <c r="H1450" s="12" t="s">
        <v>832</v>
      </c>
      <c r="I1450" s="12"/>
      <c r="J1450" s="12" t="b">
        <v>0</v>
      </c>
    </row>
    <row r="1451" spans="1:10" x14ac:dyDescent="0.2">
      <c r="A1451" s="874">
        <v>40029</v>
      </c>
      <c r="B1451" s="66" t="s">
        <v>40</v>
      </c>
      <c r="C1451" s="66" t="s">
        <v>1</v>
      </c>
      <c r="D1451" s="66" t="s">
        <v>17</v>
      </c>
      <c r="E1451" s="12" t="s">
        <v>64</v>
      </c>
      <c r="F1451" s="691">
        <v>200000</v>
      </c>
      <c r="G1451" s="992" t="s">
        <v>65</v>
      </c>
      <c r="H1451" s="12"/>
      <c r="I1451" s="12"/>
      <c r="J1451" s="12" t="b">
        <v>0</v>
      </c>
    </row>
    <row r="1452" spans="1:10" x14ac:dyDescent="0.2">
      <c r="A1452" s="874">
        <v>40029</v>
      </c>
      <c r="B1452" s="66" t="s">
        <v>40</v>
      </c>
      <c r="C1452" s="66" t="s">
        <v>53</v>
      </c>
      <c r="D1452" s="66" t="s">
        <v>19</v>
      </c>
      <c r="E1452" s="12" t="s">
        <v>66</v>
      </c>
      <c r="F1452" s="691">
        <v>3854.65</v>
      </c>
      <c r="G1452" s="992" t="s">
        <v>67</v>
      </c>
      <c r="H1452" s="12"/>
      <c r="I1452" s="12"/>
      <c r="J1452" s="12" t="b">
        <v>0</v>
      </c>
    </row>
    <row r="1453" spans="1:10" x14ac:dyDescent="0.2">
      <c r="A1453" s="874">
        <v>40028</v>
      </c>
      <c r="B1453" s="66" t="s">
        <v>40</v>
      </c>
      <c r="C1453" s="66" t="s">
        <v>37</v>
      </c>
      <c r="D1453" s="66"/>
      <c r="E1453" s="12" t="s">
        <v>68</v>
      </c>
      <c r="F1453" s="691">
        <v>10581.72</v>
      </c>
      <c r="G1453" s="992" t="s">
        <v>69</v>
      </c>
      <c r="H1453" s="12"/>
      <c r="I1453" s="12"/>
      <c r="J1453" s="12" t="b">
        <v>0</v>
      </c>
    </row>
    <row r="1454" spans="1:10" x14ac:dyDescent="0.2">
      <c r="A1454" s="874">
        <v>40021</v>
      </c>
      <c r="B1454" s="66" t="s">
        <v>4</v>
      </c>
      <c r="C1454" s="66" t="s">
        <v>53</v>
      </c>
      <c r="D1454" s="66" t="s">
        <v>17</v>
      </c>
      <c r="E1454" s="12" t="s">
        <v>70</v>
      </c>
      <c r="F1454" s="691">
        <v>5394.76</v>
      </c>
      <c r="G1454" s="992" t="s">
        <v>71</v>
      </c>
      <c r="H1454" s="12"/>
      <c r="I1454" s="12"/>
      <c r="J1454" s="12" t="b">
        <v>0</v>
      </c>
    </row>
    <row r="1455" spans="1:10" x14ac:dyDescent="0.2">
      <c r="A1455" s="874">
        <v>40021</v>
      </c>
      <c r="B1455" s="66" t="s">
        <v>2193</v>
      </c>
      <c r="C1455" s="66" t="s">
        <v>2</v>
      </c>
      <c r="D1455" s="66" t="s">
        <v>19</v>
      </c>
      <c r="E1455" s="12" t="s">
        <v>72</v>
      </c>
      <c r="F1455" s="691">
        <v>37844.410000000003</v>
      </c>
      <c r="G1455" s="992" t="s">
        <v>67</v>
      </c>
      <c r="H1455" s="12" t="s">
        <v>1105</v>
      </c>
      <c r="I1455" s="12" t="s">
        <v>1182</v>
      </c>
      <c r="J1455" s="12" t="b">
        <v>0</v>
      </c>
    </row>
    <row r="1456" spans="1:10" x14ac:dyDescent="0.2">
      <c r="A1456" s="874">
        <v>40017</v>
      </c>
      <c r="B1456" s="66" t="s">
        <v>40</v>
      </c>
      <c r="C1456" s="66" t="s">
        <v>1</v>
      </c>
      <c r="D1456" s="66" t="s">
        <v>17</v>
      </c>
      <c r="E1456" s="12" t="s">
        <v>54</v>
      </c>
      <c r="F1456" s="691">
        <v>284700.95</v>
      </c>
      <c r="G1456" s="992" t="s">
        <v>73</v>
      </c>
      <c r="H1456" s="12"/>
      <c r="I1456" s="12"/>
      <c r="J1456" s="12" t="b">
        <v>0</v>
      </c>
    </row>
    <row r="1457" spans="1:10" x14ac:dyDescent="0.2">
      <c r="A1457" s="874">
        <v>40011</v>
      </c>
      <c r="B1457" s="66" t="s">
        <v>36</v>
      </c>
      <c r="C1457" s="66" t="s">
        <v>1</v>
      </c>
      <c r="D1457" s="66" t="s">
        <v>19</v>
      </c>
      <c r="E1457" s="12" t="s">
        <v>74</v>
      </c>
      <c r="F1457" s="691">
        <v>209995.42</v>
      </c>
      <c r="G1457" s="992" t="s">
        <v>75</v>
      </c>
      <c r="H1457" s="12"/>
      <c r="I1457" s="12"/>
      <c r="J1457" s="12" t="b">
        <v>0</v>
      </c>
    </row>
    <row r="1458" spans="1:10" x14ac:dyDescent="0.2">
      <c r="A1458" s="874">
        <v>40004</v>
      </c>
      <c r="B1458" s="66" t="s">
        <v>5</v>
      </c>
      <c r="C1458" s="66" t="s">
        <v>53</v>
      </c>
      <c r="D1458" s="66" t="s">
        <v>1730</v>
      </c>
      <c r="E1458" s="12" t="s">
        <v>76</v>
      </c>
      <c r="F1458" s="691">
        <v>0</v>
      </c>
      <c r="G1458" s="992" t="s">
        <v>77</v>
      </c>
      <c r="H1458" s="12" t="s">
        <v>832</v>
      </c>
      <c r="I1458" s="12"/>
      <c r="J1458" s="12" t="b">
        <v>0</v>
      </c>
    </row>
    <row r="1459" spans="1:10" x14ac:dyDescent="0.2">
      <c r="A1459" s="874">
        <v>40003</v>
      </c>
      <c r="B1459" s="66" t="s">
        <v>36</v>
      </c>
      <c r="C1459" s="66" t="s">
        <v>53</v>
      </c>
      <c r="D1459" s="66" t="s">
        <v>17</v>
      </c>
      <c r="E1459" s="12" t="s">
        <v>78</v>
      </c>
      <c r="F1459" s="691">
        <v>10000</v>
      </c>
      <c r="G1459" s="992" t="s">
        <v>79</v>
      </c>
      <c r="H1459" s="12"/>
      <c r="I1459" s="12"/>
      <c r="J1459" s="12" t="b">
        <v>0</v>
      </c>
    </row>
    <row r="1460" spans="1:10" x14ac:dyDescent="0.2">
      <c r="A1460" s="874">
        <v>40001</v>
      </c>
      <c r="B1460" s="66" t="s">
        <v>40</v>
      </c>
      <c r="C1460" s="66" t="s">
        <v>761</v>
      </c>
      <c r="D1460" s="66" t="s">
        <v>19</v>
      </c>
      <c r="E1460" s="12" t="s">
        <v>80</v>
      </c>
      <c r="F1460" s="691">
        <v>0</v>
      </c>
      <c r="G1460" s="992" t="s">
        <v>81</v>
      </c>
      <c r="H1460" s="12" t="s">
        <v>2339</v>
      </c>
      <c r="I1460" s="12" t="s">
        <v>1494</v>
      </c>
      <c r="J1460" s="12" t="b">
        <v>0</v>
      </c>
    </row>
    <row r="1461" spans="1:10" x14ac:dyDescent="0.2">
      <c r="A1461" s="874">
        <v>40001</v>
      </c>
      <c r="B1461" s="66" t="s">
        <v>36</v>
      </c>
      <c r="C1461" s="66" t="s">
        <v>43</v>
      </c>
      <c r="D1461" s="66" t="s">
        <v>20</v>
      </c>
      <c r="E1461" s="12" t="s">
        <v>34</v>
      </c>
      <c r="F1461" s="691">
        <v>436.35</v>
      </c>
      <c r="G1461" s="992" t="s">
        <v>82</v>
      </c>
      <c r="H1461" s="12"/>
      <c r="I1461" s="12"/>
      <c r="J1461" s="12" t="b">
        <v>0</v>
      </c>
    </row>
    <row r="1462" spans="1:10" x14ac:dyDescent="0.2">
      <c r="A1462" s="874">
        <v>39996</v>
      </c>
      <c r="B1462" s="66" t="s">
        <v>36</v>
      </c>
      <c r="C1462" s="66" t="s">
        <v>53</v>
      </c>
      <c r="D1462" s="66" t="s">
        <v>17</v>
      </c>
      <c r="E1462" s="12" t="s">
        <v>83</v>
      </c>
      <c r="F1462" s="691">
        <v>0</v>
      </c>
      <c r="G1462" s="992" t="s">
        <v>84</v>
      </c>
      <c r="H1462" s="12"/>
      <c r="I1462" s="12"/>
      <c r="J1462" s="12" t="b">
        <v>0</v>
      </c>
    </row>
    <row r="1463" spans="1:10" x14ac:dyDescent="0.2">
      <c r="A1463" s="874">
        <v>39994</v>
      </c>
      <c r="B1463" s="66" t="s">
        <v>5</v>
      </c>
      <c r="C1463" s="66" t="s">
        <v>37</v>
      </c>
      <c r="D1463" s="66" t="s">
        <v>18</v>
      </c>
      <c r="E1463" s="12" t="s">
        <v>85</v>
      </c>
      <c r="F1463" s="691">
        <v>0</v>
      </c>
      <c r="G1463" s="992" t="s">
        <v>86</v>
      </c>
      <c r="H1463" s="12" t="s">
        <v>1334</v>
      </c>
      <c r="I1463" s="12"/>
      <c r="J1463" s="12" t="b">
        <v>0</v>
      </c>
    </row>
    <row r="1464" spans="1:10" x14ac:dyDescent="0.2">
      <c r="A1464" s="874">
        <v>39993</v>
      </c>
      <c r="B1464" s="66" t="s">
        <v>40</v>
      </c>
      <c r="C1464" s="66" t="s">
        <v>2</v>
      </c>
      <c r="D1464" s="66" t="s">
        <v>17</v>
      </c>
      <c r="E1464" s="12" t="s">
        <v>85</v>
      </c>
      <c r="F1464" s="691">
        <v>88575</v>
      </c>
      <c r="G1464" s="992" t="s">
        <v>87</v>
      </c>
      <c r="H1464" s="12"/>
      <c r="I1464" s="12"/>
      <c r="J1464" s="12" t="b">
        <v>0</v>
      </c>
    </row>
    <row r="1465" spans="1:10" x14ac:dyDescent="0.2">
      <c r="A1465" s="874">
        <v>39986</v>
      </c>
      <c r="B1465" s="66" t="s">
        <v>88</v>
      </c>
      <c r="C1465" s="66" t="s">
        <v>48</v>
      </c>
      <c r="D1465" s="66" t="s">
        <v>17</v>
      </c>
      <c r="E1465" s="12" t="s">
        <v>89</v>
      </c>
      <c r="F1465" s="691">
        <v>0</v>
      </c>
      <c r="G1465" s="992" t="s">
        <v>90</v>
      </c>
      <c r="H1465" s="12"/>
      <c r="I1465" s="12"/>
      <c r="J1465" s="12" t="b">
        <v>0</v>
      </c>
    </row>
    <row r="1466" spans="1:10" x14ac:dyDescent="0.2">
      <c r="A1466" s="874">
        <v>39985</v>
      </c>
      <c r="B1466" s="66" t="s">
        <v>88</v>
      </c>
      <c r="C1466" s="66" t="s">
        <v>2</v>
      </c>
      <c r="D1466" s="66" t="s">
        <v>19</v>
      </c>
      <c r="E1466" s="12" t="s">
        <v>91</v>
      </c>
      <c r="F1466" s="691">
        <v>123000</v>
      </c>
      <c r="G1466" s="992" t="s">
        <v>92</v>
      </c>
      <c r="H1466" s="12"/>
      <c r="I1466" s="12"/>
      <c r="J1466" s="12" t="b">
        <v>0</v>
      </c>
    </row>
    <row r="1467" spans="1:10" x14ac:dyDescent="0.2">
      <c r="A1467" s="874">
        <v>39974</v>
      </c>
      <c r="B1467" s="66" t="s">
        <v>36</v>
      </c>
      <c r="C1467" s="66" t="s">
        <v>2</v>
      </c>
      <c r="D1467" s="66" t="s">
        <v>19</v>
      </c>
      <c r="E1467" s="12" t="s">
        <v>93</v>
      </c>
      <c r="F1467" s="691">
        <v>20107.45</v>
      </c>
      <c r="G1467" s="992" t="s">
        <v>94</v>
      </c>
      <c r="H1467" s="12"/>
      <c r="I1467" s="12"/>
      <c r="J1467" s="12" t="b">
        <v>0</v>
      </c>
    </row>
    <row r="1468" spans="1:10" x14ac:dyDescent="0.2">
      <c r="A1468" s="874">
        <v>39970</v>
      </c>
      <c r="B1468" s="66" t="s">
        <v>40</v>
      </c>
      <c r="C1468" s="66" t="s">
        <v>3</v>
      </c>
      <c r="D1468" s="66" t="s">
        <v>17</v>
      </c>
      <c r="E1468" s="12" t="s">
        <v>95</v>
      </c>
      <c r="F1468" s="691">
        <v>0</v>
      </c>
      <c r="G1468" s="992" t="s">
        <v>96</v>
      </c>
      <c r="H1468" s="12" t="s">
        <v>855</v>
      </c>
      <c r="I1468" s="12"/>
      <c r="J1468" s="12" t="b">
        <v>0</v>
      </c>
    </row>
    <row r="1469" spans="1:10" x14ac:dyDescent="0.2">
      <c r="A1469" s="874">
        <v>39966</v>
      </c>
      <c r="B1469" s="66" t="s">
        <v>88</v>
      </c>
      <c r="C1469" s="66"/>
      <c r="D1469" s="66" t="s">
        <v>19</v>
      </c>
      <c r="E1469" s="12" t="s">
        <v>25</v>
      </c>
      <c r="F1469" s="691">
        <v>0</v>
      </c>
      <c r="G1469" s="992" t="s">
        <v>97</v>
      </c>
      <c r="H1469" s="12"/>
      <c r="I1469" s="12"/>
      <c r="J1469" s="12" t="b">
        <v>0</v>
      </c>
    </row>
    <row r="1470" spans="1:10" x14ac:dyDescent="0.2">
      <c r="A1470" s="874">
        <v>39966</v>
      </c>
      <c r="B1470" s="66" t="s">
        <v>88</v>
      </c>
      <c r="C1470" s="66"/>
      <c r="D1470" s="66" t="s">
        <v>17</v>
      </c>
      <c r="E1470" s="12" t="s">
        <v>25</v>
      </c>
      <c r="F1470" s="691">
        <v>0</v>
      </c>
      <c r="G1470" s="992" t="s">
        <v>98</v>
      </c>
      <c r="H1470" s="12"/>
      <c r="I1470" s="12"/>
      <c r="J1470" s="12" t="b">
        <v>0</v>
      </c>
    </row>
    <row r="1471" spans="1:10" x14ac:dyDescent="0.2">
      <c r="A1471" s="874">
        <v>39966</v>
      </c>
      <c r="B1471" s="66" t="s">
        <v>2193</v>
      </c>
      <c r="C1471" s="66" t="s">
        <v>2</v>
      </c>
      <c r="D1471" s="66" t="s">
        <v>19</v>
      </c>
      <c r="E1471" s="12" t="s">
        <v>99</v>
      </c>
      <c r="F1471" s="691">
        <v>20000</v>
      </c>
      <c r="G1471" s="992" t="s">
        <v>23</v>
      </c>
      <c r="H1471" s="12" t="s">
        <v>1133</v>
      </c>
      <c r="I1471" s="12"/>
      <c r="J1471" s="12" t="b">
        <v>0</v>
      </c>
    </row>
    <row r="1472" spans="1:10" x14ac:dyDescent="0.2">
      <c r="A1472" s="874">
        <v>39965</v>
      </c>
      <c r="B1472" s="66" t="s">
        <v>36</v>
      </c>
      <c r="C1472" s="66"/>
      <c r="D1472" s="66" t="s">
        <v>19</v>
      </c>
      <c r="E1472" s="12" t="s">
        <v>100</v>
      </c>
      <c r="F1472" s="691">
        <v>0</v>
      </c>
      <c r="G1472" s="992" t="s">
        <v>101</v>
      </c>
      <c r="H1472" s="12"/>
      <c r="I1472" s="12"/>
      <c r="J1472" s="12" t="b">
        <v>0</v>
      </c>
    </row>
    <row r="1473" spans="1:10" x14ac:dyDescent="0.2">
      <c r="A1473" s="874">
        <v>39962</v>
      </c>
      <c r="B1473" s="66" t="s">
        <v>36</v>
      </c>
      <c r="C1473" s="66" t="s">
        <v>2</v>
      </c>
      <c r="D1473" s="66" t="s">
        <v>17</v>
      </c>
      <c r="E1473" s="12" t="s">
        <v>102</v>
      </c>
      <c r="F1473" s="691">
        <v>34910.46</v>
      </c>
      <c r="G1473" s="992" t="s">
        <v>103</v>
      </c>
      <c r="H1473" s="12"/>
      <c r="I1473" s="12"/>
      <c r="J1473" s="12" t="b">
        <v>0</v>
      </c>
    </row>
    <row r="1474" spans="1:10" x14ac:dyDescent="0.2">
      <c r="A1474" s="874">
        <v>39960</v>
      </c>
      <c r="B1474" s="66" t="s">
        <v>88</v>
      </c>
      <c r="C1474" s="66" t="s">
        <v>53</v>
      </c>
      <c r="D1474" s="66" t="s">
        <v>20</v>
      </c>
      <c r="E1474" s="12" t="s">
        <v>104</v>
      </c>
      <c r="F1474" s="691">
        <v>0</v>
      </c>
      <c r="G1474" s="992" t="s">
        <v>105</v>
      </c>
      <c r="H1474" s="12"/>
      <c r="I1474" s="12"/>
      <c r="J1474" s="12" t="b">
        <v>0</v>
      </c>
    </row>
    <row r="1475" spans="1:10" x14ac:dyDescent="0.2">
      <c r="A1475" s="874">
        <v>39948</v>
      </c>
      <c r="B1475" s="66" t="s">
        <v>36</v>
      </c>
      <c r="C1475" s="66" t="s">
        <v>2</v>
      </c>
      <c r="D1475" s="66" t="s">
        <v>19</v>
      </c>
      <c r="E1475" s="12" t="s">
        <v>106</v>
      </c>
      <c r="F1475" s="691">
        <v>118579.09</v>
      </c>
      <c r="G1475" s="992" t="s">
        <v>107</v>
      </c>
      <c r="H1475" s="12"/>
      <c r="I1475" s="12"/>
      <c r="J1475" s="12" t="b">
        <v>0</v>
      </c>
    </row>
    <row r="1476" spans="1:10" x14ac:dyDescent="0.2">
      <c r="A1476" s="874">
        <v>39943</v>
      </c>
      <c r="B1476" s="66" t="s">
        <v>88</v>
      </c>
      <c r="C1476" s="66" t="s">
        <v>48</v>
      </c>
      <c r="D1476" s="66" t="s">
        <v>18</v>
      </c>
      <c r="E1476" s="12" t="s">
        <v>104</v>
      </c>
      <c r="F1476" s="691">
        <v>0</v>
      </c>
      <c r="G1476" s="992" t="s">
        <v>108</v>
      </c>
      <c r="H1476" s="12"/>
      <c r="I1476" s="12"/>
      <c r="J1476" s="12" t="b">
        <v>0</v>
      </c>
    </row>
    <row r="1477" spans="1:10" x14ac:dyDescent="0.2">
      <c r="A1477" s="874">
        <v>39943</v>
      </c>
      <c r="B1477" s="66" t="s">
        <v>36</v>
      </c>
      <c r="C1477" s="66" t="s">
        <v>2</v>
      </c>
      <c r="D1477" s="66" t="s">
        <v>17</v>
      </c>
      <c r="E1477" s="12" t="s">
        <v>168</v>
      </c>
      <c r="F1477" s="691"/>
      <c r="G1477" s="992" t="s">
        <v>169</v>
      </c>
      <c r="H1477" s="12"/>
      <c r="I1477" s="12"/>
      <c r="J1477" s="12" t="b">
        <v>0</v>
      </c>
    </row>
    <row r="1478" spans="1:10" x14ac:dyDescent="0.2">
      <c r="A1478" s="874">
        <v>39930</v>
      </c>
      <c r="B1478" s="66" t="s">
        <v>36</v>
      </c>
      <c r="C1478" s="66" t="s">
        <v>2</v>
      </c>
      <c r="D1478" s="66" t="s">
        <v>19</v>
      </c>
      <c r="E1478" s="12" t="s">
        <v>109</v>
      </c>
      <c r="F1478" s="691">
        <v>102258.95</v>
      </c>
      <c r="G1478" s="992" t="s">
        <v>110</v>
      </c>
      <c r="H1478" s="12"/>
      <c r="I1478" s="12"/>
      <c r="J1478" s="12" t="b">
        <v>0</v>
      </c>
    </row>
    <row r="1479" spans="1:10" x14ac:dyDescent="0.2">
      <c r="A1479" s="874">
        <v>39927</v>
      </c>
      <c r="B1479" s="66" t="s">
        <v>88</v>
      </c>
      <c r="C1479" s="66"/>
      <c r="D1479" s="66" t="s">
        <v>18</v>
      </c>
      <c r="E1479" s="12" t="s">
        <v>111</v>
      </c>
      <c r="F1479" s="691">
        <v>0</v>
      </c>
      <c r="G1479" s="992" t="s">
        <v>112</v>
      </c>
      <c r="H1479" s="12"/>
      <c r="I1479" s="12"/>
      <c r="J1479" s="12" t="b">
        <v>0</v>
      </c>
    </row>
    <row r="1480" spans="1:10" x14ac:dyDescent="0.2">
      <c r="A1480" s="874">
        <v>39927</v>
      </c>
      <c r="B1480" s="66" t="s">
        <v>88</v>
      </c>
      <c r="C1480" s="66"/>
      <c r="D1480" s="66"/>
      <c r="E1480" s="12" t="s">
        <v>89</v>
      </c>
      <c r="F1480" s="691">
        <v>0</v>
      </c>
      <c r="G1480" s="992" t="s">
        <v>113</v>
      </c>
      <c r="H1480" s="12"/>
      <c r="I1480" s="12"/>
      <c r="J1480" s="12" t="b">
        <v>0</v>
      </c>
    </row>
    <row r="1481" spans="1:10" x14ac:dyDescent="0.2">
      <c r="A1481" s="874">
        <v>39923</v>
      </c>
      <c r="B1481" s="66" t="s">
        <v>40</v>
      </c>
      <c r="C1481" s="66" t="s">
        <v>48</v>
      </c>
      <c r="D1481" s="66" t="s">
        <v>17</v>
      </c>
      <c r="E1481" s="12" t="s">
        <v>25</v>
      </c>
      <c r="F1481" s="691">
        <v>0</v>
      </c>
      <c r="G1481" s="992" t="s">
        <v>114</v>
      </c>
      <c r="H1481" s="12"/>
      <c r="I1481" s="12"/>
      <c r="J1481" s="12" t="b">
        <v>0</v>
      </c>
    </row>
    <row r="1482" spans="1:10" x14ac:dyDescent="0.2">
      <c r="A1482" s="874">
        <v>39922</v>
      </c>
      <c r="B1482" s="66" t="s">
        <v>4</v>
      </c>
      <c r="C1482" s="66" t="s">
        <v>43</v>
      </c>
      <c r="D1482" s="66" t="s">
        <v>20</v>
      </c>
      <c r="E1482" s="12" t="s">
        <v>115</v>
      </c>
      <c r="F1482" s="691">
        <v>4000</v>
      </c>
      <c r="G1482" s="992" t="s">
        <v>116</v>
      </c>
      <c r="H1482" s="12" t="s">
        <v>1151</v>
      </c>
      <c r="I1482" s="12"/>
      <c r="J1482" s="12" t="b">
        <v>0</v>
      </c>
    </row>
    <row r="1483" spans="1:10" x14ac:dyDescent="0.2">
      <c r="A1483" s="874">
        <v>39922</v>
      </c>
      <c r="B1483" s="66" t="s">
        <v>40</v>
      </c>
      <c r="C1483" s="66" t="s">
        <v>48</v>
      </c>
      <c r="D1483" s="66" t="s">
        <v>17</v>
      </c>
      <c r="E1483" s="12" t="s">
        <v>25</v>
      </c>
      <c r="F1483" s="691">
        <v>0</v>
      </c>
      <c r="G1483" s="992" t="s">
        <v>114</v>
      </c>
      <c r="H1483" s="12"/>
      <c r="I1483" s="12"/>
      <c r="J1483" s="12" t="b">
        <v>0</v>
      </c>
    </row>
    <row r="1484" spans="1:10" x14ac:dyDescent="0.2">
      <c r="A1484" s="874">
        <v>39917</v>
      </c>
      <c r="B1484" s="66" t="s">
        <v>36</v>
      </c>
      <c r="C1484" s="66" t="s">
        <v>2</v>
      </c>
      <c r="D1484" s="66" t="s">
        <v>19</v>
      </c>
      <c r="E1484" s="12" t="s">
        <v>117</v>
      </c>
      <c r="F1484" s="691">
        <v>0</v>
      </c>
      <c r="G1484" s="992" t="s">
        <v>22</v>
      </c>
      <c r="H1484" s="12"/>
      <c r="I1484" s="12"/>
      <c r="J1484" s="12" t="b">
        <v>0</v>
      </c>
    </row>
    <row r="1485" spans="1:10" x14ac:dyDescent="0.2">
      <c r="A1485" s="874">
        <v>39917</v>
      </c>
      <c r="B1485" s="66" t="s">
        <v>36</v>
      </c>
      <c r="C1485" s="66" t="s">
        <v>2</v>
      </c>
      <c r="D1485" s="66" t="s">
        <v>19</v>
      </c>
      <c r="E1485" s="12" t="s">
        <v>24</v>
      </c>
      <c r="F1485" s="691">
        <v>22571.42</v>
      </c>
      <c r="G1485" s="992" t="s">
        <v>22</v>
      </c>
      <c r="H1485" s="12"/>
      <c r="I1485" s="12"/>
      <c r="J1485" s="12" t="b">
        <v>0</v>
      </c>
    </row>
    <row r="1486" spans="1:10" x14ac:dyDescent="0.2">
      <c r="A1486" s="874">
        <v>39913</v>
      </c>
      <c r="B1486" s="66" t="s">
        <v>36</v>
      </c>
      <c r="C1486" s="66" t="s">
        <v>118</v>
      </c>
      <c r="D1486" s="66" t="s">
        <v>19</v>
      </c>
      <c r="E1486" s="12" t="s">
        <v>119</v>
      </c>
      <c r="F1486" s="691">
        <v>67199.55</v>
      </c>
      <c r="G1486" s="992" t="s">
        <v>120</v>
      </c>
      <c r="H1486" s="12"/>
      <c r="I1486" s="12"/>
      <c r="J1486" s="12" t="b">
        <v>0</v>
      </c>
    </row>
    <row r="1487" spans="1:10" x14ac:dyDescent="0.2">
      <c r="A1487" s="874">
        <v>39913</v>
      </c>
      <c r="B1487" s="66" t="s">
        <v>36</v>
      </c>
      <c r="C1487" s="66" t="s">
        <v>2</v>
      </c>
      <c r="D1487" s="66" t="s">
        <v>17</v>
      </c>
      <c r="E1487" s="12" t="s">
        <v>119</v>
      </c>
      <c r="F1487" s="691">
        <v>47603.65</v>
      </c>
      <c r="G1487" s="992" t="s">
        <v>121</v>
      </c>
      <c r="H1487" s="12"/>
      <c r="I1487" s="12"/>
      <c r="J1487" s="12" t="b">
        <v>0</v>
      </c>
    </row>
    <row r="1488" spans="1:10" x14ac:dyDescent="0.2">
      <c r="A1488" s="874">
        <v>39911</v>
      </c>
      <c r="B1488" s="66" t="s">
        <v>40</v>
      </c>
      <c r="C1488" s="66" t="s">
        <v>48</v>
      </c>
      <c r="D1488" s="66" t="s">
        <v>17</v>
      </c>
      <c r="E1488" s="12" t="s">
        <v>25</v>
      </c>
      <c r="F1488" s="691">
        <v>0</v>
      </c>
      <c r="G1488" s="992" t="s">
        <v>114</v>
      </c>
      <c r="H1488" s="12"/>
      <c r="I1488" s="12"/>
      <c r="J1488" s="12" t="b">
        <v>0</v>
      </c>
    </row>
    <row r="1489" spans="1:10" x14ac:dyDescent="0.2">
      <c r="A1489" s="874">
        <v>39908</v>
      </c>
      <c r="B1489" s="66" t="s">
        <v>4</v>
      </c>
      <c r="C1489" s="66" t="s">
        <v>43</v>
      </c>
      <c r="D1489" s="66" t="s">
        <v>20</v>
      </c>
      <c r="E1489" s="12" t="s">
        <v>54</v>
      </c>
      <c r="F1489" s="691">
        <v>4000</v>
      </c>
      <c r="G1489" s="992" t="s">
        <v>122</v>
      </c>
      <c r="H1489" s="12"/>
      <c r="I1489" s="12"/>
      <c r="J1489" s="12" t="b">
        <v>0</v>
      </c>
    </row>
    <row r="1490" spans="1:10" x14ac:dyDescent="0.2">
      <c r="A1490" s="874">
        <v>39907</v>
      </c>
      <c r="B1490" s="66" t="s">
        <v>4</v>
      </c>
      <c r="C1490" s="66" t="s">
        <v>43</v>
      </c>
      <c r="D1490" s="66" t="s">
        <v>20</v>
      </c>
      <c r="E1490" s="12" t="s">
        <v>123</v>
      </c>
      <c r="F1490" s="691">
        <v>4000</v>
      </c>
      <c r="G1490" s="992" t="s">
        <v>124</v>
      </c>
      <c r="H1490" s="12"/>
      <c r="I1490" s="12"/>
      <c r="J1490" s="12" t="b">
        <v>0</v>
      </c>
    </row>
    <row r="1491" spans="1:10" x14ac:dyDescent="0.2">
      <c r="A1491" s="874">
        <v>39903</v>
      </c>
      <c r="B1491" s="66" t="s">
        <v>5</v>
      </c>
      <c r="C1491" s="66" t="s">
        <v>761</v>
      </c>
      <c r="D1491" s="66" t="s">
        <v>19</v>
      </c>
      <c r="E1491" s="12" t="s">
        <v>125</v>
      </c>
      <c r="F1491" s="691">
        <v>0</v>
      </c>
      <c r="G1491" s="992" t="s">
        <v>67</v>
      </c>
      <c r="H1491" s="12"/>
      <c r="I1491" s="12"/>
      <c r="J1491" s="12" t="b">
        <v>0</v>
      </c>
    </row>
    <row r="1492" spans="1:10" x14ac:dyDescent="0.2">
      <c r="A1492" s="874">
        <v>39902</v>
      </c>
      <c r="B1492" s="66" t="s">
        <v>4</v>
      </c>
      <c r="C1492" s="66" t="s">
        <v>37</v>
      </c>
      <c r="D1492" s="66" t="s">
        <v>18</v>
      </c>
      <c r="E1492" s="12" t="s">
        <v>54</v>
      </c>
      <c r="F1492" s="691">
        <v>400</v>
      </c>
      <c r="G1492" s="992" t="s">
        <v>126</v>
      </c>
      <c r="H1492" s="12"/>
      <c r="I1492" s="12"/>
      <c r="J1492" s="12" t="b">
        <v>0</v>
      </c>
    </row>
    <row r="1493" spans="1:10" x14ac:dyDescent="0.2">
      <c r="A1493" s="874">
        <v>39892</v>
      </c>
      <c r="B1493" s="66" t="s">
        <v>88</v>
      </c>
      <c r="C1493" s="66"/>
      <c r="D1493" s="66"/>
      <c r="E1493" s="12" t="s">
        <v>127</v>
      </c>
      <c r="F1493" s="691">
        <v>0</v>
      </c>
      <c r="G1493" s="992" t="s">
        <v>128</v>
      </c>
      <c r="H1493" s="12"/>
      <c r="I1493" s="12"/>
      <c r="J1493" s="12" t="b">
        <v>0</v>
      </c>
    </row>
    <row r="1494" spans="1:10" x14ac:dyDescent="0.2">
      <c r="A1494" s="874">
        <v>39889</v>
      </c>
      <c r="B1494" s="66" t="s">
        <v>36</v>
      </c>
      <c r="C1494" s="66" t="s">
        <v>118</v>
      </c>
      <c r="D1494" s="66" t="s">
        <v>19</v>
      </c>
      <c r="E1494" s="12" t="s">
        <v>129</v>
      </c>
      <c r="F1494" s="691">
        <v>243768.69</v>
      </c>
      <c r="G1494" s="992" t="s">
        <v>130</v>
      </c>
      <c r="H1494" s="12"/>
      <c r="I1494" s="12"/>
      <c r="J1494" s="12" t="b">
        <v>0</v>
      </c>
    </row>
    <row r="1495" spans="1:10" x14ac:dyDescent="0.2">
      <c r="A1495" s="874">
        <v>39885</v>
      </c>
      <c r="B1495" s="66" t="s">
        <v>36</v>
      </c>
      <c r="C1495" s="66" t="s">
        <v>43</v>
      </c>
      <c r="D1495" s="66" t="s">
        <v>18</v>
      </c>
      <c r="E1495" s="12" t="s">
        <v>131</v>
      </c>
      <c r="F1495" s="691">
        <v>0</v>
      </c>
      <c r="G1495" s="992" t="s">
        <v>132</v>
      </c>
      <c r="H1495" s="12"/>
      <c r="I1495" s="12"/>
      <c r="J1495" s="12" t="b">
        <v>0</v>
      </c>
    </row>
    <row r="1496" spans="1:10" x14ac:dyDescent="0.2">
      <c r="A1496" s="874">
        <v>39883</v>
      </c>
      <c r="B1496" s="66" t="s">
        <v>40</v>
      </c>
      <c r="C1496" s="66" t="s">
        <v>2</v>
      </c>
      <c r="D1496" s="66" t="s">
        <v>19</v>
      </c>
      <c r="E1496" s="12" t="s">
        <v>133</v>
      </c>
      <c r="F1496" s="691">
        <v>50583.07</v>
      </c>
      <c r="G1496" s="992" t="s">
        <v>134</v>
      </c>
      <c r="H1496" s="12"/>
      <c r="I1496" s="12"/>
      <c r="J1496" s="12" t="b">
        <v>0</v>
      </c>
    </row>
    <row r="1497" spans="1:10" x14ac:dyDescent="0.2">
      <c r="A1497" s="874">
        <v>39883</v>
      </c>
      <c r="B1497" s="66" t="s">
        <v>88</v>
      </c>
      <c r="C1497" s="66" t="s">
        <v>48</v>
      </c>
      <c r="D1497" s="66" t="s">
        <v>17</v>
      </c>
      <c r="E1497" s="12" t="s">
        <v>91</v>
      </c>
      <c r="F1497" s="691">
        <v>0</v>
      </c>
      <c r="G1497" s="992" t="s">
        <v>135</v>
      </c>
      <c r="H1497" s="12"/>
      <c r="I1497" s="12"/>
      <c r="J1497" s="12" t="b">
        <v>0</v>
      </c>
    </row>
    <row r="1498" spans="1:10" x14ac:dyDescent="0.2">
      <c r="A1498" s="874">
        <v>39881</v>
      </c>
      <c r="B1498" s="66" t="s">
        <v>5</v>
      </c>
      <c r="C1498" s="66" t="s">
        <v>48</v>
      </c>
      <c r="D1498" s="66" t="s">
        <v>20</v>
      </c>
      <c r="E1498" s="12" t="s">
        <v>72</v>
      </c>
      <c r="F1498" s="691">
        <v>0</v>
      </c>
      <c r="G1498" s="992" t="s">
        <v>136</v>
      </c>
      <c r="H1498" s="12"/>
      <c r="I1498" s="12"/>
      <c r="J1498" s="12" t="b">
        <v>0</v>
      </c>
    </row>
    <row r="1499" spans="1:10" x14ac:dyDescent="0.2">
      <c r="A1499" s="874">
        <v>39880</v>
      </c>
      <c r="B1499" s="66" t="s">
        <v>36</v>
      </c>
      <c r="C1499" s="66" t="s">
        <v>48</v>
      </c>
      <c r="D1499" s="66" t="s">
        <v>17</v>
      </c>
      <c r="E1499" s="12" t="s">
        <v>137</v>
      </c>
      <c r="F1499" s="691">
        <v>0</v>
      </c>
      <c r="G1499" s="992" t="s">
        <v>138</v>
      </c>
      <c r="H1499" s="12"/>
      <c r="I1499" s="12"/>
      <c r="J1499" s="12" t="b">
        <v>0</v>
      </c>
    </row>
    <row r="1500" spans="1:10" x14ac:dyDescent="0.2">
      <c r="A1500" s="874">
        <v>39878</v>
      </c>
      <c r="B1500" s="66" t="s">
        <v>88</v>
      </c>
      <c r="C1500" s="66"/>
      <c r="D1500" s="66" t="s">
        <v>17</v>
      </c>
      <c r="E1500" s="12" t="s">
        <v>127</v>
      </c>
      <c r="F1500" s="691">
        <v>48273</v>
      </c>
      <c r="G1500" s="992" t="s">
        <v>139</v>
      </c>
      <c r="H1500" s="12"/>
      <c r="I1500" s="12"/>
      <c r="J1500" s="12" t="b">
        <v>0</v>
      </c>
    </row>
    <row r="1501" spans="1:10" x14ac:dyDescent="0.2">
      <c r="A1501" s="874">
        <v>39870</v>
      </c>
      <c r="B1501" s="66" t="s">
        <v>36</v>
      </c>
      <c r="C1501" s="66" t="s">
        <v>43</v>
      </c>
      <c r="D1501" s="66" t="s">
        <v>20</v>
      </c>
      <c r="E1501" s="12" t="s">
        <v>140</v>
      </c>
      <c r="F1501" s="691">
        <v>0</v>
      </c>
      <c r="G1501" s="992" t="s">
        <v>141</v>
      </c>
      <c r="H1501" s="12"/>
      <c r="I1501" s="12"/>
      <c r="J1501" s="12" t="b">
        <v>0</v>
      </c>
    </row>
    <row r="1502" spans="1:10" x14ac:dyDescent="0.2">
      <c r="A1502" s="874">
        <v>39865</v>
      </c>
      <c r="B1502" s="66" t="s">
        <v>36</v>
      </c>
      <c r="C1502" s="66" t="s">
        <v>48</v>
      </c>
      <c r="D1502" s="66" t="s">
        <v>17</v>
      </c>
      <c r="E1502" s="12" t="s">
        <v>142</v>
      </c>
      <c r="F1502" s="691">
        <v>0</v>
      </c>
      <c r="G1502" s="992" t="s">
        <v>143</v>
      </c>
      <c r="H1502" s="12"/>
      <c r="I1502" s="12"/>
      <c r="J1502" s="12" t="b">
        <v>0</v>
      </c>
    </row>
    <row r="1503" spans="1:10" x14ac:dyDescent="0.2">
      <c r="A1503" s="874">
        <v>39856</v>
      </c>
      <c r="B1503" s="66" t="s">
        <v>36</v>
      </c>
      <c r="C1503" s="66" t="s">
        <v>43</v>
      </c>
      <c r="D1503" s="66" t="s">
        <v>17</v>
      </c>
      <c r="E1503" s="12" t="s">
        <v>144</v>
      </c>
      <c r="F1503" s="691">
        <v>0</v>
      </c>
      <c r="G1503" s="992" t="s">
        <v>145</v>
      </c>
      <c r="H1503" s="12" t="s">
        <v>1111</v>
      </c>
      <c r="I1503" s="12"/>
      <c r="J1503" s="12" t="b">
        <v>0</v>
      </c>
    </row>
    <row r="1504" spans="1:10" x14ac:dyDescent="0.2">
      <c r="A1504" s="874">
        <v>39855</v>
      </c>
      <c r="B1504" s="66" t="s">
        <v>36</v>
      </c>
      <c r="C1504" s="66" t="s">
        <v>48</v>
      </c>
      <c r="D1504" s="66" t="s">
        <v>17</v>
      </c>
      <c r="E1504" s="12" t="s">
        <v>146</v>
      </c>
      <c r="F1504" s="691">
        <v>0</v>
      </c>
      <c r="G1504" s="992" t="s">
        <v>147</v>
      </c>
      <c r="H1504" s="12"/>
      <c r="I1504" s="12"/>
      <c r="J1504" s="12" t="b">
        <v>0</v>
      </c>
    </row>
    <row r="1505" spans="1:10" x14ac:dyDescent="0.2">
      <c r="A1505" s="874">
        <v>39854</v>
      </c>
      <c r="B1505" s="66" t="s">
        <v>36</v>
      </c>
      <c r="C1505" s="66" t="s">
        <v>53</v>
      </c>
      <c r="D1505" s="66" t="s">
        <v>20</v>
      </c>
      <c r="E1505" s="12" t="s">
        <v>148</v>
      </c>
      <c r="F1505" s="691">
        <v>6646.81</v>
      </c>
      <c r="G1505" s="992" t="s">
        <v>149</v>
      </c>
      <c r="H1505" s="12"/>
      <c r="I1505" s="12"/>
      <c r="J1505" s="12" t="b">
        <v>0</v>
      </c>
    </row>
    <row r="1506" spans="1:10" x14ac:dyDescent="0.2">
      <c r="A1506" s="874">
        <v>39854</v>
      </c>
      <c r="B1506" s="66" t="s">
        <v>40</v>
      </c>
      <c r="C1506" s="66" t="s">
        <v>2</v>
      </c>
      <c r="D1506" s="66" t="s">
        <v>17</v>
      </c>
      <c r="E1506" s="12" t="s">
        <v>150</v>
      </c>
      <c r="F1506" s="691">
        <v>192000</v>
      </c>
      <c r="G1506" s="992" t="s">
        <v>151</v>
      </c>
      <c r="H1506" s="12"/>
      <c r="I1506" s="12"/>
      <c r="J1506" s="12" t="b">
        <v>0</v>
      </c>
    </row>
    <row r="1507" spans="1:10" x14ac:dyDescent="0.2">
      <c r="A1507" s="874">
        <v>39850</v>
      </c>
      <c r="B1507" s="66" t="s">
        <v>4</v>
      </c>
      <c r="C1507" s="66" t="s">
        <v>43</v>
      </c>
      <c r="D1507" s="66" t="s">
        <v>17</v>
      </c>
      <c r="E1507" s="12" t="s">
        <v>152</v>
      </c>
      <c r="F1507" s="691">
        <v>1200</v>
      </c>
      <c r="G1507" s="992" t="s">
        <v>153</v>
      </c>
      <c r="H1507" s="12"/>
      <c r="I1507" s="12"/>
      <c r="J1507" s="12" t="b">
        <v>0</v>
      </c>
    </row>
    <row r="1508" spans="1:10" x14ac:dyDescent="0.2">
      <c r="A1508" s="874">
        <v>39845</v>
      </c>
      <c r="B1508" s="66" t="s">
        <v>36</v>
      </c>
      <c r="C1508" s="66" t="s">
        <v>48</v>
      </c>
      <c r="D1508" s="66" t="s">
        <v>17</v>
      </c>
      <c r="E1508" s="12" t="s">
        <v>154</v>
      </c>
      <c r="F1508" s="691">
        <v>0</v>
      </c>
      <c r="G1508" s="992" t="s">
        <v>155</v>
      </c>
      <c r="H1508" s="12"/>
      <c r="I1508" s="12"/>
      <c r="J1508" s="12" t="b">
        <v>0</v>
      </c>
    </row>
    <row r="1509" spans="1:10" x14ac:dyDescent="0.2">
      <c r="A1509" s="874">
        <v>39842</v>
      </c>
      <c r="B1509" s="66" t="s">
        <v>36</v>
      </c>
      <c r="C1509" s="66" t="s">
        <v>43</v>
      </c>
      <c r="D1509" s="66" t="s">
        <v>17</v>
      </c>
      <c r="E1509" s="12" t="s">
        <v>154</v>
      </c>
      <c r="F1509" s="691">
        <v>1036</v>
      </c>
      <c r="G1509" s="992" t="s">
        <v>156</v>
      </c>
      <c r="H1509" s="12"/>
      <c r="I1509" s="12"/>
      <c r="J1509" s="12" t="b">
        <v>0</v>
      </c>
    </row>
    <row r="1510" spans="1:10" x14ac:dyDescent="0.2">
      <c r="A1510" s="874">
        <v>39827</v>
      </c>
      <c r="B1510" s="66" t="s">
        <v>88</v>
      </c>
      <c r="C1510" s="66" t="s">
        <v>53</v>
      </c>
      <c r="D1510" s="66" t="s">
        <v>20</v>
      </c>
      <c r="E1510" s="12" t="s">
        <v>104</v>
      </c>
      <c r="F1510" s="691">
        <v>0</v>
      </c>
      <c r="G1510" s="992" t="s">
        <v>157</v>
      </c>
      <c r="H1510" s="12"/>
      <c r="I1510" s="12"/>
      <c r="J1510" s="12" t="b">
        <v>0</v>
      </c>
    </row>
    <row r="1511" spans="1:10" x14ac:dyDescent="0.2">
      <c r="A1511" s="874">
        <v>39822</v>
      </c>
      <c r="B1511" s="66" t="s">
        <v>36</v>
      </c>
      <c r="C1511" s="66" t="s">
        <v>43</v>
      </c>
      <c r="D1511" s="66" t="s">
        <v>17</v>
      </c>
      <c r="E1511" s="12" t="s">
        <v>158</v>
      </c>
      <c r="F1511" s="691">
        <v>0</v>
      </c>
      <c r="G1511" s="992" t="s">
        <v>159</v>
      </c>
      <c r="H1511" s="12"/>
      <c r="I1511" s="12"/>
      <c r="J1511" s="12" t="b">
        <v>0</v>
      </c>
    </row>
    <row r="1512" spans="1:10" x14ac:dyDescent="0.2">
      <c r="A1512" s="874">
        <v>39791</v>
      </c>
      <c r="B1512" s="66" t="s">
        <v>36</v>
      </c>
      <c r="C1512" s="66" t="s">
        <v>43</v>
      </c>
      <c r="D1512" s="66" t="s">
        <v>17</v>
      </c>
      <c r="E1512" s="12" t="s">
        <v>160</v>
      </c>
      <c r="F1512" s="691">
        <v>0</v>
      </c>
      <c r="G1512" s="992" t="s">
        <v>161</v>
      </c>
      <c r="H1512" s="12"/>
      <c r="I1512" s="12"/>
      <c r="J1512" s="12" t="b">
        <v>0</v>
      </c>
    </row>
    <row r="1513" spans="1:10" x14ac:dyDescent="0.2">
      <c r="A1513" s="874">
        <v>39778</v>
      </c>
      <c r="B1513" s="66" t="s">
        <v>4</v>
      </c>
      <c r="C1513" s="66" t="s">
        <v>2</v>
      </c>
      <c r="D1513" s="66" t="s">
        <v>20</v>
      </c>
      <c r="E1513" s="12" t="s">
        <v>25</v>
      </c>
      <c r="F1513" s="691">
        <v>225000</v>
      </c>
      <c r="G1513" s="992" t="s">
        <v>162</v>
      </c>
      <c r="H1513" s="12"/>
      <c r="I1513" s="12"/>
      <c r="J1513" s="12" t="b">
        <v>0</v>
      </c>
    </row>
    <row r="1514" spans="1:10" x14ac:dyDescent="0.2">
      <c r="A1514" s="874">
        <v>39735</v>
      </c>
      <c r="B1514" s="66" t="s">
        <v>40</v>
      </c>
      <c r="C1514" s="66" t="s">
        <v>43</v>
      </c>
      <c r="D1514" s="66" t="s">
        <v>17</v>
      </c>
      <c r="E1514" s="12" t="s">
        <v>83</v>
      </c>
      <c r="F1514" s="691">
        <v>0</v>
      </c>
      <c r="G1514" s="992" t="s">
        <v>163</v>
      </c>
      <c r="H1514" s="12" t="s">
        <v>1011</v>
      </c>
      <c r="I1514" s="12"/>
      <c r="J1514" s="12" t="b">
        <v>0</v>
      </c>
    </row>
    <row r="1515" spans="1:10" x14ac:dyDescent="0.2">
      <c r="A1515" s="874">
        <v>39730</v>
      </c>
      <c r="B1515" s="66" t="s">
        <v>5</v>
      </c>
      <c r="C1515" s="66" t="s">
        <v>43</v>
      </c>
      <c r="D1515" s="66" t="s">
        <v>17</v>
      </c>
      <c r="E1515" s="12" t="s">
        <v>164</v>
      </c>
      <c r="F1515" s="691">
        <v>0</v>
      </c>
      <c r="G1515" s="992" t="s">
        <v>165</v>
      </c>
      <c r="H1515" s="12"/>
      <c r="I1515" s="12"/>
      <c r="J1515" s="12" t="b">
        <v>0</v>
      </c>
    </row>
    <row r="1516" spans="1:10" x14ac:dyDescent="0.2">
      <c r="A1516" s="874">
        <v>39716</v>
      </c>
      <c r="B1516" s="66" t="s">
        <v>2201</v>
      </c>
      <c r="C1516" s="66" t="s">
        <v>1252</v>
      </c>
      <c r="D1516" s="66" t="s">
        <v>20</v>
      </c>
      <c r="E1516" s="12" t="s">
        <v>166</v>
      </c>
      <c r="F1516" s="691">
        <v>159861.43</v>
      </c>
      <c r="G1516" s="992" t="s">
        <v>2333</v>
      </c>
      <c r="H1516" s="12" t="s">
        <v>783</v>
      </c>
      <c r="I1516" s="12" t="s">
        <v>1738</v>
      </c>
      <c r="J1516" s="12" t="b">
        <v>0</v>
      </c>
    </row>
    <row r="1517" spans="1:10" x14ac:dyDescent="0.2">
      <c r="A1517" s="874">
        <v>39582</v>
      </c>
      <c r="B1517" s="66" t="s">
        <v>5</v>
      </c>
      <c r="C1517" s="66" t="s">
        <v>2</v>
      </c>
      <c r="D1517" s="66" t="s">
        <v>19</v>
      </c>
      <c r="E1517" s="12" t="s">
        <v>32</v>
      </c>
      <c r="F1517" s="691">
        <v>30216</v>
      </c>
      <c r="G1517" s="992" t="s">
        <v>22</v>
      </c>
      <c r="H1517" s="12" t="s">
        <v>832</v>
      </c>
      <c r="I1517" s="12"/>
      <c r="J1517" s="12" t="b">
        <v>0</v>
      </c>
    </row>
    <row r="1518" spans="1:10" x14ac:dyDescent="0.2">
      <c r="A1518" s="874">
        <v>39510</v>
      </c>
      <c r="B1518" s="66" t="s">
        <v>2193</v>
      </c>
      <c r="C1518" s="66" t="s">
        <v>2</v>
      </c>
      <c r="D1518" s="66" t="s">
        <v>1730</v>
      </c>
      <c r="E1518" s="12" t="s">
        <v>1664</v>
      </c>
      <c r="F1518" s="691">
        <v>214174</v>
      </c>
      <c r="G1518" s="992" t="s">
        <v>1666</v>
      </c>
      <c r="H1518" s="12" t="s">
        <v>853</v>
      </c>
      <c r="I1518" s="12" t="s">
        <v>1665</v>
      </c>
      <c r="J1518" s="12" t="b">
        <v>0</v>
      </c>
    </row>
    <row r="1519" spans="1:10" x14ac:dyDescent="0.2">
      <c r="A1519" s="874">
        <v>39413</v>
      </c>
      <c r="B1519" s="66" t="s">
        <v>36</v>
      </c>
      <c r="C1519" s="66" t="s">
        <v>3</v>
      </c>
      <c r="D1519" s="66" t="s">
        <v>17</v>
      </c>
      <c r="E1519" s="12" t="s">
        <v>365</v>
      </c>
      <c r="F1519" s="691">
        <v>1500000</v>
      </c>
      <c r="G1519" s="992" t="s">
        <v>1152</v>
      </c>
      <c r="H1519" s="12" t="s">
        <v>1134</v>
      </c>
      <c r="I1519" s="12"/>
      <c r="J1519" s="12" t="b">
        <v>0</v>
      </c>
    </row>
    <row r="1520" spans="1:10" x14ac:dyDescent="0.2">
      <c r="A1520" s="874">
        <v>39330</v>
      </c>
      <c r="B1520" s="66" t="s">
        <v>2193</v>
      </c>
      <c r="C1520" s="66" t="s">
        <v>53</v>
      </c>
      <c r="D1520" s="66" t="s">
        <v>1730</v>
      </c>
      <c r="E1520" s="12" t="s">
        <v>72</v>
      </c>
      <c r="F1520" s="691">
        <v>41672</v>
      </c>
      <c r="G1520" s="992" t="s">
        <v>2370</v>
      </c>
      <c r="H1520" s="12" t="s">
        <v>771</v>
      </c>
      <c r="I1520" s="12" t="s">
        <v>1182</v>
      </c>
      <c r="J1520" s="12" t="b">
        <v>0</v>
      </c>
    </row>
    <row r="1521" spans="1:10" x14ac:dyDescent="0.2">
      <c r="A1521" s="874">
        <v>38715</v>
      </c>
      <c r="B1521" s="66" t="s">
        <v>2193</v>
      </c>
      <c r="C1521" s="66" t="s">
        <v>2</v>
      </c>
      <c r="D1521" s="66" t="s">
        <v>1730</v>
      </c>
      <c r="E1521" s="12" t="s">
        <v>80</v>
      </c>
      <c r="F1521" s="691">
        <v>158476</v>
      </c>
      <c r="G1521" s="992" t="s">
        <v>2371</v>
      </c>
      <c r="H1521" s="12" t="s">
        <v>1200</v>
      </c>
      <c r="I1521" s="12" t="s">
        <v>1667</v>
      </c>
      <c r="J1521" s="12" t="b">
        <v>0</v>
      </c>
    </row>
    <row r="1522" spans="1:10" x14ac:dyDescent="0.2">
      <c r="A1522" s="874">
        <v>38653</v>
      </c>
      <c r="B1522" s="66" t="s">
        <v>5</v>
      </c>
      <c r="C1522" s="66" t="s">
        <v>2</v>
      </c>
      <c r="D1522" s="66" t="s">
        <v>20</v>
      </c>
      <c r="E1522" s="12" t="s">
        <v>377</v>
      </c>
      <c r="F1522" s="691">
        <v>46291</v>
      </c>
      <c r="G1522" s="992" t="s">
        <v>642</v>
      </c>
      <c r="H1522" s="12" t="s">
        <v>1720</v>
      </c>
      <c r="I1522" s="12"/>
      <c r="J1522" s="12" t="b">
        <v>0</v>
      </c>
    </row>
    <row r="1523" spans="1:10" x14ac:dyDescent="0.2">
      <c r="A1523" s="874">
        <v>38037</v>
      </c>
      <c r="B1523" s="66" t="s">
        <v>2193</v>
      </c>
      <c r="C1523" s="66" t="s">
        <v>2</v>
      </c>
      <c r="D1523" s="66" t="s">
        <v>1730</v>
      </c>
      <c r="E1523" s="12" t="s">
        <v>377</v>
      </c>
      <c r="F1523" s="691">
        <v>125363</v>
      </c>
      <c r="G1523" s="992" t="s">
        <v>2372</v>
      </c>
      <c r="H1523" s="12" t="s">
        <v>1017</v>
      </c>
      <c r="I1523" s="12"/>
      <c r="J1523" s="12" t="b">
        <v>0</v>
      </c>
    </row>
    <row r="1524" spans="1:10" x14ac:dyDescent="0.2">
      <c r="A1524" s="874">
        <v>37927</v>
      </c>
      <c r="B1524" s="66" t="s">
        <v>2193</v>
      </c>
      <c r="C1524" s="66" t="s">
        <v>2</v>
      </c>
      <c r="D1524" s="66" t="s">
        <v>1730</v>
      </c>
      <c r="E1524" s="12" t="s">
        <v>31</v>
      </c>
      <c r="F1524" s="691">
        <v>108000</v>
      </c>
      <c r="G1524" s="992" t="s">
        <v>2373</v>
      </c>
      <c r="H1524" s="12" t="s">
        <v>1017</v>
      </c>
      <c r="I1524" s="12"/>
      <c r="J1524" s="12" t="b">
        <v>0</v>
      </c>
    </row>
    <row r="1525" spans="1:10" x14ac:dyDescent="0.2">
      <c r="A1525" s="874">
        <v>37517</v>
      </c>
      <c r="B1525" s="66" t="s">
        <v>2193</v>
      </c>
      <c r="C1525" s="66" t="s">
        <v>2</v>
      </c>
      <c r="D1525" s="66" t="s">
        <v>1730</v>
      </c>
      <c r="E1525" s="12" t="s">
        <v>260</v>
      </c>
      <c r="F1525" s="691">
        <v>150082</v>
      </c>
      <c r="G1525" s="992" t="s">
        <v>2374</v>
      </c>
      <c r="H1525" s="12" t="s">
        <v>853</v>
      </c>
      <c r="I1525" s="12"/>
      <c r="J1525" s="12" t="b">
        <v>0</v>
      </c>
    </row>
    <row r="1526" spans="1:10" x14ac:dyDescent="0.2">
      <c r="A1526" s="874">
        <v>37461</v>
      </c>
      <c r="B1526" s="66" t="s">
        <v>5</v>
      </c>
      <c r="C1526" s="66" t="s">
        <v>2</v>
      </c>
      <c r="D1526" s="66" t="s">
        <v>19</v>
      </c>
      <c r="E1526" s="12" t="s">
        <v>26</v>
      </c>
      <c r="F1526" s="691">
        <v>20000</v>
      </c>
      <c r="G1526" s="992" t="s">
        <v>22</v>
      </c>
      <c r="H1526" s="12" t="s">
        <v>846</v>
      </c>
      <c r="I1526" s="12"/>
      <c r="J1526" s="12" t="b">
        <v>0</v>
      </c>
    </row>
    <row r="1527" spans="1:10" x14ac:dyDescent="0.2">
      <c r="A1527" s="874">
        <v>37140</v>
      </c>
      <c r="B1527" s="66" t="s">
        <v>5</v>
      </c>
      <c r="C1527" s="66" t="s">
        <v>2</v>
      </c>
      <c r="D1527" s="66" t="s">
        <v>19</v>
      </c>
      <c r="E1527" s="12" t="s">
        <v>634</v>
      </c>
      <c r="F1527" s="691">
        <v>27453</v>
      </c>
      <c r="G1527" s="992" t="s">
        <v>22</v>
      </c>
      <c r="H1527" s="12" t="s">
        <v>891</v>
      </c>
      <c r="I1527" s="12"/>
      <c r="J1527" s="12" t="b">
        <v>0</v>
      </c>
    </row>
    <row r="1528" spans="1:10" x14ac:dyDescent="0.2">
      <c r="A1528" s="874">
        <v>37046</v>
      </c>
      <c r="B1528" s="66" t="s">
        <v>5</v>
      </c>
      <c r="C1528" s="66" t="s">
        <v>2</v>
      </c>
      <c r="D1528" s="66" t="s">
        <v>19</v>
      </c>
      <c r="E1528" s="12" t="s">
        <v>30</v>
      </c>
      <c r="F1528" s="691">
        <v>20000</v>
      </c>
      <c r="G1528" s="992" t="s">
        <v>632</v>
      </c>
      <c r="H1528" s="12" t="s">
        <v>1200</v>
      </c>
      <c r="I1528" s="12"/>
      <c r="J1528" s="12" t="b">
        <v>0</v>
      </c>
    </row>
    <row r="1529" spans="1:10" x14ac:dyDescent="0.2">
      <c r="A1529" s="874">
        <v>36997</v>
      </c>
      <c r="B1529" s="66" t="s">
        <v>5</v>
      </c>
      <c r="C1529" s="66" t="s">
        <v>2</v>
      </c>
      <c r="D1529" s="66" t="s">
        <v>19</v>
      </c>
      <c r="E1529" s="12" t="s">
        <v>623</v>
      </c>
      <c r="F1529" s="691">
        <v>20000</v>
      </c>
      <c r="G1529" s="992" t="s">
        <v>22</v>
      </c>
      <c r="H1529" s="12" t="s">
        <v>1334</v>
      </c>
      <c r="I1529" s="12"/>
      <c r="J1529" s="12" t="b">
        <v>0</v>
      </c>
    </row>
    <row r="1530" spans="1:10" x14ac:dyDescent="0.2">
      <c r="A1530" s="874">
        <v>36985</v>
      </c>
      <c r="B1530" s="66" t="s">
        <v>5</v>
      </c>
      <c r="C1530" s="66" t="s">
        <v>2</v>
      </c>
      <c r="D1530" s="66" t="s">
        <v>19</v>
      </c>
      <c r="E1530" s="12" t="s">
        <v>30</v>
      </c>
      <c r="F1530" s="691">
        <v>31147</v>
      </c>
      <c r="G1530" s="992" t="s">
        <v>107</v>
      </c>
      <c r="H1530" s="12" t="s">
        <v>1017</v>
      </c>
      <c r="I1530" s="12"/>
      <c r="J1530" s="12" t="b">
        <v>0</v>
      </c>
    </row>
    <row r="1531" spans="1:10" x14ac:dyDescent="0.2">
      <c r="A1531" s="874">
        <v>36587</v>
      </c>
      <c r="B1531" s="66" t="s">
        <v>5</v>
      </c>
      <c r="C1531" s="66" t="s">
        <v>2</v>
      </c>
      <c r="D1531" s="66" t="s">
        <v>17</v>
      </c>
      <c r="E1531" s="12" t="s">
        <v>158</v>
      </c>
      <c r="F1531" s="691">
        <v>30864</v>
      </c>
      <c r="G1531" s="992" t="s">
        <v>628</v>
      </c>
      <c r="H1531" s="12" t="s">
        <v>853</v>
      </c>
      <c r="I1531" s="12"/>
      <c r="J1531" s="12" t="b">
        <v>0</v>
      </c>
    </row>
    <row r="1532" spans="1:10" x14ac:dyDescent="0.2">
      <c r="A1532" s="874">
        <v>36351</v>
      </c>
      <c r="B1532" s="66" t="s">
        <v>5</v>
      </c>
      <c r="C1532" s="66" t="s">
        <v>2</v>
      </c>
      <c r="D1532" s="66" t="s">
        <v>20</v>
      </c>
      <c r="E1532" s="12" t="s">
        <v>26</v>
      </c>
      <c r="F1532" s="691">
        <v>17851</v>
      </c>
      <c r="G1532" s="992" t="s">
        <v>625</v>
      </c>
      <c r="H1532" s="12" t="s">
        <v>1117</v>
      </c>
      <c r="I1532" s="12"/>
      <c r="J1532" s="12" t="b">
        <v>0</v>
      </c>
    </row>
    <row r="1533" spans="1:10" x14ac:dyDescent="0.2">
      <c r="A1533" s="874">
        <v>36146</v>
      </c>
      <c r="B1533" s="66" t="s">
        <v>5</v>
      </c>
      <c r="C1533" s="66" t="s">
        <v>2</v>
      </c>
      <c r="D1533" s="66" t="s">
        <v>20</v>
      </c>
      <c r="E1533" s="12" t="s">
        <v>623</v>
      </c>
      <c r="F1533" s="691">
        <v>142024</v>
      </c>
      <c r="G1533" s="992" t="s">
        <v>726</v>
      </c>
      <c r="H1533" s="12" t="s">
        <v>935</v>
      </c>
      <c r="I1533" s="12"/>
      <c r="J1533" s="12" t="b">
        <v>0</v>
      </c>
    </row>
    <row r="1534" spans="1:10" x14ac:dyDescent="0.2">
      <c r="B1534" s="11"/>
      <c r="C1534" s="66"/>
      <c r="D1534" s="66"/>
      <c r="E1534" s="12"/>
      <c r="G1534" s="12"/>
      <c r="H1534" s="12"/>
      <c r="I1534" s="12"/>
      <c r="J1534" s="696"/>
    </row>
    <row r="1541" spans="1:8" x14ac:dyDescent="0.2">
      <c r="A1541" s="993"/>
      <c r="B1541" s="994"/>
      <c r="C1541" s="995"/>
      <c r="D1541" s="995"/>
      <c r="E1541" s="994"/>
      <c r="F1541" s="996"/>
      <c r="G1541" s="1189"/>
      <c r="H1541" s="994"/>
    </row>
    <row r="1542" spans="1:8" x14ac:dyDescent="0.2">
      <c r="A1542" s="997"/>
      <c r="B1542" s="998"/>
      <c r="C1542" s="998"/>
      <c r="D1542" s="998"/>
      <c r="E1542" s="998"/>
      <c r="F1542" s="999"/>
      <c r="G1542" s="1190"/>
      <c r="H1542" s="1000"/>
    </row>
    <row r="1543" spans="1:8" x14ac:dyDescent="0.2">
      <c r="A1543" s="1001"/>
      <c r="B1543" s="1002"/>
      <c r="C1543" s="1003"/>
      <c r="D1543" s="1003"/>
      <c r="E1543" s="1004"/>
      <c r="F1543" s="1005"/>
      <c r="G1543" s="1004"/>
      <c r="H1543" s="1006"/>
    </row>
    <row r="1544" spans="1:8" x14ac:dyDescent="0.2">
      <c r="A1544" s="1001"/>
      <c r="B1544" s="1002"/>
      <c r="C1544" s="1003"/>
      <c r="D1544" s="1003"/>
      <c r="E1544" s="1004"/>
      <c r="F1544" s="1005"/>
      <c r="G1544" s="1004"/>
      <c r="H1544" s="1006"/>
    </row>
    <row r="1545" spans="1:8" x14ac:dyDescent="0.2">
      <c r="A1545" s="1001"/>
      <c r="B1545" s="1002"/>
      <c r="C1545" s="1003"/>
      <c r="D1545" s="1003"/>
      <c r="E1545" s="1004"/>
      <c r="F1545" s="1005"/>
      <c r="G1545" s="1004"/>
      <c r="H1545" s="1006"/>
    </row>
    <row r="1546" spans="1:8" x14ac:dyDescent="0.2">
      <c r="A1546" s="1007"/>
      <c r="B1546" s="1008"/>
      <c r="C1546" s="1009"/>
      <c r="D1546" s="1009"/>
      <c r="E1546" s="1008"/>
      <c r="F1546" s="1010"/>
      <c r="G1546" s="1008"/>
      <c r="H1546" s="1011"/>
    </row>
    <row r="1547" spans="1:8" x14ac:dyDescent="0.2">
      <c r="A1547" s="1007"/>
      <c r="B1547" s="1008"/>
      <c r="C1547" s="1009"/>
      <c r="D1547" s="1009"/>
      <c r="E1547" s="1008"/>
      <c r="F1547" s="1010"/>
      <c r="G1547" s="1008"/>
      <c r="H1547" s="1011"/>
    </row>
    <row r="1548" spans="1:8" x14ac:dyDescent="0.2">
      <c r="A1548" s="1007"/>
      <c r="B1548" s="1008"/>
      <c r="C1548" s="1009"/>
      <c r="D1548" s="1009"/>
      <c r="E1548" s="1008"/>
      <c r="F1548" s="1012"/>
      <c r="G1548" s="1008"/>
      <c r="H1548" s="1011"/>
    </row>
    <row r="1549" spans="1:8" x14ac:dyDescent="0.2">
      <c r="A1549" s="993"/>
      <c r="B1549" s="994"/>
      <c r="C1549" s="995"/>
      <c r="D1549" s="995"/>
      <c r="E1549" s="994"/>
      <c r="F1549" s="996"/>
      <c r="G1549" s="1189"/>
      <c r="H1549" s="994"/>
    </row>
    <row r="1550" spans="1:8" x14ac:dyDescent="0.2">
      <c r="A1550" s="993"/>
      <c r="B1550" s="994"/>
      <c r="C1550" s="995"/>
      <c r="D1550" s="995"/>
      <c r="E1550" s="994"/>
      <c r="F1550" s="996"/>
      <c r="G1550" s="1189"/>
      <c r="H1550" s="994"/>
    </row>
  </sheetData>
  <dataConsolidate link="1">
    <dataRefs count="2">
      <dataRef ref="I15:I23" sheet="FW Monitored"/>
      <dataRef ref="J18" sheet="FW Monitored"/>
    </dataRefs>
  </dataConsolidate>
  <pageMargins left="0.28999999999999998" right="0.37" top="0.75" bottom="0.75" header="0.3" footer="0.3"/>
  <pageSetup scale="75" fitToHeight="0" orientation="landscape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9"/>
  <sheetViews>
    <sheetView zoomScale="80" zoomScaleNormal="80" workbookViewId="0">
      <selection activeCell="F22" sqref="F22"/>
    </sheetView>
  </sheetViews>
  <sheetFormatPr defaultRowHeight="12.75" x14ac:dyDescent="0.2"/>
  <cols>
    <col min="1" max="1" width="10.85546875" style="18" bestFit="1" customWidth="1"/>
    <col min="2" max="2" width="8.42578125" style="18" bestFit="1" customWidth="1"/>
    <col min="3" max="3" width="10.85546875" style="18" bestFit="1" customWidth="1"/>
    <col min="4" max="4" width="10.140625" style="18" bestFit="1" customWidth="1"/>
    <col min="5" max="5" width="17.140625" style="18" bestFit="1" customWidth="1"/>
    <col min="6" max="6" width="36.5703125" style="18" bestFit="1" customWidth="1"/>
    <col min="7" max="7" width="15.140625" style="18" bestFit="1" customWidth="1"/>
    <col min="8" max="8" width="50.85546875" style="18" bestFit="1" customWidth="1"/>
    <col min="9" max="9" width="6.85546875" style="18" hidden="1" customWidth="1"/>
    <col min="10" max="10" width="12.140625" style="18" hidden="1" customWidth="1"/>
    <col min="11" max="11" width="29.140625" style="18" hidden="1" customWidth="1"/>
    <col min="12" max="16384" width="9.140625" style="18"/>
  </cols>
  <sheetData>
    <row r="1" spans="1:11" x14ac:dyDescent="0.2">
      <c r="A1" s="18" t="s">
        <v>7</v>
      </c>
      <c r="B1" s="18" t="s">
        <v>8</v>
      </c>
      <c r="C1" s="18" t="s">
        <v>9</v>
      </c>
      <c r="D1" s="18" t="s">
        <v>10</v>
      </c>
      <c r="E1" s="18" t="s">
        <v>35</v>
      </c>
      <c r="F1" s="18" t="s">
        <v>12</v>
      </c>
      <c r="G1" s="18" t="s">
        <v>0</v>
      </c>
      <c r="H1" s="18" t="s">
        <v>13</v>
      </c>
      <c r="I1" s="18" t="s">
        <v>1160</v>
      </c>
      <c r="J1" s="18" t="s">
        <v>1161</v>
      </c>
      <c r="K1" s="18" t="s">
        <v>1162</v>
      </c>
    </row>
    <row r="2" spans="1:11" x14ac:dyDescent="0.2">
      <c r="A2" s="61">
        <v>41579</v>
      </c>
      <c r="B2" s="62" t="s">
        <v>40</v>
      </c>
      <c r="C2" s="62" t="s">
        <v>952</v>
      </c>
      <c r="D2" s="62" t="s">
        <v>37</v>
      </c>
      <c r="E2" s="62" t="s">
        <v>18</v>
      </c>
      <c r="F2" s="62" t="s">
        <v>1163</v>
      </c>
      <c r="G2" s="63"/>
      <c r="H2" s="62" t="s">
        <v>1164</v>
      </c>
      <c r="I2" s="62" t="s">
        <v>1917</v>
      </c>
      <c r="J2" s="62" t="s">
        <v>1166</v>
      </c>
      <c r="K2" s="62" t="s">
        <v>1167</v>
      </c>
    </row>
    <row r="3" spans="1:11" x14ac:dyDescent="0.2">
      <c r="A3" s="61">
        <v>41576</v>
      </c>
      <c r="B3" s="62" t="s">
        <v>36</v>
      </c>
      <c r="C3" s="62" t="s">
        <v>1168</v>
      </c>
      <c r="D3" s="62" t="s">
        <v>761</v>
      </c>
      <c r="E3" s="62" t="s">
        <v>17</v>
      </c>
      <c r="F3" s="62" t="s">
        <v>373</v>
      </c>
      <c r="G3" s="63"/>
      <c r="H3" s="62" t="s">
        <v>1169</v>
      </c>
      <c r="I3" s="62" t="s">
        <v>1738</v>
      </c>
      <c r="J3" s="62" t="s">
        <v>1166</v>
      </c>
      <c r="K3" s="62" t="s">
        <v>1167</v>
      </c>
    </row>
    <row r="4" spans="1:11" x14ac:dyDescent="0.2">
      <c r="A4" s="61">
        <v>41570</v>
      </c>
      <c r="B4" s="62" t="s">
        <v>36</v>
      </c>
      <c r="C4" s="62" t="s">
        <v>1168</v>
      </c>
      <c r="D4" s="62" t="s">
        <v>53</v>
      </c>
      <c r="E4" s="62" t="s">
        <v>17</v>
      </c>
      <c r="F4" s="62" t="s">
        <v>1171</v>
      </c>
      <c r="G4" s="63"/>
      <c r="H4" s="62" t="s">
        <v>1172</v>
      </c>
      <c r="I4" s="62" t="s">
        <v>1922</v>
      </c>
      <c r="J4" s="62" t="s">
        <v>1166</v>
      </c>
      <c r="K4" s="62" t="s">
        <v>1167</v>
      </c>
    </row>
    <row r="5" spans="1:11" x14ac:dyDescent="0.2">
      <c r="A5" s="61">
        <v>41569</v>
      </c>
      <c r="B5" s="62" t="s">
        <v>6</v>
      </c>
      <c r="C5" s="62" t="s">
        <v>1173</v>
      </c>
      <c r="D5" s="62" t="s">
        <v>761</v>
      </c>
      <c r="E5" s="62"/>
      <c r="F5" s="62" t="s">
        <v>1174</v>
      </c>
      <c r="G5" s="63"/>
      <c r="H5" s="62" t="s">
        <v>1175</v>
      </c>
      <c r="I5" s="62" t="s">
        <v>1487</v>
      </c>
      <c r="J5" s="62" t="s">
        <v>1166</v>
      </c>
      <c r="K5" s="62" t="s">
        <v>1167</v>
      </c>
    </row>
    <row r="6" spans="1:11" x14ac:dyDescent="0.2">
      <c r="A6" s="61">
        <v>41568</v>
      </c>
      <c r="B6" s="62" t="s">
        <v>5</v>
      </c>
      <c r="C6" s="62" t="s">
        <v>846</v>
      </c>
      <c r="D6" s="62" t="s">
        <v>53</v>
      </c>
      <c r="E6" s="62" t="s">
        <v>17</v>
      </c>
      <c r="F6" s="62" t="s">
        <v>66</v>
      </c>
      <c r="G6" s="63"/>
      <c r="H6" s="62" t="s">
        <v>1176</v>
      </c>
      <c r="I6" s="62" t="s">
        <v>1925</v>
      </c>
      <c r="J6" s="62" t="s">
        <v>1166</v>
      </c>
      <c r="K6" s="62" t="s">
        <v>1167</v>
      </c>
    </row>
    <row r="7" spans="1:11" x14ac:dyDescent="0.2">
      <c r="A7" s="61">
        <v>41568</v>
      </c>
      <c r="B7" s="62" t="s">
        <v>5</v>
      </c>
      <c r="C7" s="62" t="s">
        <v>943</v>
      </c>
      <c r="D7" s="62" t="s">
        <v>761</v>
      </c>
      <c r="E7" s="62" t="s">
        <v>18</v>
      </c>
      <c r="F7" s="62" t="s">
        <v>373</v>
      </c>
      <c r="G7" s="63">
        <v>0</v>
      </c>
      <c r="H7" s="62" t="s">
        <v>1178</v>
      </c>
      <c r="I7" s="62" t="s">
        <v>1927</v>
      </c>
      <c r="J7" s="62" t="s">
        <v>1166</v>
      </c>
      <c r="K7" s="62" t="s">
        <v>1167</v>
      </c>
    </row>
    <row r="8" spans="1:11" x14ac:dyDescent="0.2">
      <c r="A8" s="61">
        <v>41566</v>
      </c>
      <c r="B8" s="62" t="s">
        <v>36</v>
      </c>
      <c r="C8" s="62" t="s">
        <v>1099</v>
      </c>
      <c r="D8" s="62" t="s">
        <v>761</v>
      </c>
      <c r="E8" s="62" t="s">
        <v>17</v>
      </c>
      <c r="F8" s="62" t="s">
        <v>28</v>
      </c>
      <c r="G8" s="63">
        <v>452.5</v>
      </c>
      <c r="H8" s="62" t="s">
        <v>1179</v>
      </c>
      <c r="I8" s="62"/>
      <c r="J8" s="62" t="s">
        <v>1166</v>
      </c>
      <c r="K8" s="62" t="s">
        <v>1167</v>
      </c>
    </row>
    <row r="9" spans="1:11" x14ac:dyDescent="0.2">
      <c r="A9" s="61">
        <v>41564</v>
      </c>
      <c r="B9" s="62" t="s">
        <v>5</v>
      </c>
      <c r="C9" s="62" t="s">
        <v>771</v>
      </c>
      <c r="D9" s="62" t="s">
        <v>118</v>
      </c>
      <c r="E9" s="62" t="s">
        <v>18</v>
      </c>
      <c r="F9" s="62" t="s">
        <v>85</v>
      </c>
      <c r="G9" s="63"/>
      <c r="H9" s="62" t="s">
        <v>1181</v>
      </c>
      <c r="I9" s="62" t="s">
        <v>1487</v>
      </c>
      <c r="J9" s="62" t="s">
        <v>1166</v>
      </c>
      <c r="K9" s="62" t="s">
        <v>1167</v>
      </c>
    </row>
    <row r="10" spans="1:11" x14ac:dyDescent="0.2">
      <c r="A10" s="61">
        <v>41562</v>
      </c>
      <c r="B10" s="62" t="s">
        <v>36</v>
      </c>
      <c r="C10" s="62" t="s">
        <v>1183</v>
      </c>
      <c r="D10" s="62" t="s">
        <v>2</v>
      </c>
      <c r="E10" s="62" t="s">
        <v>17</v>
      </c>
      <c r="F10" s="62" t="s">
        <v>844</v>
      </c>
      <c r="G10" s="63"/>
      <c r="H10" s="62" t="s">
        <v>1184</v>
      </c>
      <c r="I10" s="62" t="s">
        <v>1649</v>
      </c>
      <c r="J10" s="62" t="s">
        <v>1166</v>
      </c>
      <c r="K10" s="62" t="s">
        <v>1167</v>
      </c>
    </row>
    <row r="11" spans="1:11" x14ac:dyDescent="0.2">
      <c r="A11" s="61">
        <v>41551</v>
      </c>
      <c r="B11" s="62" t="s">
        <v>40</v>
      </c>
      <c r="C11" s="62" t="s">
        <v>1186</v>
      </c>
      <c r="D11" s="62" t="s">
        <v>2</v>
      </c>
      <c r="E11" s="62" t="s">
        <v>17</v>
      </c>
      <c r="F11" s="62" t="s">
        <v>208</v>
      </c>
      <c r="G11" s="63">
        <v>70000</v>
      </c>
      <c r="H11" s="62" t="s">
        <v>1187</v>
      </c>
      <c r="I11" s="62" t="s">
        <v>1909</v>
      </c>
      <c r="J11" s="62" t="s">
        <v>1166</v>
      </c>
      <c r="K11" s="62" t="s">
        <v>1167</v>
      </c>
    </row>
    <row r="12" spans="1:11" x14ac:dyDescent="0.2">
      <c r="A12" s="61">
        <v>41549</v>
      </c>
      <c r="B12" s="62" t="s">
        <v>36</v>
      </c>
      <c r="C12" s="62" t="s">
        <v>1138</v>
      </c>
      <c r="D12" s="62" t="s">
        <v>761</v>
      </c>
      <c r="E12" s="62" t="s">
        <v>18</v>
      </c>
      <c r="F12" s="62" t="s">
        <v>80</v>
      </c>
      <c r="G12" s="63"/>
      <c r="H12" s="62" t="s">
        <v>1189</v>
      </c>
      <c r="I12" s="62" t="s">
        <v>1182</v>
      </c>
      <c r="J12" s="62" t="s">
        <v>1166</v>
      </c>
      <c r="K12" s="62" t="s">
        <v>1167</v>
      </c>
    </row>
    <row r="13" spans="1:11" x14ac:dyDescent="0.2">
      <c r="A13" s="61">
        <v>41548</v>
      </c>
      <c r="B13" s="62" t="s">
        <v>36</v>
      </c>
      <c r="C13" s="62" t="s">
        <v>984</v>
      </c>
      <c r="D13" s="62" t="s">
        <v>761</v>
      </c>
      <c r="E13" s="62" t="s">
        <v>17</v>
      </c>
      <c r="F13" s="62" t="s">
        <v>373</v>
      </c>
      <c r="G13" s="63">
        <v>509.84</v>
      </c>
      <c r="H13" s="62" t="s">
        <v>1190</v>
      </c>
      <c r="I13" s="62" t="s">
        <v>1931</v>
      </c>
      <c r="J13" s="62" t="s">
        <v>1166</v>
      </c>
      <c r="K13" s="62" t="s">
        <v>1167</v>
      </c>
    </row>
    <row r="14" spans="1:11" x14ac:dyDescent="0.2">
      <c r="A14" s="61">
        <v>41546</v>
      </c>
      <c r="B14" s="62" t="s">
        <v>36</v>
      </c>
      <c r="C14" s="62" t="s">
        <v>1191</v>
      </c>
      <c r="D14" s="62" t="s">
        <v>53</v>
      </c>
      <c r="E14" s="62" t="s">
        <v>19</v>
      </c>
      <c r="F14" s="62" t="s">
        <v>74</v>
      </c>
      <c r="G14" s="63">
        <v>5239.68</v>
      </c>
      <c r="H14" s="62" t="s">
        <v>1192</v>
      </c>
      <c r="I14" s="62" t="s">
        <v>1177</v>
      </c>
      <c r="J14" s="62" t="s">
        <v>1166</v>
      </c>
      <c r="K14" s="62" t="s">
        <v>1167</v>
      </c>
    </row>
    <row r="15" spans="1:11" x14ac:dyDescent="0.2">
      <c r="A15" s="61">
        <v>41543</v>
      </c>
      <c r="B15" s="62" t="s">
        <v>36</v>
      </c>
      <c r="C15" s="62" t="s">
        <v>863</v>
      </c>
      <c r="D15" s="62" t="s">
        <v>2</v>
      </c>
      <c r="E15" s="62" t="s">
        <v>19</v>
      </c>
      <c r="F15" s="62" t="s">
        <v>864</v>
      </c>
      <c r="G15" s="63">
        <v>58354.52</v>
      </c>
      <c r="H15" s="62" t="s">
        <v>1193</v>
      </c>
      <c r="I15" s="62" t="s">
        <v>1487</v>
      </c>
      <c r="J15" s="62" t="s">
        <v>1166</v>
      </c>
      <c r="K15" s="62" t="s">
        <v>1167</v>
      </c>
    </row>
    <row r="16" spans="1:11" x14ac:dyDescent="0.2">
      <c r="A16" s="61">
        <v>41542</v>
      </c>
      <c r="B16" s="62" t="s">
        <v>5</v>
      </c>
      <c r="C16" s="62" t="s">
        <v>935</v>
      </c>
      <c r="D16" s="62" t="s">
        <v>2</v>
      </c>
      <c r="E16" s="62" t="s">
        <v>20</v>
      </c>
      <c r="F16" s="62" t="s">
        <v>85</v>
      </c>
      <c r="G16" s="63">
        <v>125000</v>
      </c>
      <c r="H16" s="62" t="s">
        <v>1194</v>
      </c>
      <c r="I16" s="62" t="s">
        <v>1182</v>
      </c>
      <c r="J16" s="62" t="s">
        <v>1166</v>
      </c>
      <c r="K16" s="62" t="s">
        <v>1167</v>
      </c>
    </row>
    <row r="17" spans="1:11" x14ac:dyDescent="0.2">
      <c r="A17" s="61">
        <v>41542</v>
      </c>
      <c r="B17" s="62" t="s">
        <v>5</v>
      </c>
      <c r="C17" s="62" t="s">
        <v>935</v>
      </c>
      <c r="D17" s="62" t="s">
        <v>2</v>
      </c>
      <c r="E17" s="62" t="s">
        <v>20</v>
      </c>
      <c r="F17" s="62" t="s">
        <v>85</v>
      </c>
      <c r="G17" s="63">
        <v>125000</v>
      </c>
      <c r="H17" s="62" t="s">
        <v>1195</v>
      </c>
      <c r="I17" s="62" t="s">
        <v>1223</v>
      </c>
      <c r="J17" s="62" t="s">
        <v>1166</v>
      </c>
      <c r="K17" s="62" t="s">
        <v>1167</v>
      </c>
    </row>
    <row r="18" spans="1:11" x14ac:dyDescent="0.2">
      <c r="A18" s="61">
        <v>41541</v>
      </c>
      <c r="B18" s="62" t="s">
        <v>36</v>
      </c>
      <c r="C18" s="62" t="s">
        <v>1168</v>
      </c>
      <c r="D18" s="62" t="s">
        <v>761</v>
      </c>
      <c r="E18" s="62" t="s">
        <v>17</v>
      </c>
      <c r="F18" s="62" t="s">
        <v>373</v>
      </c>
      <c r="G18" s="63"/>
      <c r="H18" s="62" t="s">
        <v>1196</v>
      </c>
      <c r="I18" s="62" t="s">
        <v>1180</v>
      </c>
      <c r="J18" s="62" t="s">
        <v>1166</v>
      </c>
      <c r="K18" s="62" t="s">
        <v>1167</v>
      </c>
    </row>
    <row r="19" spans="1:11" x14ac:dyDescent="0.2">
      <c r="A19" s="61">
        <v>41541</v>
      </c>
      <c r="B19" s="62" t="s">
        <v>36</v>
      </c>
      <c r="C19" s="62" t="s">
        <v>1197</v>
      </c>
      <c r="D19" s="62" t="s">
        <v>53</v>
      </c>
      <c r="E19" s="62" t="s">
        <v>19</v>
      </c>
      <c r="F19" s="62" t="s">
        <v>278</v>
      </c>
      <c r="G19" s="63">
        <v>14574.1</v>
      </c>
      <c r="H19" s="62" t="s">
        <v>22</v>
      </c>
      <c r="I19" s="62" t="s">
        <v>1170</v>
      </c>
      <c r="J19" s="62" t="s">
        <v>1166</v>
      </c>
      <c r="K19" s="62" t="s">
        <v>1167</v>
      </c>
    </row>
    <row r="20" spans="1:11" x14ac:dyDescent="0.2">
      <c r="A20" s="61">
        <v>41540</v>
      </c>
      <c r="B20" s="62" t="s">
        <v>40</v>
      </c>
      <c r="C20" s="62" t="s">
        <v>1198</v>
      </c>
      <c r="D20" s="62" t="s">
        <v>761</v>
      </c>
      <c r="E20" s="62"/>
      <c r="F20" s="62" t="s">
        <v>288</v>
      </c>
      <c r="G20" s="63"/>
      <c r="H20" s="62" t="s">
        <v>1199</v>
      </c>
      <c r="I20" s="62" t="s">
        <v>1665</v>
      </c>
      <c r="J20" s="62" t="s">
        <v>1166</v>
      </c>
      <c r="K20" s="62" t="s">
        <v>1167</v>
      </c>
    </row>
    <row r="21" spans="1:11" x14ac:dyDescent="0.2">
      <c r="A21" s="61">
        <v>41538</v>
      </c>
      <c r="B21" s="62" t="s">
        <v>5</v>
      </c>
      <c r="C21" s="62" t="s">
        <v>1200</v>
      </c>
      <c r="D21" s="62" t="s">
        <v>53</v>
      </c>
      <c r="E21" s="62" t="s">
        <v>20</v>
      </c>
      <c r="F21" s="62" t="s">
        <v>203</v>
      </c>
      <c r="G21" s="63">
        <v>2565</v>
      </c>
      <c r="H21" s="62" t="s">
        <v>1201</v>
      </c>
      <c r="I21" s="62" t="s">
        <v>1665</v>
      </c>
      <c r="J21" s="62" t="s">
        <v>1166</v>
      </c>
      <c r="K21" s="62" t="s">
        <v>1167</v>
      </c>
    </row>
    <row r="22" spans="1:11" x14ac:dyDescent="0.2">
      <c r="A22" s="61">
        <v>41537</v>
      </c>
      <c r="B22" s="62" t="s">
        <v>5</v>
      </c>
      <c r="C22" s="62" t="s">
        <v>1133</v>
      </c>
      <c r="D22" s="62" t="s">
        <v>761</v>
      </c>
      <c r="E22" s="62" t="s">
        <v>17</v>
      </c>
      <c r="F22" s="62" t="s">
        <v>85</v>
      </c>
      <c r="G22" s="63"/>
      <c r="H22" s="62" t="s">
        <v>1202</v>
      </c>
      <c r="I22" s="62" t="s">
        <v>1180</v>
      </c>
      <c r="J22" s="62" t="s">
        <v>1166</v>
      </c>
      <c r="K22" s="62" t="s">
        <v>1167</v>
      </c>
    </row>
    <row r="23" spans="1:11" x14ac:dyDescent="0.2">
      <c r="A23" s="61">
        <v>41536</v>
      </c>
      <c r="B23" s="62" t="s">
        <v>36</v>
      </c>
      <c r="C23" s="62" t="s">
        <v>1203</v>
      </c>
      <c r="D23" s="62" t="s">
        <v>761</v>
      </c>
      <c r="E23" s="62" t="s">
        <v>17</v>
      </c>
      <c r="F23" s="62" t="s">
        <v>85</v>
      </c>
      <c r="G23" s="63"/>
      <c r="H23" s="62" t="s">
        <v>1204</v>
      </c>
      <c r="I23" s="62" t="s">
        <v>1824</v>
      </c>
      <c r="J23" s="62" t="s">
        <v>1166</v>
      </c>
      <c r="K23" s="62" t="s">
        <v>1167</v>
      </c>
    </row>
    <row r="24" spans="1:11" x14ac:dyDescent="0.2">
      <c r="A24" s="61">
        <v>41534</v>
      </c>
      <c r="B24" s="62" t="s">
        <v>5</v>
      </c>
      <c r="C24" s="62" t="s">
        <v>1133</v>
      </c>
      <c r="D24" s="62" t="s">
        <v>761</v>
      </c>
      <c r="E24" s="62" t="s">
        <v>20</v>
      </c>
      <c r="F24" s="62" t="s">
        <v>85</v>
      </c>
      <c r="G24" s="63"/>
      <c r="H24" s="62" t="s">
        <v>1205</v>
      </c>
      <c r="I24" s="62" t="s">
        <v>1579</v>
      </c>
      <c r="J24" s="62" t="s">
        <v>1166</v>
      </c>
      <c r="K24" s="62" t="s">
        <v>1167</v>
      </c>
    </row>
    <row r="25" spans="1:11" x14ac:dyDescent="0.2">
      <c r="A25" s="61">
        <v>41534</v>
      </c>
      <c r="B25" s="62" t="s">
        <v>40</v>
      </c>
      <c r="C25" s="62" t="s">
        <v>855</v>
      </c>
      <c r="D25" s="62" t="s">
        <v>761</v>
      </c>
      <c r="E25" s="62" t="s">
        <v>17</v>
      </c>
      <c r="F25" s="62" t="s">
        <v>1206</v>
      </c>
      <c r="G25" s="63">
        <v>2000</v>
      </c>
      <c r="H25" s="62" t="s">
        <v>1207</v>
      </c>
      <c r="I25" s="62" t="s">
        <v>1590</v>
      </c>
      <c r="J25" s="62" t="s">
        <v>1166</v>
      </c>
      <c r="K25" s="62" t="s">
        <v>1167</v>
      </c>
    </row>
    <row r="26" spans="1:11" x14ac:dyDescent="0.2">
      <c r="A26" s="61">
        <v>41529</v>
      </c>
      <c r="B26" s="62" t="s">
        <v>36</v>
      </c>
      <c r="C26" s="62" t="s">
        <v>760</v>
      </c>
      <c r="D26" s="62"/>
      <c r="E26" s="62" t="s">
        <v>17</v>
      </c>
      <c r="F26" s="62" t="s">
        <v>1208</v>
      </c>
      <c r="G26" s="63"/>
      <c r="H26" s="62" t="s">
        <v>1209</v>
      </c>
      <c r="I26" s="62" t="s">
        <v>1180</v>
      </c>
      <c r="J26" s="62" t="s">
        <v>1166</v>
      </c>
      <c r="K26" s="62" t="s">
        <v>1167</v>
      </c>
    </row>
    <row r="27" spans="1:11" x14ac:dyDescent="0.2">
      <c r="A27" s="61">
        <v>41528</v>
      </c>
      <c r="B27" s="62" t="s">
        <v>36</v>
      </c>
      <c r="C27" s="62" t="s">
        <v>885</v>
      </c>
      <c r="D27" s="62" t="s">
        <v>37</v>
      </c>
      <c r="E27" s="62"/>
      <c r="F27" s="62" t="s">
        <v>1210</v>
      </c>
      <c r="G27" s="63">
        <v>560.58000000000004</v>
      </c>
      <c r="H27" s="62" t="s">
        <v>1211</v>
      </c>
      <c r="I27" s="62" t="s">
        <v>1884</v>
      </c>
      <c r="J27" s="62" t="s">
        <v>1166</v>
      </c>
      <c r="K27" s="62" t="s">
        <v>1167</v>
      </c>
    </row>
    <row r="28" spans="1:11" x14ac:dyDescent="0.2">
      <c r="A28" s="61">
        <v>41527</v>
      </c>
      <c r="B28" s="62" t="s">
        <v>36</v>
      </c>
      <c r="C28" s="62" t="s">
        <v>947</v>
      </c>
      <c r="D28" s="62" t="s">
        <v>761</v>
      </c>
      <c r="E28" s="62" t="s">
        <v>17</v>
      </c>
      <c r="F28" s="62" t="s">
        <v>1212</v>
      </c>
      <c r="G28" s="63">
        <v>1500</v>
      </c>
      <c r="H28" s="62" t="s">
        <v>1213</v>
      </c>
      <c r="I28" s="62" t="s">
        <v>1601</v>
      </c>
      <c r="J28" s="62" t="s">
        <v>1166</v>
      </c>
      <c r="K28" s="62" t="s">
        <v>1167</v>
      </c>
    </row>
    <row r="29" spans="1:11" x14ac:dyDescent="0.2">
      <c r="A29" s="61">
        <v>41527</v>
      </c>
      <c r="B29" s="62" t="s">
        <v>36</v>
      </c>
      <c r="C29" s="62" t="s">
        <v>888</v>
      </c>
      <c r="D29" s="62" t="s">
        <v>761</v>
      </c>
      <c r="E29" s="62" t="s">
        <v>17</v>
      </c>
      <c r="F29" s="62" t="s">
        <v>1214</v>
      </c>
      <c r="G29" s="63">
        <v>2000</v>
      </c>
      <c r="H29" s="62" t="s">
        <v>1215</v>
      </c>
      <c r="I29" s="62" t="s">
        <v>1889</v>
      </c>
      <c r="J29" s="62" t="s">
        <v>1166</v>
      </c>
      <c r="K29" s="62" t="s">
        <v>1167</v>
      </c>
    </row>
    <row r="30" spans="1:11" x14ac:dyDescent="0.2">
      <c r="A30" s="61">
        <v>41527</v>
      </c>
      <c r="B30" s="62" t="s">
        <v>40</v>
      </c>
      <c r="C30" s="62" t="s">
        <v>1216</v>
      </c>
      <c r="D30" s="62" t="s">
        <v>2</v>
      </c>
      <c r="E30" s="62" t="s">
        <v>18</v>
      </c>
      <c r="F30" s="62" t="s">
        <v>795</v>
      </c>
      <c r="G30" s="63">
        <v>95749.52</v>
      </c>
      <c r="H30" s="62" t="s">
        <v>1217</v>
      </c>
      <c r="I30" s="62" t="s">
        <v>1889</v>
      </c>
      <c r="J30" s="62" t="s">
        <v>1166</v>
      </c>
      <c r="K30" s="62" t="s">
        <v>1167</v>
      </c>
    </row>
    <row r="31" spans="1:11" x14ac:dyDescent="0.2">
      <c r="A31" s="61">
        <v>41523</v>
      </c>
      <c r="B31" s="62" t="s">
        <v>5</v>
      </c>
      <c r="C31" s="62" t="s">
        <v>1133</v>
      </c>
      <c r="D31" s="62"/>
      <c r="E31" s="62" t="s">
        <v>20</v>
      </c>
      <c r="F31" s="62" t="s">
        <v>80</v>
      </c>
      <c r="G31" s="63"/>
      <c r="H31" s="62" t="s">
        <v>1219</v>
      </c>
      <c r="I31" s="62" t="s">
        <v>1165</v>
      </c>
      <c r="J31" s="62" t="s">
        <v>1166</v>
      </c>
      <c r="K31" s="62" t="s">
        <v>1167</v>
      </c>
    </row>
    <row r="32" spans="1:11" x14ac:dyDescent="0.2">
      <c r="A32" s="61">
        <v>41523</v>
      </c>
      <c r="B32" s="62" t="s">
        <v>36</v>
      </c>
      <c r="C32" s="62" t="s">
        <v>1220</v>
      </c>
      <c r="D32" s="62" t="s">
        <v>2</v>
      </c>
      <c r="E32" s="62" t="s">
        <v>19</v>
      </c>
      <c r="F32" s="62" t="s">
        <v>208</v>
      </c>
      <c r="G32" s="63">
        <v>115000</v>
      </c>
      <c r="H32" s="62" t="s">
        <v>1221</v>
      </c>
      <c r="I32" s="62" t="s">
        <v>1699</v>
      </c>
      <c r="J32" s="62" t="s">
        <v>1166</v>
      </c>
      <c r="K32" s="62" t="s">
        <v>1167</v>
      </c>
    </row>
    <row r="33" spans="1:11" x14ac:dyDescent="0.2">
      <c r="A33" s="61">
        <v>41522</v>
      </c>
      <c r="B33" s="62" t="s">
        <v>5</v>
      </c>
      <c r="C33" s="62" t="s">
        <v>1200</v>
      </c>
      <c r="D33" s="62" t="s">
        <v>53</v>
      </c>
      <c r="E33" s="62" t="s">
        <v>20</v>
      </c>
      <c r="F33" s="62" t="s">
        <v>203</v>
      </c>
      <c r="G33" s="63">
        <v>5290</v>
      </c>
      <c r="H33" s="62" t="s">
        <v>1222</v>
      </c>
      <c r="I33" s="62" t="s">
        <v>1640</v>
      </c>
      <c r="J33" s="62" t="s">
        <v>1166</v>
      </c>
      <c r="K33" s="62" t="s">
        <v>1167</v>
      </c>
    </row>
    <row r="34" spans="1:11" x14ac:dyDescent="0.2">
      <c r="A34" s="61">
        <v>41522</v>
      </c>
      <c r="B34" s="62" t="s">
        <v>36</v>
      </c>
      <c r="C34" s="62" t="s">
        <v>1224</v>
      </c>
      <c r="D34" s="62" t="s">
        <v>53</v>
      </c>
      <c r="E34" s="62" t="s">
        <v>19</v>
      </c>
      <c r="F34" s="62" t="s">
        <v>56</v>
      </c>
      <c r="G34" s="63">
        <v>3672.47</v>
      </c>
      <c r="H34" s="62" t="s">
        <v>1225</v>
      </c>
      <c r="I34" s="62" t="s">
        <v>1180</v>
      </c>
      <c r="J34" s="62" t="s">
        <v>1166</v>
      </c>
      <c r="K34" s="62" t="s">
        <v>1167</v>
      </c>
    </row>
    <row r="35" spans="1:11" x14ac:dyDescent="0.2">
      <c r="A35" s="61">
        <v>41521</v>
      </c>
      <c r="B35" s="62" t="s">
        <v>5</v>
      </c>
      <c r="C35" s="62" t="s">
        <v>1226</v>
      </c>
      <c r="D35" s="62" t="s">
        <v>761</v>
      </c>
      <c r="E35" s="62" t="s">
        <v>20</v>
      </c>
      <c r="F35" s="62" t="s">
        <v>373</v>
      </c>
      <c r="G35" s="63"/>
      <c r="H35" s="62" t="s">
        <v>1227</v>
      </c>
      <c r="I35" s="62" t="s">
        <v>1170</v>
      </c>
      <c r="J35" s="62" t="s">
        <v>1166</v>
      </c>
      <c r="K35" s="62" t="s">
        <v>1167</v>
      </c>
    </row>
    <row r="36" spans="1:11" x14ac:dyDescent="0.2">
      <c r="A36" s="61">
        <v>41519</v>
      </c>
      <c r="B36" s="62" t="s">
        <v>40</v>
      </c>
      <c r="C36" s="62" t="s">
        <v>894</v>
      </c>
      <c r="D36" s="62" t="s">
        <v>761</v>
      </c>
      <c r="E36" s="62" t="s">
        <v>17</v>
      </c>
      <c r="F36" s="62" t="s">
        <v>66</v>
      </c>
      <c r="G36" s="63"/>
      <c r="H36" s="62" t="s">
        <v>1228</v>
      </c>
      <c r="I36" s="62" t="s">
        <v>1487</v>
      </c>
      <c r="J36" s="62" t="s">
        <v>1166</v>
      </c>
      <c r="K36" s="62" t="s">
        <v>1167</v>
      </c>
    </row>
    <row r="37" spans="1:11" x14ac:dyDescent="0.2">
      <c r="A37" s="61">
        <v>41517</v>
      </c>
      <c r="B37" s="62" t="s">
        <v>40</v>
      </c>
      <c r="C37" s="62" t="s">
        <v>1051</v>
      </c>
      <c r="D37" s="62" t="s">
        <v>2</v>
      </c>
      <c r="E37" s="62" t="s">
        <v>20</v>
      </c>
      <c r="F37" s="62" t="s">
        <v>66</v>
      </c>
      <c r="G37" s="63">
        <v>125000</v>
      </c>
      <c r="H37" s="62" t="s">
        <v>1229</v>
      </c>
      <c r="I37" s="62" t="s">
        <v>1554</v>
      </c>
      <c r="J37" s="62" t="s">
        <v>1166</v>
      </c>
      <c r="K37" s="62" t="s">
        <v>1167</v>
      </c>
    </row>
    <row r="38" spans="1:11" x14ac:dyDescent="0.2">
      <c r="A38" s="61">
        <v>41517</v>
      </c>
      <c r="B38" s="62" t="s">
        <v>40</v>
      </c>
      <c r="C38" s="62" t="s">
        <v>1051</v>
      </c>
      <c r="D38" s="62" t="s">
        <v>2</v>
      </c>
      <c r="E38" s="62" t="s">
        <v>20</v>
      </c>
      <c r="F38" s="62" t="s">
        <v>66</v>
      </c>
      <c r="G38" s="63">
        <v>125000</v>
      </c>
      <c r="H38" s="62" t="s">
        <v>1230</v>
      </c>
      <c r="I38" s="62" t="s">
        <v>1554</v>
      </c>
      <c r="J38" s="62" t="s">
        <v>1166</v>
      </c>
      <c r="K38" s="62" t="s">
        <v>1167</v>
      </c>
    </row>
    <row r="39" spans="1:11" x14ac:dyDescent="0.2">
      <c r="A39" s="61">
        <v>41514</v>
      </c>
      <c r="B39" s="62" t="s">
        <v>36</v>
      </c>
      <c r="C39" s="62" t="s">
        <v>1231</v>
      </c>
      <c r="D39" s="62" t="s">
        <v>2</v>
      </c>
      <c r="E39" s="62" t="s">
        <v>17</v>
      </c>
      <c r="F39" s="62" t="s">
        <v>1232</v>
      </c>
      <c r="G39" s="63">
        <v>75000</v>
      </c>
      <c r="H39" s="62" t="s">
        <v>1233</v>
      </c>
      <c r="I39" s="62" t="s">
        <v>1637</v>
      </c>
      <c r="J39" s="62" t="s">
        <v>1166</v>
      </c>
      <c r="K39" s="62" t="s">
        <v>1167</v>
      </c>
    </row>
    <row r="40" spans="1:11" x14ac:dyDescent="0.2">
      <c r="A40" s="61">
        <v>41508</v>
      </c>
      <c r="B40" s="62" t="s">
        <v>36</v>
      </c>
      <c r="C40" s="62" t="s">
        <v>1138</v>
      </c>
      <c r="D40" s="62" t="s">
        <v>53</v>
      </c>
      <c r="E40" s="62" t="s">
        <v>17</v>
      </c>
      <c r="F40" s="62" t="s">
        <v>85</v>
      </c>
      <c r="G40" s="63"/>
      <c r="H40" s="62" t="s">
        <v>1234</v>
      </c>
      <c r="I40" s="62" t="s">
        <v>1180</v>
      </c>
      <c r="J40" s="62" t="s">
        <v>1166</v>
      </c>
      <c r="K40" s="62" t="s">
        <v>1167</v>
      </c>
    </row>
    <row r="41" spans="1:11" x14ac:dyDescent="0.2">
      <c r="A41" s="61">
        <v>41502</v>
      </c>
      <c r="B41" s="62" t="s">
        <v>36</v>
      </c>
      <c r="C41" s="62" t="s">
        <v>837</v>
      </c>
      <c r="D41" s="62" t="s">
        <v>53</v>
      </c>
      <c r="E41" s="62" t="s">
        <v>17</v>
      </c>
      <c r="F41" s="62" t="s">
        <v>85</v>
      </c>
      <c r="G41" s="63">
        <v>2300</v>
      </c>
      <c r="H41" s="62" t="s">
        <v>1235</v>
      </c>
      <c r="I41" s="62" t="s">
        <v>1906</v>
      </c>
      <c r="J41" s="62" t="s">
        <v>1166</v>
      </c>
      <c r="K41" s="62" t="s">
        <v>1167</v>
      </c>
    </row>
    <row r="42" spans="1:11" x14ac:dyDescent="0.2">
      <c r="A42" s="61">
        <v>41502</v>
      </c>
      <c r="B42" s="62" t="s">
        <v>36</v>
      </c>
      <c r="C42" s="62" t="s">
        <v>1224</v>
      </c>
      <c r="D42" s="62" t="s">
        <v>37</v>
      </c>
      <c r="E42" s="62" t="s">
        <v>20</v>
      </c>
      <c r="F42" s="62" t="s">
        <v>1236</v>
      </c>
      <c r="G42" s="63">
        <v>1496.91</v>
      </c>
      <c r="H42" s="62" t="s">
        <v>1237</v>
      </c>
      <c r="I42" s="62" t="s">
        <v>1645</v>
      </c>
      <c r="J42" s="62" t="s">
        <v>1166</v>
      </c>
      <c r="K42" s="62" t="s">
        <v>1167</v>
      </c>
    </row>
    <row r="43" spans="1:11" x14ac:dyDescent="0.2">
      <c r="A43" s="61">
        <v>41501</v>
      </c>
      <c r="B43" s="62" t="s">
        <v>36</v>
      </c>
      <c r="C43" s="62" t="s">
        <v>1168</v>
      </c>
      <c r="D43" s="62" t="s">
        <v>761</v>
      </c>
      <c r="E43" s="62" t="s">
        <v>17</v>
      </c>
      <c r="F43" s="62" t="s">
        <v>1238</v>
      </c>
      <c r="G43" s="63">
        <v>345.21</v>
      </c>
      <c r="H43" s="62" t="s">
        <v>1239</v>
      </c>
      <c r="I43" s="62" t="s">
        <v>1182</v>
      </c>
      <c r="J43" s="62" t="s">
        <v>1166</v>
      </c>
      <c r="K43" s="62" t="s">
        <v>1167</v>
      </c>
    </row>
    <row r="44" spans="1:11" x14ac:dyDescent="0.2">
      <c r="A44" s="61">
        <v>41501</v>
      </c>
      <c r="B44" s="62" t="s">
        <v>36</v>
      </c>
      <c r="C44" s="62" t="s">
        <v>1240</v>
      </c>
      <c r="D44" s="62" t="s">
        <v>761</v>
      </c>
      <c r="E44" s="62" t="s">
        <v>17</v>
      </c>
      <c r="F44" s="62" t="s">
        <v>1241</v>
      </c>
      <c r="G44" s="63">
        <v>526</v>
      </c>
      <c r="H44" s="62" t="s">
        <v>1242</v>
      </c>
      <c r="I44" s="62" t="s">
        <v>1665</v>
      </c>
      <c r="J44" s="62" t="s">
        <v>1166</v>
      </c>
      <c r="K44" s="62" t="s">
        <v>1167</v>
      </c>
    </row>
    <row r="45" spans="1:11" x14ac:dyDescent="0.2">
      <c r="A45" s="61">
        <v>41500</v>
      </c>
      <c r="B45" s="62" t="s">
        <v>36</v>
      </c>
      <c r="C45" s="62" t="s">
        <v>1243</v>
      </c>
      <c r="D45" s="62"/>
      <c r="E45" s="62" t="s">
        <v>20</v>
      </c>
      <c r="F45" s="62" t="s">
        <v>1244</v>
      </c>
      <c r="G45" s="63">
        <v>730.24</v>
      </c>
      <c r="H45" s="62" t="s">
        <v>1245</v>
      </c>
      <c r="I45" s="62" t="s">
        <v>1541</v>
      </c>
      <c r="J45" s="62" t="s">
        <v>1166</v>
      </c>
      <c r="K45" s="62" t="s">
        <v>1167</v>
      </c>
    </row>
    <row r="46" spans="1:11" x14ac:dyDescent="0.2">
      <c r="A46" s="61">
        <v>41499</v>
      </c>
      <c r="B46" s="62" t="s">
        <v>40</v>
      </c>
      <c r="C46" s="62" t="s">
        <v>1246</v>
      </c>
      <c r="D46" s="62" t="s">
        <v>118</v>
      </c>
      <c r="E46" s="62" t="s">
        <v>17</v>
      </c>
      <c r="F46" s="62" t="s">
        <v>150</v>
      </c>
      <c r="G46" s="63">
        <v>324710.24</v>
      </c>
      <c r="H46" s="62" t="s">
        <v>1247</v>
      </c>
      <c r="I46" s="62" t="s">
        <v>1177</v>
      </c>
      <c r="J46" s="62" t="s">
        <v>1166</v>
      </c>
      <c r="K46" s="62" t="s">
        <v>1167</v>
      </c>
    </row>
    <row r="47" spans="1:11" x14ac:dyDescent="0.2">
      <c r="A47" s="61">
        <v>41498</v>
      </c>
      <c r="B47" s="62" t="s">
        <v>36</v>
      </c>
      <c r="C47" s="62" t="s">
        <v>993</v>
      </c>
      <c r="D47" s="62" t="s">
        <v>37</v>
      </c>
      <c r="E47" s="62" t="s">
        <v>19</v>
      </c>
      <c r="F47" s="62" t="s">
        <v>225</v>
      </c>
      <c r="G47" s="63">
        <v>11604.54</v>
      </c>
      <c r="H47" s="62" t="s">
        <v>1248</v>
      </c>
      <c r="I47" s="62" t="s">
        <v>1601</v>
      </c>
      <c r="J47" s="62" t="s">
        <v>1166</v>
      </c>
      <c r="K47" s="62" t="s">
        <v>1167</v>
      </c>
    </row>
    <row r="48" spans="1:11" x14ac:dyDescent="0.2">
      <c r="A48" s="61">
        <v>41498</v>
      </c>
      <c r="B48" s="62" t="s">
        <v>36</v>
      </c>
      <c r="C48" s="62" t="s">
        <v>950</v>
      </c>
      <c r="D48" s="62"/>
      <c r="E48" s="62" t="s">
        <v>19</v>
      </c>
      <c r="F48" s="62" t="s">
        <v>800</v>
      </c>
      <c r="G48" s="63">
        <v>7000</v>
      </c>
      <c r="H48" s="62" t="s">
        <v>1249</v>
      </c>
      <c r="I48" s="62" t="s">
        <v>1845</v>
      </c>
      <c r="J48" s="62" t="s">
        <v>1166</v>
      </c>
      <c r="K48" s="62" t="s">
        <v>1167</v>
      </c>
    </row>
    <row r="49" spans="1:11" x14ac:dyDescent="0.2">
      <c r="A49" s="61">
        <v>41495</v>
      </c>
      <c r="B49" s="62" t="s">
        <v>88</v>
      </c>
      <c r="C49" s="62" t="s">
        <v>899</v>
      </c>
      <c r="D49" s="62" t="s">
        <v>2</v>
      </c>
      <c r="E49" s="62" t="s">
        <v>19</v>
      </c>
      <c r="F49" s="62" t="s">
        <v>1250</v>
      </c>
      <c r="G49" s="63">
        <v>217711</v>
      </c>
      <c r="H49" s="62" t="s">
        <v>1251</v>
      </c>
      <c r="I49" s="62" t="s">
        <v>1699</v>
      </c>
      <c r="J49" s="62" t="s">
        <v>1166</v>
      </c>
      <c r="K49" s="62" t="s">
        <v>1167</v>
      </c>
    </row>
    <row r="50" spans="1:11" x14ac:dyDescent="0.2">
      <c r="A50" s="61">
        <v>41491</v>
      </c>
      <c r="B50" s="62" t="s">
        <v>40</v>
      </c>
      <c r="C50" s="62" t="s">
        <v>1051</v>
      </c>
      <c r="D50" s="62" t="s">
        <v>1252</v>
      </c>
      <c r="E50" s="62"/>
      <c r="F50" s="62" t="s">
        <v>66</v>
      </c>
      <c r="G50" s="63">
        <v>4588.97</v>
      </c>
      <c r="H50" s="62" t="s">
        <v>1253</v>
      </c>
      <c r="I50" s="62" t="s">
        <v>1182</v>
      </c>
      <c r="J50" s="62" t="s">
        <v>1166</v>
      </c>
      <c r="K50" s="62" t="s">
        <v>1167</v>
      </c>
    </row>
    <row r="51" spans="1:11" x14ac:dyDescent="0.2">
      <c r="A51" s="61">
        <v>41489</v>
      </c>
      <c r="B51" s="62" t="s">
        <v>5</v>
      </c>
      <c r="C51" s="62" t="s">
        <v>846</v>
      </c>
      <c r="D51" s="62"/>
      <c r="E51" s="62" t="s">
        <v>18</v>
      </c>
      <c r="F51" s="62" t="s">
        <v>66</v>
      </c>
      <c r="G51" s="63"/>
      <c r="H51" s="62" t="s">
        <v>1254</v>
      </c>
      <c r="I51" s="62" t="s">
        <v>1601</v>
      </c>
      <c r="J51" s="62" t="s">
        <v>1166</v>
      </c>
      <c r="K51" s="62" t="s">
        <v>1167</v>
      </c>
    </row>
    <row r="52" spans="1:11" x14ac:dyDescent="0.2">
      <c r="A52" s="61">
        <v>41488</v>
      </c>
      <c r="B52" s="62" t="s">
        <v>5</v>
      </c>
      <c r="C52" s="62" t="s">
        <v>1017</v>
      </c>
      <c r="D52" s="62" t="s">
        <v>53</v>
      </c>
      <c r="E52" s="62" t="s">
        <v>20</v>
      </c>
      <c r="F52" s="62" t="s">
        <v>66</v>
      </c>
      <c r="G52" s="63">
        <v>23199.58</v>
      </c>
      <c r="H52" s="62" t="s">
        <v>1255</v>
      </c>
      <c r="I52" s="62" t="s">
        <v>1640</v>
      </c>
      <c r="J52" s="62" t="s">
        <v>1166</v>
      </c>
      <c r="K52" s="62" t="s">
        <v>1167</v>
      </c>
    </row>
    <row r="53" spans="1:11" x14ac:dyDescent="0.2">
      <c r="A53" s="61">
        <v>41488</v>
      </c>
      <c r="B53" s="62" t="s">
        <v>40</v>
      </c>
      <c r="C53" s="62" t="s">
        <v>1124</v>
      </c>
      <c r="D53" s="62" t="s">
        <v>2</v>
      </c>
      <c r="E53" s="62" t="s">
        <v>17</v>
      </c>
      <c r="F53" s="62" t="s">
        <v>208</v>
      </c>
      <c r="G53" s="63">
        <v>130720.58</v>
      </c>
      <c r="H53" s="62" t="s">
        <v>1256</v>
      </c>
      <c r="I53" s="62" t="s">
        <v>1807</v>
      </c>
      <c r="J53" s="62" t="s">
        <v>1166</v>
      </c>
      <c r="K53" s="62" t="s">
        <v>1167</v>
      </c>
    </row>
    <row r="54" spans="1:11" x14ac:dyDescent="0.2">
      <c r="A54" s="61">
        <v>41485</v>
      </c>
      <c r="B54" s="62" t="s">
        <v>40</v>
      </c>
      <c r="C54" s="62" t="s">
        <v>987</v>
      </c>
      <c r="D54" s="62" t="s">
        <v>37</v>
      </c>
      <c r="E54" s="62" t="s">
        <v>18</v>
      </c>
      <c r="F54" s="62" t="s">
        <v>1257</v>
      </c>
      <c r="G54" s="63">
        <v>2300</v>
      </c>
      <c r="H54" s="62" t="s">
        <v>1258</v>
      </c>
      <c r="I54" s="62" t="s">
        <v>1601</v>
      </c>
      <c r="J54" s="62" t="s">
        <v>1166</v>
      </c>
      <c r="K54" s="62" t="s">
        <v>1167</v>
      </c>
    </row>
    <row r="55" spans="1:11" x14ac:dyDescent="0.2">
      <c r="A55" s="61">
        <v>41480</v>
      </c>
      <c r="B55" s="62" t="s">
        <v>5</v>
      </c>
      <c r="C55" s="62" t="s">
        <v>1226</v>
      </c>
      <c r="D55" s="62" t="s">
        <v>53</v>
      </c>
      <c r="E55" s="62" t="s">
        <v>19</v>
      </c>
      <c r="F55" s="62" t="s">
        <v>819</v>
      </c>
      <c r="G55" s="63">
        <v>9144.36</v>
      </c>
      <c r="H55" s="62" t="s">
        <v>1259</v>
      </c>
      <c r="I55" s="62" t="s">
        <v>1182</v>
      </c>
      <c r="J55" s="62" t="s">
        <v>1166</v>
      </c>
      <c r="K55" s="62" t="s">
        <v>1167</v>
      </c>
    </row>
    <row r="56" spans="1:11" x14ac:dyDescent="0.2">
      <c r="A56" s="61">
        <v>41479</v>
      </c>
      <c r="B56" s="62" t="s">
        <v>1260</v>
      </c>
      <c r="C56" s="62" t="s">
        <v>1261</v>
      </c>
      <c r="D56" s="62" t="s">
        <v>2</v>
      </c>
      <c r="E56" s="62" t="s">
        <v>20</v>
      </c>
      <c r="F56" s="62" t="s">
        <v>1262</v>
      </c>
      <c r="G56" s="63">
        <v>200000</v>
      </c>
      <c r="H56" s="62" t="s">
        <v>1263</v>
      </c>
      <c r="I56" s="62" t="s">
        <v>1856</v>
      </c>
      <c r="J56" s="62" t="s">
        <v>1166</v>
      </c>
      <c r="K56" s="62" t="s">
        <v>1167</v>
      </c>
    </row>
    <row r="57" spans="1:11" x14ac:dyDescent="0.2">
      <c r="A57" s="61">
        <v>41478</v>
      </c>
      <c r="B57" s="62" t="s">
        <v>6</v>
      </c>
      <c r="C57" s="62" t="s">
        <v>1264</v>
      </c>
      <c r="D57" s="62" t="s">
        <v>37</v>
      </c>
      <c r="E57" s="62" t="s">
        <v>18</v>
      </c>
      <c r="F57" s="62" t="s">
        <v>1265</v>
      </c>
      <c r="G57" s="63"/>
      <c r="H57" s="62" t="s">
        <v>1266</v>
      </c>
      <c r="I57" s="62" t="s">
        <v>1699</v>
      </c>
      <c r="J57" s="62" t="s">
        <v>1166</v>
      </c>
      <c r="K57" s="62" t="s">
        <v>1167</v>
      </c>
    </row>
    <row r="58" spans="1:11" x14ac:dyDescent="0.2">
      <c r="A58" s="61">
        <v>41478</v>
      </c>
      <c r="B58" s="62" t="s">
        <v>5</v>
      </c>
      <c r="C58" s="62" t="s">
        <v>832</v>
      </c>
      <c r="D58" s="62" t="s">
        <v>53</v>
      </c>
      <c r="E58" s="62" t="s">
        <v>20</v>
      </c>
      <c r="F58" s="62" t="s">
        <v>233</v>
      </c>
      <c r="G58" s="63">
        <v>11800.99</v>
      </c>
      <c r="H58" s="62" t="s">
        <v>1267</v>
      </c>
      <c r="I58" s="62" t="s">
        <v>1861</v>
      </c>
      <c r="J58" s="62" t="s">
        <v>1166</v>
      </c>
      <c r="K58" s="62" t="s">
        <v>1167</v>
      </c>
    </row>
    <row r="59" spans="1:11" x14ac:dyDescent="0.2">
      <c r="A59" s="61">
        <v>41478</v>
      </c>
      <c r="B59" s="62" t="s">
        <v>36</v>
      </c>
      <c r="C59" s="62" t="s">
        <v>1183</v>
      </c>
      <c r="D59" s="62" t="s">
        <v>53</v>
      </c>
      <c r="E59" s="62" t="s">
        <v>17</v>
      </c>
      <c r="F59" s="62" t="s">
        <v>844</v>
      </c>
      <c r="G59" s="63">
        <v>1300</v>
      </c>
      <c r="H59" s="62" t="s">
        <v>1268</v>
      </c>
      <c r="I59" s="62" t="s">
        <v>1649</v>
      </c>
      <c r="J59" s="62" t="s">
        <v>1166</v>
      </c>
      <c r="K59" s="62" t="s">
        <v>1167</v>
      </c>
    </row>
    <row r="60" spans="1:11" x14ac:dyDescent="0.2">
      <c r="A60" s="61">
        <v>41476</v>
      </c>
      <c r="B60" s="62" t="s">
        <v>36</v>
      </c>
      <c r="C60" s="62" t="s">
        <v>1269</v>
      </c>
      <c r="D60" s="62" t="s">
        <v>53</v>
      </c>
      <c r="E60" s="62" t="s">
        <v>20</v>
      </c>
      <c r="F60" s="62" t="s">
        <v>1270</v>
      </c>
      <c r="G60" s="63">
        <v>42608.43</v>
      </c>
      <c r="H60" s="62" t="s">
        <v>1271</v>
      </c>
      <c r="I60" s="62" t="s">
        <v>1865</v>
      </c>
      <c r="J60" s="62" t="s">
        <v>1166</v>
      </c>
      <c r="K60" s="62" t="s">
        <v>1167</v>
      </c>
    </row>
    <row r="61" spans="1:11" x14ac:dyDescent="0.2">
      <c r="A61" s="61">
        <v>41474</v>
      </c>
      <c r="B61" s="62" t="s">
        <v>40</v>
      </c>
      <c r="C61" s="62" t="s">
        <v>982</v>
      </c>
      <c r="D61" s="62" t="s">
        <v>761</v>
      </c>
      <c r="E61" s="62"/>
      <c r="F61" s="62" t="s">
        <v>1272</v>
      </c>
      <c r="G61" s="63"/>
      <c r="H61" s="62" t="s">
        <v>1273</v>
      </c>
      <c r="I61" s="62" t="s">
        <v>1630</v>
      </c>
      <c r="J61" s="62" t="s">
        <v>1166</v>
      </c>
      <c r="K61" s="62" t="s">
        <v>1167</v>
      </c>
    </row>
    <row r="62" spans="1:11" x14ac:dyDescent="0.2">
      <c r="A62" s="61">
        <v>41473</v>
      </c>
      <c r="B62" s="62" t="s">
        <v>6</v>
      </c>
      <c r="C62" s="62" t="s">
        <v>809</v>
      </c>
      <c r="D62" s="62" t="s">
        <v>761</v>
      </c>
      <c r="E62" s="62" t="s">
        <v>19</v>
      </c>
      <c r="F62" s="62" t="s">
        <v>1274</v>
      </c>
      <c r="G62" s="63">
        <v>120</v>
      </c>
      <c r="H62" s="62" t="s">
        <v>1275</v>
      </c>
      <c r="I62" s="62" t="s">
        <v>1188</v>
      </c>
      <c r="J62" s="62" t="s">
        <v>1166</v>
      </c>
      <c r="K62" s="62" t="s">
        <v>1167</v>
      </c>
    </row>
    <row r="63" spans="1:11" x14ac:dyDescent="0.2">
      <c r="A63" s="61">
        <v>41465</v>
      </c>
      <c r="B63" s="62" t="s">
        <v>6</v>
      </c>
      <c r="C63" s="62" t="s">
        <v>809</v>
      </c>
      <c r="D63" s="62" t="s">
        <v>761</v>
      </c>
      <c r="E63" s="62" t="s">
        <v>19</v>
      </c>
      <c r="F63" s="62" t="s">
        <v>1276</v>
      </c>
      <c r="G63" s="63">
        <v>0</v>
      </c>
      <c r="H63" s="62" t="s">
        <v>1277</v>
      </c>
      <c r="I63" s="62" t="s">
        <v>1699</v>
      </c>
      <c r="J63" s="62" t="s">
        <v>1166</v>
      </c>
      <c r="K63" s="62" t="s">
        <v>1167</v>
      </c>
    </row>
    <row r="64" spans="1:11" x14ac:dyDescent="0.2">
      <c r="A64" s="61">
        <v>41465</v>
      </c>
      <c r="B64" s="62" t="s">
        <v>5</v>
      </c>
      <c r="C64" s="62" t="s">
        <v>763</v>
      </c>
      <c r="D64" s="62" t="s">
        <v>53</v>
      </c>
      <c r="E64" s="62" t="s">
        <v>17</v>
      </c>
      <c r="F64" s="62" t="s">
        <v>764</v>
      </c>
      <c r="G64" s="63"/>
      <c r="H64" s="62" t="s">
        <v>1278</v>
      </c>
      <c r="I64" s="62" t="s">
        <v>1807</v>
      </c>
      <c r="J64" s="62" t="s">
        <v>1166</v>
      </c>
      <c r="K64" s="62" t="s">
        <v>1167</v>
      </c>
    </row>
    <row r="65" spans="1:11" x14ac:dyDescent="0.2">
      <c r="A65" s="61">
        <v>41461</v>
      </c>
      <c r="B65" s="62" t="s">
        <v>36</v>
      </c>
      <c r="C65" s="62" t="s">
        <v>1279</v>
      </c>
      <c r="D65" s="62" t="s">
        <v>37</v>
      </c>
      <c r="E65" s="62" t="s">
        <v>18</v>
      </c>
      <c r="F65" s="62" t="s">
        <v>1280</v>
      </c>
      <c r="G65" s="63">
        <v>3725.81</v>
      </c>
      <c r="H65" s="62" t="s">
        <v>1281</v>
      </c>
      <c r="I65" s="62" t="s">
        <v>1807</v>
      </c>
      <c r="J65" s="62" t="s">
        <v>1166</v>
      </c>
      <c r="K65" s="62" t="s">
        <v>1167</v>
      </c>
    </row>
    <row r="66" spans="1:11" x14ac:dyDescent="0.2">
      <c r="A66" s="61">
        <v>41451</v>
      </c>
      <c r="B66" s="62" t="s">
        <v>36</v>
      </c>
      <c r="C66" s="62" t="s">
        <v>760</v>
      </c>
      <c r="D66" s="62" t="s">
        <v>53</v>
      </c>
      <c r="E66" s="62" t="s">
        <v>17</v>
      </c>
      <c r="F66" s="62" t="s">
        <v>85</v>
      </c>
      <c r="G66" s="63">
        <v>2300</v>
      </c>
      <c r="H66" s="62" t="s">
        <v>1282</v>
      </c>
      <c r="I66" s="62" t="s">
        <v>1177</v>
      </c>
      <c r="J66" s="62" t="s">
        <v>1166</v>
      </c>
      <c r="K66" s="62" t="s">
        <v>1167</v>
      </c>
    </row>
    <row r="67" spans="1:11" x14ac:dyDescent="0.2">
      <c r="A67" s="61">
        <v>41450</v>
      </c>
      <c r="B67" s="62" t="s">
        <v>36</v>
      </c>
      <c r="C67" s="62" t="s">
        <v>1283</v>
      </c>
      <c r="D67" s="62" t="s">
        <v>37</v>
      </c>
      <c r="E67" s="62" t="s">
        <v>18</v>
      </c>
      <c r="F67" s="62" t="s">
        <v>1284</v>
      </c>
      <c r="G67" s="63">
        <v>7663.57</v>
      </c>
      <c r="H67" s="62" t="s">
        <v>1285</v>
      </c>
      <c r="I67" s="62" t="s">
        <v>1640</v>
      </c>
      <c r="J67" s="62" t="s">
        <v>1166</v>
      </c>
      <c r="K67" s="62" t="s">
        <v>1167</v>
      </c>
    </row>
    <row r="68" spans="1:11" x14ac:dyDescent="0.2">
      <c r="A68" s="61">
        <v>41449</v>
      </c>
      <c r="B68" s="62" t="s">
        <v>36</v>
      </c>
      <c r="C68" s="62" t="s">
        <v>760</v>
      </c>
      <c r="D68" s="62" t="s">
        <v>761</v>
      </c>
      <c r="E68" s="62" t="s">
        <v>20</v>
      </c>
      <c r="F68" s="62" t="s">
        <v>85</v>
      </c>
      <c r="G68" s="63">
        <v>600</v>
      </c>
      <c r="H68" s="62" t="s">
        <v>1286</v>
      </c>
      <c r="I68" s="62" t="s">
        <v>1656</v>
      </c>
      <c r="J68" s="62" t="s">
        <v>1166</v>
      </c>
      <c r="K68" s="62" t="s">
        <v>1167</v>
      </c>
    </row>
    <row r="69" spans="1:11" x14ac:dyDescent="0.2">
      <c r="A69" s="61">
        <v>41449</v>
      </c>
      <c r="B69" s="62" t="s">
        <v>4</v>
      </c>
      <c r="C69" s="62" t="s">
        <v>1147</v>
      </c>
      <c r="D69" s="62" t="s">
        <v>37</v>
      </c>
      <c r="E69" s="62" t="s">
        <v>19</v>
      </c>
      <c r="F69" s="62" t="s">
        <v>1287</v>
      </c>
      <c r="G69" s="63">
        <v>600</v>
      </c>
      <c r="H69" s="62" t="s">
        <v>1288</v>
      </c>
      <c r="I69" s="62" t="s">
        <v>1811</v>
      </c>
      <c r="J69" s="62" t="s">
        <v>1166</v>
      </c>
      <c r="K69" s="62" t="s">
        <v>1167</v>
      </c>
    </row>
    <row r="70" spans="1:11" x14ac:dyDescent="0.2">
      <c r="A70" s="61">
        <v>41442</v>
      </c>
      <c r="B70" s="62" t="s">
        <v>40</v>
      </c>
      <c r="C70" s="62" t="s">
        <v>1246</v>
      </c>
      <c r="D70" s="62" t="s">
        <v>53</v>
      </c>
      <c r="E70" s="62" t="s">
        <v>18</v>
      </c>
      <c r="F70" s="62" t="s">
        <v>150</v>
      </c>
      <c r="G70" s="63">
        <v>10707.58</v>
      </c>
      <c r="H70" s="62" t="s">
        <v>1289</v>
      </c>
      <c r="I70" s="62" t="s">
        <v>1494</v>
      </c>
      <c r="J70" s="62" t="s">
        <v>1166</v>
      </c>
      <c r="K70" s="62" t="s">
        <v>1167</v>
      </c>
    </row>
    <row r="71" spans="1:11" x14ac:dyDescent="0.2">
      <c r="A71" s="61">
        <v>41439</v>
      </c>
      <c r="B71" s="62" t="s">
        <v>36</v>
      </c>
      <c r="C71" s="62" t="s">
        <v>827</v>
      </c>
      <c r="D71" s="62" t="s">
        <v>53</v>
      </c>
      <c r="E71" s="62" t="s">
        <v>17</v>
      </c>
      <c r="F71" s="62" t="s">
        <v>515</v>
      </c>
      <c r="G71" s="63">
        <v>30954.85</v>
      </c>
      <c r="H71" s="62" t="s">
        <v>1290</v>
      </c>
      <c r="I71" s="62" t="s">
        <v>1165</v>
      </c>
      <c r="J71" s="62" t="s">
        <v>1166</v>
      </c>
      <c r="K71" s="62" t="s">
        <v>1167</v>
      </c>
    </row>
    <row r="72" spans="1:11" x14ac:dyDescent="0.2">
      <c r="A72" s="61">
        <v>41437</v>
      </c>
      <c r="B72" s="62" t="s">
        <v>40</v>
      </c>
      <c r="C72" s="62" t="s">
        <v>1091</v>
      </c>
      <c r="D72" s="62" t="s">
        <v>53</v>
      </c>
      <c r="E72" s="62" t="s">
        <v>17</v>
      </c>
      <c r="F72" s="62" t="s">
        <v>795</v>
      </c>
      <c r="G72" s="63"/>
      <c r="H72" s="62" t="s">
        <v>1291</v>
      </c>
      <c r="I72" s="62" t="s">
        <v>1218</v>
      </c>
      <c r="J72" s="62" t="s">
        <v>1166</v>
      </c>
      <c r="K72" s="62" t="s">
        <v>1167</v>
      </c>
    </row>
    <row r="73" spans="1:11" x14ac:dyDescent="0.2">
      <c r="A73" s="61">
        <v>41436</v>
      </c>
      <c r="B73" s="62" t="s">
        <v>40</v>
      </c>
      <c r="C73" s="62" t="s">
        <v>1292</v>
      </c>
      <c r="D73" s="62" t="s">
        <v>53</v>
      </c>
      <c r="E73" s="62" t="s">
        <v>19</v>
      </c>
      <c r="F73" s="62" t="s">
        <v>150</v>
      </c>
      <c r="G73" s="63">
        <v>18707.580000000002</v>
      </c>
      <c r="H73" s="62" t="s">
        <v>1293</v>
      </c>
      <c r="I73" s="62"/>
      <c r="J73" s="62" t="s">
        <v>1166</v>
      </c>
      <c r="K73" s="62" t="s">
        <v>1167</v>
      </c>
    </row>
    <row r="74" spans="1:11" x14ac:dyDescent="0.2">
      <c r="A74" s="61">
        <v>41431</v>
      </c>
      <c r="B74" s="62" t="s">
        <v>36</v>
      </c>
      <c r="C74" s="62" t="s">
        <v>1002</v>
      </c>
      <c r="D74" s="62" t="s">
        <v>761</v>
      </c>
      <c r="E74" s="62" t="s">
        <v>19</v>
      </c>
      <c r="F74" s="62" t="s">
        <v>1294</v>
      </c>
      <c r="G74" s="63">
        <v>1300</v>
      </c>
      <c r="H74" s="62" t="s">
        <v>1295</v>
      </c>
      <c r="I74" s="62" t="s">
        <v>1665</v>
      </c>
      <c r="J74" s="62" t="s">
        <v>1166</v>
      </c>
      <c r="K74" s="62" t="s">
        <v>1167</v>
      </c>
    </row>
    <row r="75" spans="1:11" x14ac:dyDescent="0.2">
      <c r="A75" s="61">
        <v>41430</v>
      </c>
      <c r="B75" s="62" t="s">
        <v>36</v>
      </c>
      <c r="C75" s="62" t="s">
        <v>1296</v>
      </c>
      <c r="D75" s="62" t="s">
        <v>761</v>
      </c>
      <c r="E75" s="62" t="s">
        <v>20</v>
      </c>
      <c r="F75" s="62" t="s">
        <v>1297</v>
      </c>
      <c r="G75" s="63">
        <v>55.46</v>
      </c>
      <c r="H75" s="62" t="s">
        <v>1298</v>
      </c>
      <c r="I75" s="62" t="s">
        <v>1218</v>
      </c>
      <c r="J75" s="62" t="s">
        <v>1166</v>
      </c>
      <c r="K75" s="62" t="s">
        <v>1167</v>
      </c>
    </row>
    <row r="76" spans="1:11" x14ac:dyDescent="0.2">
      <c r="A76" s="61">
        <v>41429</v>
      </c>
      <c r="B76" s="62" t="s">
        <v>5</v>
      </c>
      <c r="C76" s="62" t="s">
        <v>771</v>
      </c>
      <c r="D76" s="62" t="s">
        <v>761</v>
      </c>
      <c r="E76" s="62" t="s">
        <v>19</v>
      </c>
      <c r="F76" s="62" t="s">
        <v>85</v>
      </c>
      <c r="G76" s="63"/>
      <c r="H76" s="62" t="s">
        <v>1299</v>
      </c>
      <c r="I76" s="62" t="s">
        <v>1493</v>
      </c>
      <c r="J76" s="62" t="s">
        <v>1166</v>
      </c>
      <c r="K76" s="62" t="s">
        <v>1167</v>
      </c>
    </row>
    <row r="77" spans="1:11" x14ac:dyDescent="0.2">
      <c r="A77" s="61">
        <v>41420</v>
      </c>
      <c r="B77" s="62" t="s">
        <v>40</v>
      </c>
      <c r="C77" s="62" t="s">
        <v>1300</v>
      </c>
      <c r="D77" s="62" t="s">
        <v>53</v>
      </c>
      <c r="E77" s="62" t="s">
        <v>19</v>
      </c>
      <c r="F77" s="62" t="s">
        <v>288</v>
      </c>
      <c r="G77" s="63">
        <v>43985.25</v>
      </c>
      <c r="H77" s="62" t="s">
        <v>1301</v>
      </c>
      <c r="I77" s="62" t="s">
        <v>1579</v>
      </c>
      <c r="J77" s="62" t="s">
        <v>1166</v>
      </c>
      <c r="K77" s="62" t="s">
        <v>1167</v>
      </c>
    </row>
    <row r="78" spans="1:11" x14ac:dyDescent="0.2">
      <c r="A78" s="61">
        <v>41417</v>
      </c>
      <c r="B78" s="62" t="s">
        <v>5</v>
      </c>
      <c r="C78" s="62" t="s">
        <v>1302</v>
      </c>
      <c r="D78" s="62" t="s">
        <v>2</v>
      </c>
      <c r="E78" s="62" t="s">
        <v>20</v>
      </c>
      <c r="F78" s="62" t="s">
        <v>233</v>
      </c>
      <c r="G78" s="63">
        <v>85000</v>
      </c>
      <c r="H78" s="62" t="s">
        <v>1303</v>
      </c>
      <c r="I78" s="62" t="s">
        <v>1640</v>
      </c>
      <c r="J78" s="62" t="s">
        <v>1166</v>
      </c>
      <c r="K78" s="62" t="s">
        <v>1167</v>
      </c>
    </row>
    <row r="79" spans="1:11" x14ac:dyDescent="0.2">
      <c r="A79" s="61">
        <v>41416</v>
      </c>
      <c r="B79" s="62" t="s">
        <v>40</v>
      </c>
      <c r="C79" s="62" t="s">
        <v>1304</v>
      </c>
      <c r="D79" s="62" t="s">
        <v>53</v>
      </c>
      <c r="E79" s="62" t="s">
        <v>19</v>
      </c>
      <c r="F79" s="62" t="s">
        <v>717</v>
      </c>
      <c r="G79" s="63">
        <v>8750.1200000000008</v>
      </c>
      <c r="H79" s="62" t="s">
        <v>1305</v>
      </c>
      <c r="I79" s="62" t="s">
        <v>1182</v>
      </c>
      <c r="J79" s="62" t="s">
        <v>1166</v>
      </c>
      <c r="K79" s="62" t="s">
        <v>1167</v>
      </c>
    </row>
    <row r="80" spans="1:11" x14ac:dyDescent="0.2">
      <c r="A80" s="61">
        <v>41416</v>
      </c>
      <c r="B80" s="62" t="s">
        <v>36</v>
      </c>
      <c r="C80" s="62" t="s">
        <v>1306</v>
      </c>
      <c r="D80" s="62" t="s">
        <v>53</v>
      </c>
      <c r="E80" s="62" t="s">
        <v>19</v>
      </c>
      <c r="F80" s="62" t="s">
        <v>1307</v>
      </c>
      <c r="G80" s="63">
        <v>2396.7399999999998</v>
      </c>
      <c r="H80" s="62" t="s">
        <v>1308</v>
      </c>
      <c r="I80" s="62" t="s">
        <v>1165</v>
      </c>
      <c r="J80" s="62" t="s">
        <v>1166</v>
      </c>
      <c r="K80" s="62" t="s">
        <v>1167</v>
      </c>
    </row>
    <row r="81" spans="1:11" x14ac:dyDescent="0.2">
      <c r="A81" s="61">
        <v>41416</v>
      </c>
      <c r="B81" s="62" t="s">
        <v>36</v>
      </c>
      <c r="C81" s="62" t="s">
        <v>1309</v>
      </c>
      <c r="D81" s="62" t="s">
        <v>2</v>
      </c>
      <c r="E81" s="62" t="s">
        <v>19</v>
      </c>
      <c r="F81" s="62" t="s">
        <v>28</v>
      </c>
      <c r="G81" s="63">
        <v>121574.06</v>
      </c>
      <c r="H81" s="62" t="s">
        <v>22</v>
      </c>
      <c r="I81" s="62" t="s">
        <v>1579</v>
      </c>
      <c r="J81" s="62" t="s">
        <v>1166</v>
      </c>
      <c r="K81" s="62" t="s">
        <v>1167</v>
      </c>
    </row>
    <row r="82" spans="1:11" x14ac:dyDescent="0.2">
      <c r="A82" s="61">
        <v>41414</v>
      </c>
      <c r="B82" s="62" t="s">
        <v>5</v>
      </c>
      <c r="C82" s="62" t="s">
        <v>1226</v>
      </c>
      <c r="D82" s="62" t="s">
        <v>761</v>
      </c>
      <c r="E82" s="62" t="s">
        <v>20</v>
      </c>
      <c r="F82" s="62" t="s">
        <v>373</v>
      </c>
      <c r="G82" s="63">
        <v>0</v>
      </c>
      <c r="H82" s="62" t="s">
        <v>1310</v>
      </c>
      <c r="I82" s="62" t="s">
        <v>1579</v>
      </c>
      <c r="J82" s="62" t="s">
        <v>1166</v>
      </c>
      <c r="K82" s="62" t="s">
        <v>1167</v>
      </c>
    </row>
    <row r="83" spans="1:11" x14ac:dyDescent="0.2">
      <c r="A83" s="61">
        <v>41414</v>
      </c>
      <c r="B83" s="62" t="s">
        <v>36</v>
      </c>
      <c r="C83" s="62" t="s">
        <v>1128</v>
      </c>
      <c r="D83" s="62" t="s">
        <v>53</v>
      </c>
      <c r="E83" s="62" t="s">
        <v>17</v>
      </c>
      <c r="F83" s="62" t="s">
        <v>377</v>
      </c>
      <c r="G83" s="63">
        <v>17279.509999999998</v>
      </c>
      <c r="H83" s="62" t="s">
        <v>1311</v>
      </c>
      <c r="I83" s="62" t="s">
        <v>1824</v>
      </c>
      <c r="J83" s="62" t="s">
        <v>1166</v>
      </c>
      <c r="K83" s="62" t="s">
        <v>1167</v>
      </c>
    </row>
    <row r="84" spans="1:11" x14ac:dyDescent="0.2">
      <c r="A84" s="61">
        <v>41412</v>
      </c>
      <c r="B84" s="62" t="s">
        <v>36</v>
      </c>
      <c r="C84" s="62" t="s">
        <v>1099</v>
      </c>
      <c r="D84" s="62" t="s">
        <v>53</v>
      </c>
      <c r="E84" s="62" t="s">
        <v>20</v>
      </c>
      <c r="F84" s="62" t="s">
        <v>28</v>
      </c>
      <c r="G84" s="63">
        <v>32175.24</v>
      </c>
      <c r="H84" s="62" t="s">
        <v>1312</v>
      </c>
      <c r="I84" s="62" t="s">
        <v>1491</v>
      </c>
      <c r="J84" s="62" t="s">
        <v>1166</v>
      </c>
      <c r="K84" s="62" t="s">
        <v>1167</v>
      </c>
    </row>
    <row r="85" spans="1:11" x14ac:dyDescent="0.2">
      <c r="A85" s="61">
        <v>41412</v>
      </c>
      <c r="B85" s="62" t="s">
        <v>36</v>
      </c>
      <c r="C85" s="62" t="s">
        <v>1099</v>
      </c>
      <c r="D85" s="62" t="s">
        <v>53</v>
      </c>
      <c r="E85" s="62" t="s">
        <v>20</v>
      </c>
      <c r="F85" s="62" t="s">
        <v>28</v>
      </c>
      <c r="G85" s="63">
        <v>32207.34</v>
      </c>
      <c r="H85" s="62" t="s">
        <v>1313</v>
      </c>
      <c r="I85" s="62" t="s">
        <v>1579</v>
      </c>
      <c r="J85" s="62" t="s">
        <v>1166</v>
      </c>
      <c r="K85" s="62" t="s">
        <v>1167</v>
      </c>
    </row>
    <row r="86" spans="1:11" x14ac:dyDescent="0.2">
      <c r="A86" s="61">
        <v>41407</v>
      </c>
      <c r="B86" s="62" t="s">
        <v>36</v>
      </c>
      <c r="C86" s="62" t="s">
        <v>1314</v>
      </c>
      <c r="D86" s="62" t="s">
        <v>761</v>
      </c>
      <c r="E86" s="62"/>
      <c r="F86" s="62" t="s">
        <v>74</v>
      </c>
      <c r="G86" s="63">
        <v>493.6</v>
      </c>
      <c r="H86" s="62" t="s">
        <v>1315</v>
      </c>
      <c r="I86" s="62" t="s">
        <v>1554</v>
      </c>
      <c r="J86" s="62" t="s">
        <v>1166</v>
      </c>
      <c r="K86" s="62" t="s">
        <v>1167</v>
      </c>
    </row>
    <row r="87" spans="1:11" x14ac:dyDescent="0.2">
      <c r="A87" s="61">
        <v>41401</v>
      </c>
      <c r="B87" s="62" t="s">
        <v>36</v>
      </c>
      <c r="C87" s="62" t="s">
        <v>1077</v>
      </c>
      <c r="D87" s="62" t="s">
        <v>2</v>
      </c>
      <c r="E87" s="62" t="s">
        <v>19</v>
      </c>
      <c r="F87" s="62" t="s">
        <v>225</v>
      </c>
      <c r="G87" s="63">
        <v>79297.820000000007</v>
      </c>
      <c r="H87" s="62" t="s">
        <v>1316</v>
      </c>
      <c r="I87" s="62" t="s">
        <v>1630</v>
      </c>
      <c r="J87" s="62" t="s">
        <v>1166</v>
      </c>
      <c r="K87" s="62" t="s">
        <v>1167</v>
      </c>
    </row>
    <row r="88" spans="1:11" x14ac:dyDescent="0.2">
      <c r="A88" s="61">
        <v>41401</v>
      </c>
      <c r="B88" s="62" t="s">
        <v>5</v>
      </c>
      <c r="C88" s="62" t="s">
        <v>763</v>
      </c>
      <c r="D88" s="62" t="s">
        <v>53</v>
      </c>
      <c r="E88" s="62" t="s">
        <v>17</v>
      </c>
      <c r="F88" s="62" t="s">
        <v>764</v>
      </c>
      <c r="G88" s="63">
        <v>37093.14</v>
      </c>
      <c r="H88" s="62" t="s">
        <v>1317</v>
      </c>
      <c r="I88" s="62" t="s">
        <v>1170</v>
      </c>
      <c r="J88" s="62" t="s">
        <v>1166</v>
      </c>
      <c r="K88" s="62" t="s">
        <v>1167</v>
      </c>
    </row>
    <row r="89" spans="1:11" x14ac:dyDescent="0.2">
      <c r="A89" s="61">
        <v>41401</v>
      </c>
      <c r="B89" s="62" t="s">
        <v>4</v>
      </c>
      <c r="C89" s="62" t="s">
        <v>996</v>
      </c>
      <c r="D89" s="62" t="s">
        <v>761</v>
      </c>
      <c r="E89" s="62" t="s">
        <v>20</v>
      </c>
      <c r="F89" s="62" t="s">
        <v>1318</v>
      </c>
      <c r="G89" s="63">
        <v>300</v>
      </c>
      <c r="H89" s="62" t="s">
        <v>1319</v>
      </c>
      <c r="I89" s="62" t="s">
        <v>1630</v>
      </c>
      <c r="J89" s="62" t="s">
        <v>1166</v>
      </c>
      <c r="K89" s="62" t="s">
        <v>1167</v>
      </c>
    </row>
    <row r="90" spans="1:11" x14ac:dyDescent="0.2">
      <c r="A90" s="61">
        <v>41400</v>
      </c>
      <c r="B90" s="62" t="s">
        <v>36</v>
      </c>
      <c r="C90" s="62" t="s">
        <v>1320</v>
      </c>
      <c r="D90" s="62" t="s">
        <v>118</v>
      </c>
      <c r="E90" s="62" t="s">
        <v>17</v>
      </c>
      <c r="F90" s="62" t="s">
        <v>56</v>
      </c>
      <c r="G90" s="63">
        <v>145000</v>
      </c>
      <c r="H90" s="62" t="s">
        <v>1321</v>
      </c>
      <c r="I90" s="62" t="s">
        <v>1170</v>
      </c>
      <c r="J90" s="62" t="s">
        <v>1166</v>
      </c>
      <c r="K90" s="62" t="s">
        <v>1167</v>
      </c>
    </row>
    <row r="91" spans="1:11" x14ac:dyDescent="0.2">
      <c r="A91" s="61">
        <v>41400</v>
      </c>
      <c r="B91" s="62" t="s">
        <v>36</v>
      </c>
      <c r="C91" s="62" t="s">
        <v>1314</v>
      </c>
      <c r="D91" s="62" t="s">
        <v>761</v>
      </c>
      <c r="E91" s="62" t="s">
        <v>17</v>
      </c>
      <c r="F91" s="62" t="s">
        <v>74</v>
      </c>
      <c r="G91" s="63">
        <v>5130</v>
      </c>
      <c r="H91" s="62" t="s">
        <v>1322</v>
      </c>
      <c r="I91" s="62" t="s">
        <v>1182</v>
      </c>
      <c r="J91" s="62" t="s">
        <v>1166</v>
      </c>
      <c r="K91" s="62" t="s">
        <v>1167</v>
      </c>
    </row>
    <row r="92" spans="1:11" x14ac:dyDescent="0.2">
      <c r="A92" s="61">
        <v>41398</v>
      </c>
      <c r="B92" s="62" t="s">
        <v>36</v>
      </c>
      <c r="C92" s="62" t="s">
        <v>843</v>
      </c>
      <c r="D92" s="62" t="s">
        <v>761</v>
      </c>
      <c r="E92" s="62" t="s">
        <v>19</v>
      </c>
      <c r="F92" s="62" t="s">
        <v>844</v>
      </c>
      <c r="G92" s="63">
        <v>0</v>
      </c>
      <c r="H92" s="62" t="s">
        <v>1323</v>
      </c>
      <c r="I92" s="62" t="s">
        <v>1182</v>
      </c>
      <c r="J92" s="62" t="s">
        <v>1166</v>
      </c>
      <c r="K92" s="62" t="s">
        <v>1167</v>
      </c>
    </row>
    <row r="93" spans="1:11" x14ac:dyDescent="0.2">
      <c r="A93" s="61">
        <v>41396</v>
      </c>
      <c r="B93" s="62" t="s">
        <v>5</v>
      </c>
      <c r="C93" s="62" t="s">
        <v>771</v>
      </c>
      <c r="D93" s="62" t="s">
        <v>53</v>
      </c>
      <c r="E93" s="62" t="s">
        <v>17</v>
      </c>
      <c r="F93" s="62" t="s">
        <v>85</v>
      </c>
      <c r="G93" s="63">
        <v>5896.8</v>
      </c>
      <c r="H93" s="62" t="s">
        <v>1324</v>
      </c>
      <c r="I93" s="62" t="s">
        <v>1487</v>
      </c>
      <c r="J93" s="62" t="s">
        <v>1166</v>
      </c>
      <c r="K93" s="62" t="s">
        <v>1167</v>
      </c>
    </row>
    <row r="94" spans="1:11" x14ac:dyDescent="0.2">
      <c r="A94" s="61">
        <v>41396</v>
      </c>
      <c r="B94" s="62" t="s">
        <v>5</v>
      </c>
      <c r="C94" s="62" t="s">
        <v>1133</v>
      </c>
      <c r="D94" s="62" t="s">
        <v>53</v>
      </c>
      <c r="E94" s="62" t="s">
        <v>17</v>
      </c>
      <c r="F94" s="62" t="s">
        <v>85</v>
      </c>
      <c r="G94" s="63">
        <v>5896.8</v>
      </c>
      <c r="H94" s="62" t="s">
        <v>1324</v>
      </c>
      <c r="I94" s="62" t="s">
        <v>1491</v>
      </c>
      <c r="J94" s="62" t="s">
        <v>1166</v>
      </c>
      <c r="K94" s="62" t="s">
        <v>1167</v>
      </c>
    </row>
    <row r="95" spans="1:11" x14ac:dyDescent="0.2">
      <c r="A95" s="61">
        <v>41395</v>
      </c>
      <c r="B95" s="62" t="s">
        <v>6</v>
      </c>
      <c r="C95" s="62" t="s">
        <v>1325</v>
      </c>
      <c r="D95" s="62" t="s">
        <v>2</v>
      </c>
      <c r="E95" s="62" t="s">
        <v>19</v>
      </c>
      <c r="F95" s="62" t="s">
        <v>660</v>
      </c>
      <c r="G95" s="63">
        <v>108000</v>
      </c>
      <c r="H95" s="62" t="s">
        <v>1326</v>
      </c>
      <c r="I95" s="62" t="s">
        <v>1649</v>
      </c>
      <c r="J95" s="62" t="s">
        <v>1166</v>
      </c>
      <c r="K95" s="62" t="s">
        <v>1167</v>
      </c>
    </row>
    <row r="96" spans="1:11" x14ac:dyDescent="0.2">
      <c r="A96" s="61">
        <v>41395</v>
      </c>
      <c r="B96" s="62" t="s">
        <v>36</v>
      </c>
      <c r="C96" s="62" t="s">
        <v>1327</v>
      </c>
      <c r="D96" s="62" t="s">
        <v>761</v>
      </c>
      <c r="E96" s="62" t="s">
        <v>20</v>
      </c>
      <c r="F96" s="62" t="s">
        <v>1328</v>
      </c>
      <c r="G96" s="63">
        <v>394.14</v>
      </c>
      <c r="H96" s="62" t="s">
        <v>1329</v>
      </c>
      <c r="I96" s="62" t="s">
        <v>1537</v>
      </c>
      <c r="J96" s="62" t="s">
        <v>1166</v>
      </c>
      <c r="K96" s="62" t="s">
        <v>1167</v>
      </c>
    </row>
    <row r="97" spans="1:11" x14ac:dyDescent="0.2">
      <c r="A97" s="61">
        <v>41387</v>
      </c>
      <c r="B97" s="62" t="s">
        <v>40</v>
      </c>
      <c r="C97" s="62" t="s">
        <v>1330</v>
      </c>
      <c r="D97" s="62" t="s">
        <v>2</v>
      </c>
      <c r="E97" s="62" t="s">
        <v>19</v>
      </c>
      <c r="F97" s="62" t="s">
        <v>83</v>
      </c>
      <c r="G97" s="63">
        <v>122467.66</v>
      </c>
      <c r="H97" s="62" t="s">
        <v>1331</v>
      </c>
      <c r="I97" s="62" t="s">
        <v>1487</v>
      </c>
      <c r="J97" s="62" t="s">
        <v>1166</v>
      </c>
      <c r="K97" s="62" t="s">
        <v>1167</v>
      </c>
    </row>
    <row r="98" spans="1:11" x14ac:dyDescent="0.2">
      <c r="A98" s="61">
        <v>41387</v>
      </c>
      <c r="B98" s="62" t="s">
        <v>40</v>
      </c>
      <c r="C98" s="62" t="s">
        <v>916</v>
      </c>
      <c r="D98" s="62" t="s">
        <v>2</v>
      </c>
      <c r="E98" s="62" t="s">
        <v>19</v>
      </c>
      <c r="F98" s="62" t="s">
        <v>83</v>
      </c>
      <c r="G98" s="63"/>
      <c r="H98" s="62" t="s">
        <v>1331</v>
      </c>
      <c r="I98" s="62" t="s">
        <v>1699</v>
      </c>
      <c r="J98" s="62" t="s">
        <v>1166</v>
      </c>
      <c r="K98" s="62" t="s">
        <v>1167</v>
      </c>
    </row>
    <row r="99" spans="1:11" x14ac:dyDescent="0.2">
      <c r="A99" s="61">
        <v>41387</v>
      </c>
      <c r="B99" s="62" t="s">
        <v>40</v>
      </c>
      <c r="C99" s="62" t="s">
        <v>1332</v>
      </c>
      <c r="D99" s="62" t="s">
        <v>2</v>
      </c>
      <c r="E99" s="62" t="s">
        <v>19</v>
      </c>
      <c r="F99" s="62" t="s">
        <v>83</v>
      </c>
      <c r="G99" s="63">
        <v>110000</v>
      </c>
      <c r="H99" s="62" t="s">
        <v>1333</v>
      </c>
      <c r="I99" s="62" t="s">
        <v>1170</v>
      </c>
      <c r="J99" s="62" t="s">
        <v>1166</v>
      </c>
      <c r="K99" s="62" t="s">
        <v>1167</v>
      </c>
    </row>
    <row r="100" spans="1:11" x14ac:dyDescent="0.2">
      <c r="A100" s="61">
        <v>41387</v>
      </c>
      <c r="B100" s="62" t="s">
        <v>5</v>
      </c>
      <c r="C100" s="62" t="s">
        <v>1334</v>
      </c>
      <c r="D100" s="62" t="s">
        <v>53</v>
      </c>
      <c r="E100" s="62" t="s">
        <v>19</v>
      </c>
      <c r="F100" s="62" t="s">
        <v>85</v>
      </c>
      <c r="G100" s="63">
        <v>5896.8</v>
      </c>
      <c r="H100" s="62" t="s">
        <v>1324</v>
      </c>
      <c r="I100" s="62" t="s">
        <v>1783</v>
      </c>
      <c r="J100" s="62" t="s">
        <v>1166</v>
      </c>
      <c r="K100" s="62" t="s">
        <v>1167</v>
      </c>
    </row>
    <row r="101" spans="1:11" x14ac:dyDescent="0.2">
      <c r="A101" s="61">
        <v>41387</v>
      </c>
      <c r="B101" s="62" t="s">
        <v>5</v>
      </c>
      <c r="C101" s="62" t="s">
        <v>771</v>
      </c>
      <c r="D101" s="62" t="s">
        <v>761</v>
      </c>
      <c r="E101" s="62" t="s">
        <v>20</v>
      </c>
      <c r="F101" s="62" t="s">
        <v>85</v>
      </c>
      <c r="G101" s="63"/>
      <c r="H101" s="62" t="s">
        <v>1335</v>
      </c>
      <c r="I101" s="62"/>
      <c r="J101" s="62" t="s">
        <v>1166</v>
      </c>
      <c r="K101" s="62" t="s">
        <v>1167</v>
      </c>
    </row>
    <row r="102" spans="1:11" x14ac:dyDescent="0.2">
      <c r="A102" s="61">
        <v>41387</v>
      </c>
      <c r="B102" s="62" t="s">
        <v>40</v>
      </c>
      <c r="C102" s="62" t="s">
        <v>1198</v>
      </c>
      <c r="D102" s="62" t="s">
        <v>2</v>
      </c>
      <c r="E102" s="62" t="s">
        <v>19</v>
      </c>
      <c r="F102" s="62" t="s">
        <v>83</v>
      </c>
      <c r="G102" s="63">
        <v>184192.81</v>
      </c>
      <c r="H102" s="62" t="s">
        <v>1331</v>
      </c>
      <c r="I102" s="62" t="s">
        <v>1180</v>
      </c>
      <c r="J102" s="62" t="s">
        <v>1166</v>
      </c>
      <c r="K102" s="62" t="s">
        <v>1167</v>
      </c>
    </row>
    <row r="103" spans="1:11" x14ac:dyDescent="0.2">
      <c r="A103" s="61">
        <v>41386</v>
      </c>
      <c r="B103" s="62" t="s">
        <v>5</v>
      </c>
      <c r="C103" s="62" t="s">
        <v>891</v>
      </c>
      <c r="D103" s="62" t="s">
        <v>761</v>
      </c>
      <c r="E103" s="62" t="s">
        <v>19</v>
      </c>
      <c r="F103" s="62" t="s">
        <v>802</v>
      </c>
      <c r="G103" s="63">
        <v>0</v>
      </c>
      <c r="H103" s="62" t="s">
        <v>1336</v>
      </c>
      <c r="I103" s="62" t="s">
        <v>1601</v>
      </c>
      <c r="J103" s="62" t="s">
        <v>1166</v>
      </c>
      <c r="K103" s="62" t="s">
        <v>1167</v>
      </c>
    </row>
    <row r="104" spans="1:11" x14ac:dyDescent="0.2">
      <c r="A104" s="61">
        <v>41386</v>
      </c>
      <c r="B104" s="62" t="s">
        <v>5</v>
      </c>
      <c r="C104" s="62" t="s">
        <v>1105</v>
      </c>
      <c r="D104" s="62" t="s">
        <v>53</v>
      </c>
      <c r="E104" s="62" t="s">
        <v>19</v>
      </c>
      <c r="F104" s="62" t="s">
        <v>85</v>
      </c>
      <c r="G104" s="63">
        <v>5896.8</v>
      </c>
      <c r="H104" s="62" t="s">
        <v>1337</v>
      </c>
      <c r="I104" s="62" t="s">
        <v>1182</v>
      </c>
      <c r="J104" s="62" t="s">
        <v>1166</v>
      </c>
      <c r="K104" s="62" t="s">
        <v>1167</v>
      </c>
    </row>
    <row r="105" spans="1:11" x14ac:dyDescent="0.2">
      <c r="A105" s="61">
        <v>41376</v>
      </c>
      <c r="B105" s="62" t="s">
        <v>36</v>
      </c>
      <c r="C105" s="62" t="s">
        <v>827</v>
      </c>
      <c r="D105" s="62" t="s">
        <v>118</v>
      </c>
      <c r="E105" s="62" t="s">
        <v>19</v>
      </c>
      <c r="F105" s="62" t="s">
        <v>515</v>
      </c>
      <c r="G105" s="63">
        <v>123675.62</v>
      </c>
      <c r="H105" s="62" t="s">
        <v>1338</v>
      </c>
      <c r="I105" s="62" t="s">
        <v>1726</v>
      </c>
      <c r="J105" s="62" t="s">
        <v>1166</v>
      </c>
      <c r="K105" s="62" t="s">
        <v>1167</v>
      </c>
    </row>
    <row r="106" spans="1:11" x14ac:dyDescent="0.2">
      <c r="A106" s="61">
        <v>41373</v>
      </c>
      <c r="B106" s="62" t="s">
        <v>5</v>
      </c>
      <c r="C106" s="62" t="s">
        <v>771</v>
      </c>
      <c r="D106" s="62" t="s">
        <v>761</v>
      </c>
      <c r="E106" s="62" t="s">
        <v>20</v>
      </c>
      <c r="F106" s="62" t="s">
        <v>85</v>
      </c>
      <c r="G106" s="63">
        <v>0</v>
      </c>
      <c r="H106" s="62" t="s">
        <v>1339</v>
      </c>
      <c r="I106" s="62" t="s">
        <v>1170</v>
      </c>
      <c r="J106" s="62" t="s">
        <v>1166</v>
      </c>
      <c r="K106" s="62" t="s">
        <v>1167</v>
      </c>
    </row>
    <row r="107" spans="1:11" x14ac:dyDescent="0.2">
      <c r="A107" s="61">
        <v>41371</v>
      </c>
      <c r="B107" s="62" t="s">
        <v>36</v>
      </c>
      <c r="C107" s="62" t="s">
        <v>1340</v>
      </c>
      <c r="D107" s="62" t="s">
        <v>761</v>
      </c>
      <c r="E107" s="62" t="s">
        <v>17</v>
      </c>
      <c r="F107" s="62" t="s">
        <v>1341</v>
      </c>
      <c r="G107" s="63"/>
      <c r="H107" s="62" t="s">
        <v>1342</v>
      </c>
      <c r="I107" s="62" t="s">
        <v>1728</v>
      </c>
      <c r="J107" s="62" t="s">
        <v>1166</v>
      </c>
      <c r="K107" s="62" t="s">
        <v>1167</v>
      </c>
    </row>
    <row r="108" spans="1:11" x14ac:dyDescent="0.2">
      <c r="A108" s="61">
        <v>41371</v>
      </c>
      <c r="B108" s="62" t="s">
        <v>40</v>
      </c>
      <c r="C108" s="62" t="s">
        <v>916</v>
      </c>
      <c r="D108" s="62" t="s">
        <v>761</v>
      </c>
      <c r="E108" s="62" t="s">
        <v>17</v>
      </c>
      <c r="F108" s="62" t="s">
        <v>83</v>
      </c>
      <c r="G108" s="63">
        <v>0</v>
      </c>
      <c r="H108" s="62" t="s">
        <v>1343</v>
      </c>
      <c r="I108" s="62" t="s">
        <v>1182</v>
      </c>
      <c r="J108" s="62" t="s">
        <v>1166</v>
      </c>
      <c r="K108" s="62" t="s">
        <v>1167</v>
      </c>
    </row>
    <row r="109" spans="1:11" x14ac:dyDescent="0.2">
      <c r="A109" s="61">
        <v>41368</v>
      </c>
      <c r="B109" s="62" t="s">
        <v>88</v>
      </c>
      <c r="C109" s="62" t="s">
        <v>1025</v>
      </c>
      <c r="D109" s="62" t="s">
        <v>761</v>
      </c>
      <c r="E109" s="62" t="s">
        <v>18</v>
      </c>
      <c r="F109" s="62" t="s">
        <v>83</v>
      </c>
      <c r="G109" s="63">
        <v>0</v>
      </c>
      <c r="H109" s="62" t="s">
        <v>1344</v>
      </c>
      <c r="I109" s="62" t="s">
        <v>1182</v>
      </c>
      <c r="J109" s="62" t="s">
        <v>1166</v>
      </c>
      <c r="K109" s="62" t="s">
        <v>1167</v>
      </c>
    </row>
    <row r="110" spans="1:11" x14ac:dyDescent="0.2">
      <c r="A110" s="61">
        <v>41368</v>
      </c>
      <c r="B110" s="62" t="s">
        <v>36</v>
      </c>
      <c r="C110" s="62" t="s">
        <v>1155</v>
      </c>
      <c r="D110" s="62" t="s">
        <v>53</v>
      </c>
      <c r="E110" s="62" t="s">
        <v>18</v>
      </c>
      <c r="F110" s="62" t="s">
        <v>844</v>
      </c>
      <c r="G110" s="63">
        <v>0</v>
      </c>
      <c r="H110" s="62" t="s">
        <v>1345</v>
      </c>
      <c r="I110" s="62" t="s">
        <v>1656</v>
      </c>
      <c r="J110" s="62" t="s">
        <v>1166</v>
      </c>
      <c r="K110" s="62" t="s">
        <v>1167</v>
      </c>
    </row>
    <row r="111" spans="1:11" x14ac:dyDescent="0.2">
      <c r="A111" s="61">
        <v>41367</v>
      </c>
      <c r="B111" s="62" t="s">
        <v>40</v>
      </c>
      <c r="C111" s="62" t="s">
        <v>1346</v>
      </c>
      <c r="D111" s="62" t="s">
        <v>761</v>
      </c>
      <c r="E111" s="62" t="s">
        <v>18</v>
      </c>
      <c r="F111" s="62" t="s">
        <v>1257</v>
      </c>
      <c r="G111" s="63">
        <v>150</v>
      </c>
      <c r="H111" s="62" t="s">
        <v>1347</v>
      </c>
      <c r="I111" s="62" t="s">
        <v>1732</v>
      </c>
      <c r="J111" s="62" t="s">
        <v>1166</v>
      </c>
      <c r="K111" s="62" t="s">
        <v>1167</v>
      </c>
    </row>
    <row r="112" spans="1:11" x14ac:dyDescent="0.2">
      <c r="A112" s="61">
        <v>41366</v>
      </c>
      <c r="B112" s="62" t="s">
        <v>36</v>
      </c>
      <c r="C112" s="62" t="s">
        <v>766</v>
      </c>
      <c r="D112" s="62" t="s">
        <v>761</v>
      </c>
      <c r="E112" s="62" t="s">
        <v>20</v>
      </c>
      <c r="F112" s="62" t="s">
        <v>74</v>
      </c>
      <c r="G112" s="63">
        <v>416.92</v>
      </c>
      <c r="H112" s="62" t="s">
        <v>1348</v>
      </c>
      <c r="I112" s="62"/>
      <c r="J112" s="62" t="s">
        <v>1166</v>
      </c>
      <c r="K112" s="62" t="s">
        <v>1167</v>
      </c>
    </row>
    <row r="113" spans="1:11" x14ac:dyDescent="0.2">
      <c r="A113" s="61">
        <v>41366</v>
      </c>
      <c r="B113" s="62" t="s">
        <v>36</v>
      </c>
      <c r="C113" s="62" t="s">
        <v>1349</v>
      </c>
      <c r="D113" s="62" t="s">
        <v>53</v>
      </c>
      <c r="E113" s="62" t="s">
        <v>19</v>
      </c>
      <c r="F113" s="62" t="s">
        <v>225</v>
      </c>
      <c r="G113" s="63">
        <v>56569.14</v>
      </c>
      <c r="H113" s="62" t="s">
        <v>1350</v>
      </c>
      <c r="I113" s="62" t="s">
        <v>1487</v>
      </c>
      <c r="J113" s="62" t="s">
        <v>1166</v>
      </c>
      <c r="K113" s="62" t="s">
        <v>1167</v>
      </c>
    </row>
    <row r="114" spans="1:11" x14ac:dyDescent="0.2">
      <c r="A114" s="61">
        <v>41365</v>
      </c>
      <c r="B114" s="62" t="s">
        <v>36</v>
      </c>
      <c r="C114" s="62" t="s">
        <v>1349</v>
      </c>
      <c r="D114" s="62" t="s">
        <v>53</v>
      </c>
      <c r="E114" s="62" t="s">
        <v>18</v>
      </c>
      <c r="F114" s="62" t="s">
        <v>225</v>
      </c>
      <c r="G114" s="63">
        <v>13313.28</v>
      </c>
      <c r="H114" s="62" t="s">
        <v>1351</v>
      </c>
      <c r="I114" s="62" t="s">
        <v>1165</v>
      </c>
      <c r="J114" s="62" t="s">
        <v>1166</v>
      </c>
      <c r="K114" s="62" t="s">
        <v>1167</v>
      </c>
    </row>
    <row r="115" spans="1:11" x14ac:dyDescent="0.2">
      <c r="A115" s="61">
        <v>41360</v>
      </c>
      <c r="B115" s="62" t="s">
        <v>36</v>
      </c>
      <c r="C115" s="62" t="s">
        <v>1014</v>
      </c>
      <c r="D115" s="62" t="s">
        <v>761</v>
      </c>
      <c r="E115" s="62" t="s">
        <v>18</v>
      </c>
      <c r="F115" s="62" t="s">
        <v>1352</v>
      </c>
      <c r="G115" s="63"/>
      <c r="H115" s="62" t="s">
        <v>1353</v>
      </c>
      <c r="I115" s="62" t="s">
        <v>1738</v>
      </c>
      <c r="J115" s="62" t="s">
        <v>1166</v>
      </c>
      <c r="K115" s="62" t="s">
        <v>1167</v>
      </c>
    </row>
    <row r="116" spans="1:11" x14ac:dyDescent="0.2">
      <c r="A116" s="61">
        <v>41356</v>
      </c>
      <c r="B116" s="62" t="s">
        <v>5</v>
      </c>
      <c r="C116" s="62" t="s">
        <v>853</v>
      </c>
      <c r="D116" s="62" t="s">
        <v>761</v>
      </c>
      <c r="E116" s="62" t="s">
        <v>17</v>
      </c>
      <c r="F116" s="62" t="s">
        <v>802</v>
      </c>
      <c r="G116" s="63"/>
      <c r="H116" s="62" t="s">
        <v>1354</v>
      </c>
      <c r="I116" s="62" t="s">
        <v>1587</v>
      </c>
      <c r="J116" s="62" t="s">
        <v>1166</v>
      </c>
      <c r="K116" s="62" t="s">
        <v>1167</v>
      </c>
    </row>
    <row r="117" spans="1:11" x14ac:dyDescent="0.2">
      <c r="A117" s="61">
        <v>41355</v>
      </c>
      <c r="B117" s="62" t="s">
        <v>5</v>
      </c>
      <c r="C117" s="62" t="s">
        <v>1355</v>
      </c>
      <c r="D117" s="62" t="s">
        <v>53</v>
      </c>
      <c r="E117" s="62" t="s">
        <v>19</v>
      </c>
      <c r="F117" s="62" t="s">
        <v>764</v>
      </c>
      <c r="G117" s="63">
        <v>7665.84</v>
      </c>
      <c r="H117" s="62" t="s">
        <v>1356</v>
      </c>
      <c r="I117" s="62" t="s">
        <v>1182</v>
      </c>
      <c r="J117" s="62" t="s">
        <v>1166</v>
      </c>
      <c r="K117" s="62" t="s">
        <v>1167</v>
      </c>
    </row>
    <row r="118" spans="1:11" x14ac:dyDescent="0.2">
      <c r="A118" s="61">
        <v>41353</v>
      </c>
      <c r="B118" s="62" t="s">
        <v>36</v>
      </c>
      <c r="C118" s="62" t="s">
        <v>1279</v>
      </c>
      <c r="D118" s="62" t="s">
        <v>761</v>
      </c>
      <c r="E118" s="62" t="s">
        <v>17</v>
      </c>
      <c r="F118" s="62" t="s">
        <v>515</v>
      </c>
      <c r="G118" s="63"/>
      <c r="H118" s="62" t="s">
        <v>1357</v>
      </c>
      <c r="I118" s="62" t="s">
        <v>1537</v>
      </c>
      <c r="J118" s="62" t="s">
        <v>1166</v>
      </c>
      <c r="K118" s="62" t="s">
        <v>1167</v>
      </c>
    </row>
    <row r="119" spans="1:11" x14ac:dyDescent="0.2">
      <c r="A119" s="61">
        <v>41352</v>
      </c>
      <c r="B119" s="62" t="s">
        <v>36</v>
      </c>
      <c r="C119" s="62" t="s">
        <v>967</v>
      </c>
      <c r="D119" s="62" t="s">
        <v>761</v>
      </c>
      <c r="E119" s="62" t="s">
        <v>17</v>
      </c>
      <c r="F119" s="62" t="s">
        <v>1358</v>
      </c>
      <c r="G119" s="63"/>
      <c r="H119" s="62" t="s">
        <v>1359</v>
      </c>
      <c r="I119" s="62" t="s">
        <v>1537</v>
      </c>
      <c r="J119" s="62" t="s">
        <v>1166</v>
      </c>
      <c r="K119" s="62" t="s">
        <v>1167</v>
      </c>
    </row>
    <row r="120" spans="1:11" x14ac:dyDescent="0.2">
      <c r="A120" s="61">
        <v>41352</v>
      </c>
      <c r="B120" s="62" t="s">
        <v>40</v>
      </c>
      <c r="C120" s="62" t="s">
        <v>1132</v>
      </c>
      <c r="D120" s="62" t="s">
        <v>53</v>
      </c>
      <c r="E120" s="62" t="s">
        <v>19</v>
      </c>
      <c r="F120" s="62" t="s">
        <v>208</v>
      </c>
      <c r="G120" s="63">
        <v>12465</v>
      </c>
      <c r="H120" s="62" t="s">
        <v>1360</v>
      </c>
      <c r="I120" s="62" t="s">
        <v>1699</v>
      </c>
      <c r="J120" s="62" t="s">
        <v>1166</v>
      </c>
      <c r="K120" s="62" t="s">
        <v>1167</v>
      </c>
    </row>
    <row r="121" spans="1:11" x14ac:dyDescent="0.2">
      <c r="A121" s="61">
        <v>41347</v>
      </c>
      <c r="B121" s="62" t="s">
        <v>839</v>
      </c>
      <c r="C121" s="62" t="s">
        <v>840</v>
      </c>
      <c r="D121" s="62" t="s">
        <v>1</v>
      </c>
      <c r="E121" s="62" t="s">
        <v>20</v>
      </c>
      <c r="F121" s="62" t="s">
        <v>83</v>
      </c>
      <c r="G121" s="63">
        <v>750000</v>
      </c>
      <c r="H121" s="62" t="s">
        <v>1361</v>
      </c>
      <c r="I121" s="62" t="s">
        <v>1640</v>
      </c>
      <c r="J121" s="62" t="s">
        <v>1166</v>
      </c>
      <c r="K121" s="62" t="s">
        <v>1167</v>
      </c>
    </row>
    <row r="122" spans="1:11" x14ac:dyDescent="0.2">
      <c r="A122" s="61">
        <v>41345</v>
      </c>
      <c r="B122" s="62" t="s">
        <v>36</v>
      </c>
      <c r="C122" s="62" t="s">
        <v>1314</v>
      </c>
      <c r="D122" s="62" t="s">
        <v>761</v>
      </c>
      <c r="E122" s="62" t="s">
        <v>17</v>
      </c>
      <c r="F122" s="62" t="s">
        <v>74</v>
      </c>
      <c r="G122" s="63">
        <v>1500</v>
      </c>
      <c r="H122" s="62" t="s">
        <v>1362</v>
      </c>
      <c r="I122" s="62" t="s">
        <v>1640</v>
      </c>
      <c r="J122" s="62" t="s">
        <v>1166</v>
      </c>
      <c r="K122" s="62" t="s">
        <v>1167</v>
      </c>
    </row>
    <row r="123" spans="1:11" x14ac:dyDescent="0.2">
      <c r="A123" s="61">
        <v>41342</v>
      </c>
      <c r="B123" s="62" t="s">
        <v>40</v>
      </c>
      <c r="C123" s="62" t="s">
        <v>970</v>
      </c>
      <c r="D123" s="62" t="s">
        <v>53</v>
      </c>
      <c r="E123" s="62" t="s">
        <v>17</v>
      </c>
      <c r="F123" s="62" t="s">
        <v>288</v>
      </c>
      <c r="G123" s="63">
        <v>31333.8</v>
      </c>
      <c r="H123" s="62" t="s">
        <v>1363</v>
      </c>
      <c r="I123" s="62" t="s">
        <v>1803</v>
      </c>
      <c r="J123" s="62" t="s">
        <v>1166</v>
      </c>
      <c r="K123" s="62" t="s">
        <v>1167</v>
      </c>
    </row>
    <row r="124" spans="1:11" x14ac:dyDescent="0.2">
      <c r="A124" s="61">
        <v>41341</v>
      </c>
      <c r="B124" s="62" t="s">
        <v>5</v>
      </c>
      <c r="C124" s="62" t="s">
        <v>1200</v>
      </c>
      <c r="D124" s="62" t="s">
        <v>761</v>
      </c>
      <c r="E124" s="62" t="s">
        <v>17</v>
      </c>
      <c r="F124" s="62" t="s">
        <v>72</v>
      </c>
      <c r="G124" s="63"/>
      <c r="H124" s="62" t="s">
        <v>1364</v>
      </c>
      <c r="I124" s="62" t="s">
        <v>1750</v>
      </c>
      <c r="J124" s="62" t="s">
        <v>1166</v>
      </c>
      <c r="K124" s="62" t="s">
        <v>1167</v>
      </c>
    </row>
    <row r="125" spans="1:11" x14ac:dyDescent="0.2">
      <c r="A125" s="61">
        <v>41340</v>
      </c>
      <c r="B125" s="62" t="s">
        <v>36</v>
      </c>
      <c r="C125" s="62" t="s">
        <v>1138</v>
      </c>
      <c r="D125" s="62" t="s">
        <v>761</v>
      </c>
      <c r="E125" s="62" t="s">
        <v>20</v>
      </c>
      <c r="F125" s="62" t="s">
        <v>85</v>
      </c>
      <c r="G125" s="63"/>
      <c r="H125" s="62" t="s">
        <v>1365</v>
      </c>
      <c r="I125" s="62" t="s">
        <v>1660</v>
      </c>
      <c r="J125" s="62" t="s">
        <v>1166</v>
      </c>
      <c r="K125" s="62" t="s">
        <v>1167</v>
      </c>
    </row>
    <row r="126" spans="1:11" x14ac:dyDescent="0.2">
      <c r="A126" s="61">
        <v>41340</v>
      </c>
      <c r="B126" s="62" t="s">
        <v>36</v>
      </c>
      <c r="C126" s="62" t="s">
        <v>1366</v>
      </c>
      <c r="D126" s="62" t="s">
        <v>118</v>
      </c>
      <c r="E126" s="62" t="s">
        <v>19</v>
      </c>
      <c r="F126" s="62" t="s">
        <v>377</v>
      </c>
      <c r="G126" s="63">
        <v>60066.69</v>
      </c>
      <c r="H126" s="62" t="s">
        <v>1367</v>
      </c>
      <c r="I126" s="62"/>
      <c r="J126" s="62" t="s">
        <v>1166</v>
      </c>
      <c r="K126" s="62" t="s">
        <v>1167</v>
      </c>
    </row>
    <row r="127" spans="1:11" x14ac:dyDescent="0.2">
      <c r="A127" s="61">
        <v>41339</v>
      </c>
      <c r="B127" s="62" t="s">
        <v>40</v>
      </c>
      <c r="C127" s="62" t="s">
        <v>963</v>
      </c>
      <c r="D127" s="62" t="s">
        <v>761</v>
      </c>
      <c r="E127" s="62" t="s">
        <v>17</v>
      </c>
      <c r="F127" s="62" t="s">
        <v>150</v>
      </c>
      <c r="G127" s="63"/>
      <c r="H127" s="62" t="s">
        <v>1368</v>
      </c>
      <c r="I127" s="62" t="s">
        <v>1170</v>
      </c>
      <c r="J127" s="62" t="s">
        <v>1166</v>
      </c>
      <c r="K127" s="62" t="s">
        <v>1167</v>
      </c>
    </row>
    <row r="128" spans="1:11" x14ac:dyDescent="0.2">
      <c r="A128" s="61">
        <v>41339</v>
      </c>
      <c r="B128" s="62" t="s">
        <v>40</v>
      </c>
      <c r="C128" s="62" t="s">
        <v>926</v>
      </c>
      <c r="D128" s="62" t="s">
        <v>53</v>
      </c>
      <c r="E128" s="62" t="s">
        <v>17</v>
      </c>
      <c r="F128" s="62" t="s">
        <v>150</v>
      </c>
      <c r="G128" s="63"/>
      <c r="H128" s="62" t="s">
        <v>1369</v>
      </c>
      <c r="I128" s="62" t="s">
        <v>1170</v>
      </c>
      <c r="J128" s="62" t="s">
        <v>1166</v>
      </c>
      <c r="K128" s="62" t="s">
        <v>1167</v>
      </c>
    </row>
    <row r="129" spans="1:11" x14ac:dyDescent="0.2">
      <c r="A129" s="61">
        <v>41337</v>
      </c>
      <c r="B129" s="62" t="s">
        <v>40</v>
      </c>
      <c r="C129" s="62" t="s">
        <v>1198</v>
      </c>
      <c r="D129" s="62" t="s">
        <v>2</v>
      </c>
      <c r="E129" s="62" t="s">
        <v>20</v>
      </c>
      <c r="F129" s="62" t="s">
        <v>795</v>
      </c>
      <c r="G129" s="63">
        <v>104262.72</v>
      </c>
      <c r="H129" s="62" t="s">
        <v>1370</v>
      </c>
      <c r="I129" s="62" t="s">
        <v>1660</v>
      </c>
      <c r="J129" s="62" t="s">
        <v>1166</v>
      </c>
      <c r="K129" s="62" t="s">
        <v>1167</v>
      </c>
    </row>
    <row r="130" spans="1:11" x14ac:dyDescent="0.2">
      <c r="A130" s="61">
        <v>41332</v>
      </c>
      <c r="B130" s="62" t="s">
        <v>36</v>
      </c>
      <c r="C130" s="62" t="s">
        <v>1366</v>
      </c>
      <c r="D130" s="62" t="s">
        <v>53</v>
      </c>
      <c r="E130" s="62" t="s">
        <v>19</v>
      </c>
      <c r="F130" s="62" t="s">
        <v>1371</v>
      </c>
      <c r="G130" s="63">
        <v>15000</v>
      </c>
      <c r="H130" s="62" t="s">
        <v>1372</v>
      </c>
      <c r="I130" s="62" t="s">
        <v>1601</v>
      </c>
      <c r="J130" s="62" t="s">
        <v>1166</v>
      </c>
      <c r="K130" s="62" t="s">
        <v>1167</v>
      </c>
    </row>
    <row r="131" spans="1:11" x14ac:dyDescent="0.2">
      <c r="A131" s="61">
        <v>41332</v>
      </c>
      <c r="B131" s="62" t="s">
        <v>36</v>
      </c>
      <c r="C131" s="62" t="s">
        <v>1113</v>
      </c>
      <c r="D131" s="62" t="s">
        <v>53</v>
      </c>
      <c r="E131" s="62" t="s">
        <v>17</v>
      </c>
      <c r="F131" s="62" t="s">
        <v>56</v>
      </c>
      <c r="G131" s="63"/>
      <c r="H131" s="62" t="s">
        <v>1373</v>
      </c>
      <c r="I131" s="62" t="s">
        <v>1630</v>
      </c>
      <c r="J131" s="62" t="s">
        <v>1166</v>
      </c>
      <c r="K131" s="62" t="s">
        <v>1167</v>
      </c>
    </row>
    <row r="132" spans="1:11" x14ac:dyDescent="0.2">
      <c r="A132" s="61">
        <v>41332</v>
      </c>
      <c r="B132" s="62" t="s">
        <v>36</v>
      </c>
      <c r="C132" s="62" t="s">
        <v>1128</v>
      </c>
      <c r="D132" s="62" t="s">
        <v>2</v>
      </c>
      <c r="E132" s="62" t="s">
        <v>17</v>
      </c>
      <c r="F132" s="62" t="s">
        <v>377</v>
      </c>
      <c r="G132" s="63">
        <v>96870.52</v>
      </c>
      <c r="H132" s="62" t="s">
        <v>1374</v>
      </c>
      <c r="I132" s="62" t="s">
        <v>1188</v>
      </c>
      <c r="J132" s="62" t="s">
        <v>1166</v>
      </c>
      <c r="K132" s="62" t="s">
        <v>1167</v>
      </c>
    </row>
    <row r="133" spans="1:11" x14ac:dyDescent="0.2">
      <c r="A133" s="61">
        <v>41331</v>
      </c>
      <c r="B133" s="62" t="s">
        <v>36</v>
      </c>
      <c r="C133" s="62" t="s">
        <v>1100</v>
      </c>
      <c r="D133" s="62" t="s">
        <v>761</v>
      </c>
      <c r="E133" s="62" t="s">
        <v>17</v>
      </c>
      <c r="F133" s="62" t="s">
        <v>85</v>
      </c>
      <c r="G133" s="63"/>
      <c r="H133" s="62" t="s">
        <v>1375</v>
      </c>
      <c r="I133" s="62" t="s">
        <v>1491</v>
      </c>
      <c r="J133" s="62" t="s">
        <v>1166</v>
      </c>
      <c r="K133" s="62" t="s">
        <v>1167</v>
      </c>
    </row>
    <row r="134" spans="1:11" x14ac:dyDescent="0.2">
      <c r="A134" s="61">
        <v>41325</v>
      </c>
      <c r="B134" s="62" t="s">
        <v>36</v>
      </c>
      <c r="C134" s="62" t="s">
        <v>1349</v>
      </c>
      <c r="D134" s="62" t="s">
        <v>2</v>
      </c>
      <c r="E134" s="62" t="s">
        <v>19</v>
      </c>
      <c r="F134" s="62" t="s">
        <v>225</v>
      </c>
      <c r="G134" s="63">
        <v>57113.19</v>
      </c>
      <c r="H134" s="62" t="s">
        <v>1376</v>
      </c>
      <c r="I134" s="62" t="s">
        <v>1494</v>
      </c>
      <c r="J134" s="62" t="s">
        <v>1166</v>
      </c>
      <c r="K134" s="62" t="s">
        <v>1167</v>
      </c>
    </row>
    <row r="135" spans="1:11" x14ac:dyDescent="0.2">
      <c r="A135" s="61">
        <v>41324</v>
      </c>
      <c r="B135" s="62" t="s">
        <v>40</v>
      </c>
      <c r="C135" s="62" t="s">
        <v>1377</v>
      </c>
      <c r="D135" s="62"/>
      <c r="E135" s="62" t="s">
        <v>18</v>
      </c>
      <c r="F135" s="62" t="s">
        <v>1378</v>
      </c>
      <c r="G135" s="63"/>
      <c r="H135" s="62" t="s">
        <v>1379</v>
      </c>
      <c r="I135" s="62" t="s">
        <v>1587</v>
      </c>
      <c r="J135" s="62" t="s">
        <v>1166</v>
      </c>
      <c r="K135" s="62" t="s">
        <v>1167</v>
      </c>
    </row>
    <row r="136" spans="1:11" x14ac:dyDescent="0.2">
      <c r="A136" s="61">
        <v>41319</v>
      </c>
      <c r="B136" s="62" t="s">
        <v>182</v>
      </c>
      <c r="C136" s="62" t="s">
        <v>1380</v>
      </c>
      <c r="D136" s="62" t="s">
        <v>1</v>
      </c>
      <c r="E136" s="62" t="s">
        <v>18</v>
      </c>
      <c r="F136" s="62" t="s">
        <v>1381</v>
      </c>
      <c r="G136" s="63"/>
      <c r="H136" s="62" t="s">
        <v>1382</v>
      </c>
      <c r="I136" s="62" t="s">
        <v>1699</v>
      </c>
      <c r="J136" s="62" t="s">
        <v>1166</v>
      </c>
      <c r="K136" s="62" t="s">
        <v>1167</v>
      </c>
    </row>
    <row r="137" spans="1:11" x14ac:dyDescent="0.2">
      <c r="A137" s="61">
        <v>41317</v>
      </c>
      <c r="B137" s="62" t="s">
        <v>6</v>
      </c>
      <c r="C137" s="62" t="s">
        <v>1085</v>
      </c>
      <c r="D137" s="62" t="s">
        <v>761</v>
      </c>
      <c r="E137" s="62" t="s">
        <v>17</v>
      </c>
      <c r="F137" s="62" t="s">
        <v>1383</v>
      </c>
      <c r="G137" s="63">
        <v>1000</v>
      </c>
      <c r="H137" s="62" t="s">
        <v>1384</v>
      </c>
      <c r="I137" s="62" t="s">
        <v>1660</v>
      </c>
      <c r="J137" s="62" t="s">
        <v>1166</v>
      </c>
      <c r="K137" s="62" t="s">
        <v>1167</v>
      </c>
    </row>
    <row r="138" spans="1:11" x14ac:dyDescent="0.2">
      <c r="A138" s="61">
        <v>41311</v>
      </c>
      <c r="B138" s="62" t="s">
        <v>36</v>
      </c>
      <c r="C138" s="62" t="s">
        <v>1385</v>
      </c>
      <c r="D138" s="62" t="s">
        <v>53</v>
      </c>
      <c r="E138" s="62" t="s">
        <v>19</v>
      </c>
      <c r="F138" s="62" t="s">
        <v>1386</v>
      </c>
      <c r="G138" s="63">
        <v>11592</v>
      </c>
      <c r="H138" s="62" t="s">
        <v>1387</v>
      </c>
      <c r="I138" s="62"/>
      <c r="J138" s="62" t="s">
        <v>1166</v>
      </c>
      <c r="K138" s="62" t="s">
        <v>1167</v>
      </c>
    </row>
    <row r="139" spans="1:11" x14ac:dyDescent="0.2">
      <c r="A139" s="61">
        <v>41307</v>
      </c>
      <c r="B139" s="62" t="s">
        <v>40</v>
      </c>
      <c r="C139" s="62" t="s">
        <v>970</v>
      </c>
      <c r="D139" s="62" t="s">
        <v>53</v>
      </c>
      <c r="E139" s="62" t="s">
        <v>17</v>
      </c>
      <c r="F139" s="62" t="s">
        <v>66</v>
      </c>
      <c r="G139" s="63">
        <v>29526.81</v>
      </c>
      <c r="H139" s="62" t="s">
        <v>1388</v>
      </c>
      <c r="I139" s="62" t="s">
        <v>1717</v>
      </c>
      <c r="J139" s="62" t="s">
        <v>1166</v>
      </c>
      <c r="K139" s="62" t="s">
        <v>1167</v>
      </c>
    </row>
    <row r="140" spans="1:11" x14ac:dyDescent="0.2">
      <c r="A140" s="61">
        <v>41306</v>
      </c>
      <c r="B140" s="62" t="s">
        <v>6</v>
      </c>
      <c r="C140" s="62" t="s">
        <v>1085</v>
      </c>
      <c r="D140" s="62" t="s">
        <v>761</v>
      </c>
      <c r="E140" s="62" t="s">
        <v>20</v>
      </c>
      <c r="F140" s="62" t="s">
        <v>1389</v>
      </c>
      <c r="G140" s="63">
        <v>500</v>
      </c>
      <c r="H140" s="62" t="s">
        <v>1390</v>
      </c>
      <c r="I140" s="62" t="s">
        <v>1660</v>
      </c>
      <c r="J140" s="62" t="s">
        <v>1166</v>
      </c>
      <c r="K140" s="62" t="s">
        <v>1167</v>
      </c>
    </row>
    <row r="141" spans="1:11" x14ac:dyDescent="0.2">
      <c r="A141" s="61">
        <v>41306</v>
      </c>
      <c r="B141" s="62" t="s">
        <v>36</v>
      </c>
      <c r="C141" s="62" t="s">
        <v>1240</v>
      </c>
      <c r="D141" s="62" t="s">
        <v>761</v>
      </c>
      <c r="E141" s="62" t="s">
        <v>17</v>
      </c>
      <c r="F141" s="62" t="s">
        <v>1391</v>
      </c>
      <c r="G141" s="63"/>
      <c r="H141" s="62" t="s">
        <v>1392</v>
      </c>
      <c r="I141" s="62" t="s">
        <v>1601</v>
      </c>
      <c r="J141" s="62" t="s">
        <v>1166</v>
      </c>
      <c r="K141" s="62" t="s">
        <v>1167</v>
      </c>
    </row>
    <row r="142" spans="1:11" x14ac:dyDescent="0.2">
      <c r="A142" s="61">
        <v>41305</v>
      </c>
      <c r="B142" s="62" t="s">
        <v>88</v>
      </c>
      <c r="C142" s="62" t="s">
        <v>1393</v>
      </c>
      <c r="D142" s="62" t="s">
        <v>761</v>
      </c>
      <c r="E142" s="62" t="s">
        <v>17</v>
      </c>
      <c r="F142" s="62" t="s">
        <v>104</v>
      </c>
      <c r="G142" s="63"/>
      <c r="H142" s="62" t="s">
        <v>1394</v>
      </c>
      <c r="I142" s="62" t="s">
        <v>1656</v>
      </c>
      <c r="J142" s="62" t="s">
        <v>1166</v>
      </c>
      <c r="K142" s="62" t="s">
        <v>1167</v>
      </c>
    </row>
    <row r="143" spans="1:11" x14ac:dyDescent="0.2">
      <c r="A143" s="61">
        <v>41304</v>
      </c>
      <c r="B143" s="62" t="s">
        <v>40</v>
      </c>
      <c r="C143" s="62" t="s">
        <v>1064</v>
      </c>
      <c r="D143" s="62" t="s">
        <v>761</v>
      </c>
      <c r="E143" s="62" t="s">
        <v>17</v>
      </c>
      <c r="F143" s="62" t="s">
        <v>208</v>
      </c>
      <c r="G143" s="63">
        <v>278</v>
      </c>
      <c r="H143" s="62" t="s">
        <v>1395</v>
      </c>
      <c r="I143" s="62" t="s">
        <v>1656</v>
      </c>
      <c r="J143" s="62" t="s">
        <v>1166</v>
      </c>
      <c r="K143" s="62" t="s">
        <v>1167</v>
      </c>
    </row>
    <row r="144" spans="1:11" x14ac:dyDescent="0.2">
      <c r="A144" s="61">
        <v>41303</v>
      </c>
      <c r="B144" s="62" t="s">
        <v>36</v>
      </c>
      <c r="C144" s="62" t="s">
        <v>885</v>
      </c>
      <c r="D144" s="62" t="s">
        <v>53</v>
      </c>
      <c r="E144" s="62" t="s">
        <v>17</v>
      </c>
      <c r="F144" s="62" t="s">
        <v>278</v>
      </c>
      <c r="G144" s="63">
        <v>3450</v>
      </c>
      <c r="H144" s="62" t="s">
        <v>1396</v>
      </c>
      <c r="I144" s="62" t="s">
        <v>1703</v>
      </c>
      <c r="J144" s="62" t="s">
        <v>1166</v>
      </c>
      <c r="K144" s="62" t="s">
        <v>1167</v>
      </c>
    </row>
    <row r="145" spans="1:11" x14ac:dyDescent="0.2">
      <c r="A145" s="61">
        <v>41301</v>
      </c>
      <c r="B145" s="62" t="s">
        <v>5</v>
      </c>
      <c r="C145" s="62" t="s">
        <v>853</v>
      </c>
      <c r="D145" s="62" t="s">
        <v>761</v>
      </c>
      <c r="E145" s="62" t="s">
        <v>19</v>
      </c>
      <c r="F145" s="62" t="s">
        <v>802</v>
      </c>
      <c r="G145" s="63">
        <v>260</v>
      </c>
      <c r="H145" s="62" t="s">
        <v>1397</v>
      </c>
      <c r="I145" s="62" t="s">
        <v>1487</v>
      </c>
      <c r="J145" s="62" t="s">
        <v>1166</v>
      </c>
      <c r="K145" s="62" t="s">
        <v>1167</v>
      </c>
    </row>
    <row r="146" spans="1:11" x14ac:dyDescent="0.2">
      <c r="A146" s="61">
        <v>41299</v>
      </c>
      <c r="B146" s="62" t="s">
        <v>36</v>
      </c>
      <c r="C146" s="62" t="s">
        <v>1398</v>
      </c>
      <c r="D146" s="62" t="s">
        <v>761</v>
      </c>
      <c r="E146" s="62" t="s">
        <v>17</v>
      </c>
      <c r="F146" s="62" t="s">
        <v>1399</v>
      </c>
      <c r="G146" s="63"/>
      <c r="H146" s="62" t="s">
        <v>1400</v>
      </c>
      <c r="I146" s="62"/>
      <c r="J146" s="62" t="s">
        <v>1166</v>
      </c>
      <c r="K146" s="62" t="s">
        <v>1167</v>
      </c>
    </row>
    <row r="147" spans="1:11" x14ac:dyDescent="0.2">
      <c r="A147" s="61">
        <v>41292</v>
      </c>
      <c r="B147" s="62" t="s">
        <v>5</v>
      </c>
      <c r="C147" s="62" t="s">
        <v>924</v>
      </c>
      <c r="D147" s="62" t="s">
        <v>53</v>
      </c>
      <c r="E147" s="62" t="s">
        <v>20</v>
      </c>
      <c r="F147" s="62" t="s">
        <v>1401</v>
      </c>
      <c r="G147" s="63">
        <v>6960.68</v>
      </c>
      <c r="H147" s="62" t="s">
        <v>1402</v>
      </c>
      <c r="I147" s="62" t="s">
        <v>1218</v>
      </c>
      <c r="J147" s="62" t="s">
        <v>1166</v>
      </c>
      <c r="K147" s="62" t="s">
        <v>1167</v>
      </c>
    </row>
    <row r="148" spans="1:11" x14ac:dyDescent="0.2">
      <c r="A148" s="61">
        <v>41291</v>
      </c>
      <c r="B148" s="62" t="s">
        <v>36</v>
      </c>
      <c r="C148" s="62" t="s">
        <v>1028</v>
      </c>
      <c r="D148" s="62" t="s">
        <v>761</v>
      </c>
      <c r="E148" s="62" t="s">
        <v>17</v>
      </c>
      <c r="F148" s="62" t="s">
        <v>56</v>
      </c>
      <c r="G148" s="63">
        <v>1200</v>
      </c>
      <c r="H148" s="62" t="s">
        <v>1403</v>
      </c>
      <c r="I148" s="62" t="s">
        <v>1703</v>
      </c>
      <c r="J148" s="62" t="s">
        <v>1166</v>
      </c>
      <c r="K148" s="62" t="s">
        <v>1167</v>
      </c>
    </row>
    <row r="149" spans="1:11" x14ac:dyDescent="0.2">
      <c r="A149" s="61">
        <v>41291</v>
      </c>
      <c r="B149" s="62" t="s">
        <v>36</v>
      </c>
      <c r="C149" s="62" t="s">
        <v>1113</v>
      </c>
      <c r="D149" s="62" t="s">
        <v>761</v>
      </c>
      <c r="E149" s="62" t="s">
        <v>17</v>
      </c>
      <c r="F149" s="62" t="s">
        <v>56</v>
      </c>
      <c r="G149" s="63">
        <v>1800</v>
      </c>
      <c r="H149" s="62" t="s">
        <v>1404</v>
      </c>
      <c r="I149" s="62" t="s">
        <v>1554</v>
      </c>
      <c r="J149" s="62" t="s">
        <v>1166</v>
      </c>
      <c r="K149" s="62" t="s">
        <v>1167</v>
      </c>
    </row>
    <row r="150" spans="1:11" x14ac:dyDescent="0.2">
      <c r="A150" s="61">
        <v>41290</v>
      </c>
      <c r="B150" s="62" t="s">
        <v>5</v>
      </c>
      <c r="C150" s="62" t="s">
        <v>1017</v>
      </c>
      <c r="D150" s="62" t="s">
        <v>2</v>
      </c>
      <c r="E150" s="62" t="s">
        <v>20</v>
      </c>
      <c r="F150" s="62" t="s">
        <v>66</v>
      </c>
      <c r="G150" s="63">
        <v>125000</v>
      </c>
      <c r="H150" s="62" t="s">
        <v>1405</v>
      </c>
      <c r="I150" s="62" t="s">
        <v>1542</v>
      </c>
      <c r="J150" s="62" t="s">
        <v>1166</v>
      </c>
      <c r="K150" s="62" t="s">
        <v>1167</v>
      </c>
    </row>
    <row r="151" spans="1:11" x14ac:dyDescent="0.2">
      <c r="A151" s="61">
        <v>41289</v>
      </c>
      <c r="B151" s="62" t="s">
        <v>5</v>
      </c>
      <c r="C151" s="62" t="s">
        <v>1406</v>
      </c>
      <c r="D151" s="62" t="s">
        <v>2</v>
      </c>
      <c r="E151" s="62" t="s">
        <v>20</v>
      </c>
      <c r="F151" s="62" t="s">
        <v>66</v>
      </c>
      <c r="G151" s="63">
        <v>119088.72</v>
      </c>
      <c r="H151" s="62" t="s">
        <v>1407</v>
      </c>
      <c r="I151" s="62"/>
      <c r="J151" s="62" t="s">
        <v>1166</v>
      </c>
      <c r="K151" s="62" t="s">
        <v>1167</v>
      </c>
    </row>
    <row r="152" spans="1:11" x14ac:dyDescent="0.2">
      <c r="A152" s="61">
        <v>41283</v>
      </c>
      <c r="B152" s="62" t="s">
        <v>5</v>
      </c>
      <c r="C152" s="62" t="s">
        <v>1334</v>
      </c>
      <c r="D152" s="62"/>
      <c r="E152" s="62"/>
      <c r="F152" s="62" t="s">
        <v>1408</v>
      </c>
      <c r="G152" s="63"/>
      <c r="H152" s="62" t="s">
        <v>1409</v>
      </c>
      <c r="I152" s="62" t="s">
        <v>1579</v>
      </c>
      <c r="J152" s="62" t="s">
        <v>1166</v>
      </c>
      <c r="K152" s="62" t="s">
        <v>1167</v>
      </c>
    </row>
    <row r="153" spans="1:11" x14ac:dyDescent="0.2">
      <c r="A153" s="61">
        <v>41283</v>
      </c>
      <c r="B153" s="62" t="s">
        <v>4</v>
      </c>
      <c r="C153" s="62" t="s">
        <v>1410</v>
      </c>
      <c r="D153" s="62" t="s">
        <v>37</v>
      </c>
      <c r="E153" s="62" t="s">
        <v>18</v>
      </c>
      <c r="F153" s="62" t="s">
        <v>1411</v>
      </c>
      <c r="G153" s="63">
        <v>0</v>
      </c>
      <c r="H153" s="62" t="s">
        <v>1412</v>
      </c>
      <c r="I153" s="62" t="s">
        <v>1601</v>
      </c>
      <c r="J153" s="62" t="s">
        <v>1166</v>
      </c>
      <c r="K153" s="62" t="s">
        <v>1167</v>
      </c>
    </row>
    <row r="154" spans="1:11" x14ac:dyDescent="0.2">
      <c r="A154" s="61">
        <v>41283</v>
      </c>
      <c r="B154" s="62" t="s">
        <v>5</v>
      </c>
      <c r="C154" s="62" t="s">
        <v>1334</v>
      </c>
      <c r="D154" s="62" t="s">
        <v>761</v>
      </c>
      <c r="E154" s="62" t="s">
        <v>20</v>
      </c>
      <c r="F154" s="62" t="s">
        <v>85</v>
      </c>
      <c r="G154" s="63"/>
      <c r="H154" s="62" t="s">
        <v>1413</v>
      </c>
      <c r="I154" s="62" t="s">
        <v>1542</v>
      </c>
      <c r="J154" s="62" t="s">
        <v>1166</v>
      </c>
      <c r="K154" s="62" t="s">
        <v>1167</v>
      </c>
    </row>
    <row r="155" spans="1:11" x14ac:dyDescent="0.2">
      <c r="A155" s="61">
        <v>41283</v>
      </c>
      <c r="B155" s="62" t="s">
        <v>4</v>
      </c>
      <c r="C155" s="62" t="s">
        <v>1410</v>
      </c>
      <c r="D155" s="62" t="s">
        <v>761</v>
      </c>
      <c r="E155" s="62" t="s">
        <v>18</v>
      </c>
      <c r="F155" s="62" t="s">
        <v>377</v>
      </c>
      <c r="G155" s="63"/>
      <c r="H155" s="62" t="s">
        <v>1414</v>
      </c>
      <c r="I155" s="62" t="s">
        <v>1491</v>
      </c>
      <c r="J155" s="62" t="s">
        <v>1166</v>
      </c>
      <c r="K155" s="62" t="s">
        <v>1167</v>
      </c>
    </row>
    <row r="156" spans="1:11" x14ac:dyDescent="0.2">
      <c r="A156" s="61">
        <v>41281</v>
      </c>
      <c r="B156" s="62" t="s">
        <v>6</v>
      </c>
      <c r="C156" s="62" t="s">
        <v>1137</v>
      </c>
      <c r="D156" s="62" t="s">
        <v>1252</v>
      </c>
      <c r="E156" s="62" t="s">
        <v>17</v>
      </c>
      <c r="F156" s="62" t="s">
        <v>1415</v>
      </c>
      <c r="G156" s="63">
        <v>11000</v>
      </c>
      <c r="H156" s="62" t="s">
        <v>1416</v>
      </c>
      <c r="I156" s="62" t="s">
        <v>1494</v>
      </c>
      <c r="J156" s="62" t="s">
        <v>1166</v>
      </c>
      <c r="K156" s="62" t="s">
        <v>1167</v>
      </c>
    </row>
    <row r="157" spans="1:11" x14ac:dyDescent="0.2">
      <c r="A157" s="61">
        <v>41276</v>
      </c>
      <c r="B157" s="62" t="s">
        <v>36</v>
      </c>
      <c r="C157" s="62" t="s">
        <v>1046</v>
      </c>
      <c r="D157" s="62" t="s">
        <v>761</v>
      </c>
      <c r="E157" s="62" t="s">
        <v>17</v>
      </c>
      <c r="F157" s="62" t="s">
        <v>1417</v>
      </c>
      <c r="G157" s="63"/>
      <c r="H157" s="62" t="s">
        <v>1418</v>
      </c>
      <c r="I157" s="62" t="s">
        <v>1699</v>
      </c>
      <c r="J157" s="62" t="s">
        <v>1166</v>
      </c>
      <c r="K157" s="62" t="s">
        <v>1167</v>
      </c>
    </row>
    <row r="158" spans="1:11" x14ac:dyDescent="0.2">
      <c r="A158" s="61">
        <v>41270</v>
      </c>
      <c r="B158" s="62" t="s">
        <v>40</v>
      </c>
      <c r="C158" s="62" t="s">
        <v>1419</v>
      </c>
      <c r="D158" s="62" t="s">
        <v>761</v>
      </c>
      <c r="E158" s="62" t="s">
        <v>17</v>
      </c>
      <c r="F158" s="62" t="s">
        <v>1420</v>
      </c>
      <c r="G158" s="63">
        <v>0</v>
      </c>
      <c r="H158" s="62" t="s">
        <v>1421</v>
      </c>
      <c r="I158" s="62" t="s">
        <v>1487</v>
      </c>
      <c r="J158" s="62" t="s">
        <v>1166</v>
      </c>
      <c r="K158" s="62" t="s">
        <v>1167</v>
      </c>
    </row>
    <row r="159" spans="1:11" x14ac:dyDescent="0.2">
      <c r="A159" s="61">
        <v>41262</v>
      </c>
      <c r="B159" s="62" t="s">
        <v>40</v>
      </c>
      <c r="C159" s="62" t="s">
        <v>963</v>
      </c>
      <c r="D159" s="62" t="s">
        <v>2</v>
      </c>
      <c r="E159" s="62" t="s">
        <v>17</v>
      </c>
      <c r="F159" s="62" t="s">
        <v>1422</v>
      </c>
      <c r="G159" s="63">
        <v>65000</v>
      </c>
      <c r="H159" s="62" t="s">
        <v>1423</v>
      </c>
      <c r="I159" s="62" t="s">
        <v>1537</v>
      </c>
      <c r="J159" s="62" t="s">
        <v>1166</v>
      </c>
      <c r="K159" s="62" t="s">
        <v>1167</v>
      </c>
    </row>
    <row r="160" spans="1:11" x14ac:dyDescent="0.2">
      <c r="A160" s="61">
        <v>41260</v>
      </c>
      <c r="B160" s="62" t="s">
        <v>4</v>
      </c>
      <c r="C160" s="62" t="s">
        <v>1145</v>
      </c>
      <c r="D160" s="62"/>
      <c r="E160" s="62" t="s">
        <v>20</v>
      </c>
      <c r="F160" s="62" t="s">
        <v>1424</v>
      </c>
      <c r="G160" s="63"/>
      <c r="H160" s="62" t="s">
        <v>1425</v>
      </c>
      <c r="I160" s="62" t="s">
        <v>1491</v>
      </c>
      <c r="J160" s="62" t="s">
        <v>1166</v>
      </c>
      <c r="K160" s="62" t="s">
        <v>1167</v>
      </c>
    </row>
    <row r="161" spans="1:11" x14ac:dyDescent="0.2">
      <c r="A161" s="61">
        <v>41257</v>
      </c>
      <c r="B161" s="62" t="s">
        <v>36</v>
      </c>
      <c r="C161" s="62" t="s">
        <v>1426</v>
      </c>
      <c r="D161" s="62" t="s">
        <v>53</v>
      </c>
      <c r="E161" s="62" t="s">
        <v>17</v>
      </c>
      <c r="F161" s="62" t="s">
        <v>1427</v>
      </c>
      <c r="G161" s="63"/>
      <c r="H161" s="62" t="s">
        <v>1303</v>
      </c>
      <c r="I161" s="62" t="s">
        <v>1798</v>
      </c>
      <c r="J161" s="62" t="s">
        <v>1166</v>
      </c>
      <c r="K161" s="62" t="s">
        <v>1167</v>
      </c>
    </row>
    <row r="162" spans="1:11" x14ac:dyDescent="0.2">
      <c r="A162" s="61">
        <v>41256</v>
      </c>
      <c r="B162" s="62" t="s">
        <v>839</v>
      </c>
      <c r="C162" s="62" t="s">
        <v>840</v>
      </c>
      <c r="D162" s="62" t="s">
        <v>2</v>
      </c>
      <c r="E162" s="62" t="s">
        <v>20</v>
      </c>
      <c r="F162" s="62" t="s">
        <v>83</v>
      </c>
      <c r="G162" s="63">
        <v>350000</v>
      </c>
      <c r="H162" s="62" t="s">
        <v>1428</v>
      </c>
      <c r="I162" s="62" t="s">
        <v>1170</v>
      </c>
      <c r="J162" s="62" t="s">
        <v>1166</v>
      </c>
      <c r="K162" s="62" t="s">
        <v>1167</v>
      </c>
    </row>
    <row r="163" spans="1:11" x14ac:dyDescent="0.2">
      <c r="A163" s="61">
        <v>41254</v>
      </c>
      <c r="B163" s="62" t="s">
        <v>40</v>
      </c>
      <c r="C163" s="62" t="s">
        <v>1057</v>
      </c>
      <c r="D163" s="62" t="s">
        <v>37</v>
      </c>
      <c r="E163" s="62" t="s">
        <v>18</v>
      </c>
      <c r="F163" s="62" t="s">
        <v>1429</v>
      </c>
      <c r="G163" s="63"/>
      <c r="H163" s="62" t="s">
        <v>1430</v>
      </c>
      <c r="I163" s="62" t="s">
        <v>1645</v>
      </c>
      <c r="J163" s="62" t="s">
        <v>1166</v>
      </c>
      <c r="K163" s="62" t="s">
        <v>1167</v>
      </c>
    </row>
    <row r="164" spans="1:11" x14ac:dyDescent="0.2">
      <c r="A164" s="61">
        <v>41251</v>
      </c>
      <c r="B164" s="62" t="s">
        <v>40</v>
      </c>
      <c r="C164" s="62" t="s">
        <v>894</v>
      </c>
      <c r="D164" s="62" t="s">
        <v>2</v>
      </c>
      <c r="E164" s="62" t="s">
        <v>17</v>
      </c>
      <c r="F164" s="62" t="s">
        <v>66</v>
      </c>
      <c r="G164" s="63"/>
      <c r="H164" s="62" t="s">
        <v>1431</v>
      </c>
      <c r="I164" s="62" t="s">
        <v>1645</v>
      </c>
      <c r="J164" s="62" t="s">
        <v>1166</v>
      </c>
      <c r="K164" s="62" t="s">
        <v>1167</v>
      </c>
    </row>
    <row r="165" spans="1:11" x14ac:dyDescent="0.2">
      <c r="A165" s="61">
        <v>41249</v>
      </c>
      <c r="B165" s="62" t="s">
        <v>36</v>
      </c>
      <c r="C165" s="62" t="s">
        <v>1138</v>
      </c>
      <c r="D165" s="62" t="s">
        <v>761</v>
      </c>
      <c r="E165" s="62" t="s">
        <v>17</v>
      </c>
      <c r="F165" s="62" t="s">
        <v>1408</v>
      </c>
      <c r="G165" s="63">
        <v>0</v>
      </c>
      <c r="H165" s="62" t="s">
        <v>1432</v>
      </c>
      <c r="I165" s="62" t="s">
        <v>1587</v>
      </c>
      <c r="J165" s="62" t="s">
        <v>1166</v>
      </c>
      <c r="K165" s="62" t="s">
        <v>1167</v>
      </c>
    </row>
    <row r="166" spans="1:11" x14ac:dyDescent="0.2">
      <c r="A166" s="61">
        <v>41242</v>
      </c>
      <c r="B166" s="62" t="s">
        <v>6</v>
      </c>
      <c r="C166" s="62" t="s">
        <v>882</v>
      </c>
      <c r="D166" s="62" t="s">
        <v>2</v>
      </c>
      <c r="E166" s="62" t="s">
        <v>20</v>
      </c>
      <c r="F166" s="62" t="s">
        <v>83</v>
      </c>
      <c r="G166" s="63">
        <v>97600</v>
      </c>
      <c r="H166" s="62" t="s">
        <v>1433</v>
      </c>
      <c r="I166" s="62" t="s">
        <v>1656</v>
      </c>
      <c r="J166" s="62" t="s">
        <v>1166</v>
      </c>
      <c r="K166" s="62" t="s">
        <v>1167</v>
      </c>
    </row>
    <row r="167" spans="1:11" x14ac:dyDescent="0.2">
      <c r="A167" s="61">
        <v>41242</v>
      </c>
      <c r="B167" s="62" t="s">
        <v>6</v>
      </c>
      <c r="C167" s="62" t="s">
        <v>1434</v>
      </c>
      <c r="D167" s="62" t="s">
        <v>761</v>
      </c>
      <c r="E167" s="62" t="s">
        <v>20</v>
      </c>
      <c r="F167" s="62" t="s">
        <v>238</v>
      </c>
      <c r="G167" s="63">
        <v>550</v>
      </c>
      <c r="H167" s="62" t="s">
        <v>1435</v>
      </c>
      <c r="I167" s="62" t="s">
        <v>1645</v>
      </c>
      <c r="J167" s="62" t="s">
        <v>1166</v>
      </c>
      <c r="K167" s="62" t="s">
        <v>1167</v>
      </c>
    </row>
    <row r="168" spans="1:11" x14ac:dyDescent="0.2">
      <c r="A168" s="61">
        <v>41241</v>
      </c>
      <c r="B168" s="62" t="s">
        <v>5</v>
      </c>
      <c r="C168" s="62" t="s">
        <v>1226</v>
      </c>
      <c r="D168" s="62" t="s">
        <v>761</v>
      </c>
      <c r="E168" s="62" t="s">
        <v>20</v>
      </c>
      <c r="F168" s="62" t="s">
        <v>1436</v>
      </c>
      <c r="G168" s="63">
        <v>0</v>
      </c>
      <c r="H168" s="62" t="s">
        <v>1437</v>
      </c>
      <c r="I168" s="62" t="s">
        <v>1170</v>
      </c>
      <c r="J168" s="62" t="s">
        <v>1166</v>
      </c>
      <c r="K168" s="62" t="s">
        <v>1167</v>
      </c>
    </row>
    <row r="169" spans="1:11" x14ac:dyDescent="0.2">
      <c r="A169" s="61">
        <v>41241</v>
      </c>
      <c r="B169" s="62" t="s">
        <v>40</v>
      </c>
      <c r="C169" s="62" t="s">
        <v>1116</v>
      </c>
      <c r="D169" s="62" t="s">
        <v>53</v>
      </c>
      <c r="E169" s="62" t="s">
        <v>19</v>
      </c>
      <c r="F169" s="62" t="s">
        <v>795</v>
      </c>
      <c r="G169" s="63">
        <v>12681.8</v>
      </c>
      <c r="H169" s="62" t="s">
        <v>1438</v>
      </c>
      <c r="I169" s="62" t="s">
        <v>1223</v>
      </c>
      <c r="J169" s="62" t="s">
        <v>1166</v>
      </c>
      <c r="K169" s="62" t="s">
        <v>1167</v>
      </c>
    </row>
    <row r="170" spans="1:11" x14ac:dyDescent="0.2">
      <c r="A170" s="61">
        <v>41234</v>
      </c>
      <c r="B170" s="62" t="s">
        <v>88</v>
      </c>
      <c r="C170" s="62" t="s">
        <v>902</v>
      </c>
      <c r="D170" s="62"/>
      <c r="E170" s="62"/>
      <c r="F170" s="62" t="s">
        <v>1439</v>
      </c>
      <c r="G170" s="63"/>
      <c r="H170" s="62" t="s">
        <v>1440</v>
      </c>
      <c r="I170" s="62" t="s">
        <v>1660</v>
      </c>
      <c r="J170" s="62" t="s">
        <v>1166</v>
      </c>
      <c r="K170" s="62" t="s">
        <v>1167</v>
      </c>
    </row>
    <row r="171" spans="1:11" x14ac:dyDescent="0.2">
      <c r="A171" s="61">
        <v>41233</v>
      </c>
      <c r="B171" s="62" t="s">
        <v>5</v>
      </c>
      <c r="C171" s="62" t="s">
        <v>924</v>
      </c>
      <c r="D171" s="62" t="s">
        <v>2</v>
      </c>
      <c r="E171" s="62" t="s">
        <v>17</v>
      </c>
      <c r="F171" s="62" t="s">
        <v>1436</v>
      </c>
      <c r="G171" s="63">
        <v>65000</v>
      </c>
      <c r="H171" s="62" t="s">
        <v>1441</v>
      </c>
      <c r="I171" s="62" t="s">
        <v>1587</v>
      </c>
      <c r="J171" s="62" t="s">
        <v>1166</v>
      </c>
      <c r="K171" s="62" t="s">
        <v>1167</v>
      </c>
    </row>
    <row r="172" spans="1:11" x14ac:dyDescent="0.2">
      <c r="A172" s="61">
        <v>41231</v>
      </c>
      <c r="B172" s="62" t="s">
        <v>40</v>
      </c>
      <c r="C172" s="62" t="s">
        <v>894</v>
      </c>
      <c r="D172" s="62" t="s">
        <v>761</v>
      </c>
      <c r="E172" s="62" t="s">
        <v>17</v>
      </c>
      <c r="F172" s="62" t="s">
        <v>1442</v>
      </c>
      <c r="G172" s="63"/>
      <c r="H172" s="62" t="s">
        <v>1443</v>
      </c>
      <c r="I172" s="62" t="s">
        <v>1170</v>
      </c>
      <c r="J172" s="62" t="s">
        <v>1166</v>
      </c>
      <c r="K172" s="62" t="s">
        <v>1167</v>
      </c>
    </row>
    <row r="173" spans="1:11" x14ac:dyDescent="0.2">
      <c r="A173" s="61">
        <v>41221</v>
      </c>
      <c r="B173" s="62" t="s">
        <v>4</v>
      </c>
      <c r="C173" s="62" t="s">
        <v>1097</v>
      </c>
      <c r="D173" s="62" t="s">
        <v>761</v>
      </c>
      <c r="E173" s="62" t="s">
        <v>17</v>
      </c>
      <c r="F173" s="62" t="s">
        <v>505</v>
      </c>
      <c r="G173" s="63"/>
      <c r="H173" s="62" t="s">
        <v>1444</v>
      </c>
      <c r="I173" s="62" t="s">
        <v>1630</v>
      </c>
      <c r="J173" s="62" t="s">
        <v>1166</v>
      </c>
      <c r="K173" s="62" t="s">
        <v>1167</v>
      </c>
    </row>
    <row r="174" spans="1:11" x14ac:dyDescent="0.2">
      <c r="A174" s="61">
        <v>41221</v>
      </c>
      <c r="B174" s="62" t="s">
        <v>5</v>
      </c>
      <c r="C174" s="62" t="s">
        <v>935</v>
      </c>
      <c r="D174" s="62" t="s">
        <v>37</v>
      </c>
      <c r="E174" s="62" t="s">
        <v>18</v>
      </c>
      <c r="F174" s="62" t="s">
        <v>80</v>
      </c>
      <c r="G174" s="63"/>
      <c r="H174" s="62" t="s">
        <v>1445</v>
      </c>
      <c r="I174" s="62" t="s">
        <v>1633</v>
      </c>
      <c r="J174" s="62" t="s">
        <v>1166</v>
      </c>
      <c r="K174" s="62" t="s">
        <v>1167</v>
      </c>
    </row>
    <row r="175" spans="1:11" x14ac:dyDescent="0.2">
      <c r="A175" s="61">
        <v>41221</v>
      </c>
      <c r="B175" s="62" t="s">
        <v>40</v>
      </c>
      <c r="C175" s="62" t="s">
        <v>897</v>
      </c>
      <c r="D175" s="62" t="s">
        <v>53</v>
      </c>
      <c r="E175" s="62"/>
      <c r="F175" s="62" t="s">
        <v>795</v>
      </c>
      <c r="G175" s="63">
        <v>21863</v>
      </c>
      <c r="H175" s="62" t="s">
        <v>1446</v>
      </c>
      <c r="I175" s="62" t="s">
        <v>1637</v>
      </c>
      <c r="J175" s="62" t="s">
        <v>1166</v>
      </c>
      <c r="K175" s="62" t="s">
        <v>1167</v>
      </c>
    </row>
    <row r="176" spans="1:11" x14ac:dyDescent="0.2">
      <c r="A176" s="61">
        <v>41220</v>
      </c>
      <c r="B176" s="62" t="s">
        <v>36</v>
      </c>
      <c r="C176" s="62" t="s">
        <v>1089</v>
      </c>
      <c r="D176" s="62" t="s">
        <v>53</v>
      </c>
      <c r="E176" s="62" t="s">
        <v>19</v>
      </c>
      <c r="F176" s="62" t="s">
        <v>1447</v>
      </c>
      <c r="G176" s="63">
        <v>24380</v>
      </c>
      <c r="H176" s="62" t="s">
        <v>1448</v>
      </c>
      <c r="I176" s="62" t="s">
        <v>1170</v>
      </c>
      <c r="J176" s="62" t="s">
        <v>1166</v>
      </c>
      <c r="K176" s="62" t="s">
        <v>1167</v>
      </c>
    </row>
    <row r="177" spans="1:11" x14ac:dyDescent="0.2">
      <c r="A177" s="61">
        <v>41219</v>
      </c>
      <c r="B177" s="62" t="s">
        <v>88</v>
      </c>
      <c r="C177" s="62" t="s">
        <v>869</v>
      </c>
      <c r="D177" s="62" t="s">
        <v>53</v>
      </c>
      <c r="E177" s="62" t="s">
        <v>17</v>
      </c>
      <c r="F177" s="62" t="s">
        <v>83</v>
      </c>
      <c r="G177" s="63"/>
      <c r="H177" s="62" t="s">
        <v>1449</v>
      </c>
      <c r="I177" s="62" t="s">
        <v>1541</v>
      </c>
      <c r="J177" s="62" t="s">
        <v>1166</v>
      </c>
      <c r="K177" s="62" t="s">
        <v>1167</v>
      </c>
    </row>
    <row r="178" spans="1:11" x14ac:dyDescent="0.2">
      <c r="A178" s="61">
        <v>41219</v>
      </c>
      <c r="B178" s="62" t="s">
        <v>36</v>
      </c>
      <c r="C178" s="62" t="s">
        <v>773</v>
      </c>
      <c r="D178" s="62" t="s">
        <v>761</v>
      </c>
      <c r="E178" s="62"/>
      <c r="F178" s="62" t="s">
        <v>1450</v>
      </c>
      <c r="G178" s="63"/>
      <c r="H178" s="62" t="s">
        <v>1451</v>
      </c>
      <c r="I178" s="62" t="s">
        <v>1487</v>
      </c>
      <c r="J178" s="62" t="s">
        <v>1166</v>
      </c>
      <c r="K178" s="62" t="s">
        <v>1167</v>
      </c>
    </row>
    <row r="179" spans="1:11" x14ac:dyDescent="0.2">
      <c r="A179" s="61">
        <v>41219</v>
      </c>
      <c r="B179" s="62" t="s">
        <v>5</v>
      </c>
      <c r="C179" s="62" t="s">
        <v>771</v>
      </c>
      <c r="D179" s="62" t="s">
        <v>53</v>
      </c>
      <c r="E179" s="62" t="s">
        <v>19</v>
      </c>
      <c r="F179" s="62" t="s">
        <v>762</v>
      </c>
      <c r="G179" s="63">
        <v>22617</v>
      </c>
      <c r="H179" s="62" t="s">
        <v>1452</v>
      </c>
      <c r="I179" s="62" t="s">
        <v>1640</v>
      </c>
      <c r="J179" s="62" t="s">
        <v>1166</v>
      </c>
      <c r="K179" s="62" t="s">
        <v>1167</v>
      </c>
    </row>
    <row r="180" spans="1:11" x14ac:dyDescent="0.2">
      <c r="A180" s="61">
        <v>41219</v>
      </c>
      <c r="B180" s="62" t="s">
        <v>5</v>
      </c>
      <c r="C180" s="62" t="s">
        <v>853</v>
      </c>
      <c r="D180" s="62" t="s">
        <v>761</v>
      </c>
      <c r="E180" s="62" t="s">
        <v>17</v>
      </c>
      <c r="F180" s="62" t="s">
        <v>260</v>
      </c>
      <c r="G180" s="63"/>
      <c r="H180" s="62" t="s">
        <v>1453</v>
      </c>
      <c r="I180" s="62" t="s">
        <v>1487</v>
      </c>
      <c r="J180" s="62" t="s">
        <v>1166</v>
      </c>
      <c r="K180" s="62" t="s">
        <v>1167</v>
      </c>
    </row>
    <row r="181" spans="1:11" x14ac:dyDescent="0.2">
      <c r="A181" s="61">
        <v>41217</v>
      </c>
      <c r="B181" s="62" t="s">
        <v>834</v>
      </c>
      <c r="C181" s="62" t="s">
        <v>1454</v>
      </c>
      <c r="D181" s="62"/>
      <c r="E181" s="62" t="s">
        <v>17</v>
      </c>
      <c r="F181" s="62" t="s">
        <v>83</v>
      </c>
      <c r="G181" s="63"/>
      <c r="H181" s="62" t="s">
        <v>1455</v>
      </c>
      <c r="I181" s="62" t="s">
        <v>1165</v>
      </c>
      <c r="J181" s="62" t="s">
        <v>1166</v>
      </c>
      <c r="K181" s="62" t="s">
        <v>1167</v>
      </c>
    </row>
    <row r="182" spans="1:11" x14ac:dyDescent="0.2">
      <c r="A182" s="61">
        <v>41216</v>
      </c>
      <c r="B182" s="62" t="s">
        <v>36</v>
      </c>
      <c r="C182" s="62" t="s">
        <v>766</v>
      </c>
      <c r="D182" s="62" t="s">
        <v>53</v>
      </c>
      <c r="E182" s="62" t="s">
        <v>19</v>
      </c>
      <c r="F182" s="62" t="s">
        <v>1456</v>
      </c>
      <c r="G182" s="63">
        <v>2584</v>
      </c>
      <c r="H182" s="62" t="s">
        <v>1457</v>
      </c>
      <c r="I182" s="62" t="s">
        <v>1579</v>
      </c>
      <c r="J182" s="62" t="s">
        <v>1166</v>
      </c>
      <c r="K182" s="62" t="s">
        <v>1167</v>
      </c>
    </row>
    <row r="183" spans="1:11" x14ac:dyDescent="0.2">
      <c r="A183" s="61">
        <v>41215</v>
      </c>
      <c r="B183" s="62" t="s">
        <v>36</v>
      </c>
      <c r="C183" s="62" t="s">
        <v>786</v>
      </c>
      <c r="D183" s="62" t="s">
        <v>37</v>
      </c>
      <c r="E183" s="62" t="s">
        <v>18</v>
      </c>
      <c r="F183" s="62" t="s">
        <v>203</v>
      </c>
      <c r="G183" s="63"/>
      <c r="H183" s="62" t="s">
        <v>1458</v>
      </c>
      <c r="I183" s="62" t="s">
        <v>1561</v>
      </c>
      <c r="J183" s="62" t="s">
        <v>1166</v>
      </c>
      <c r="K183" s="62" t="s">
        <v>1167</v>
      </c>
    </row>
    <row r="184" spans="1:11" x14ac:dyDescent="0.2">
      <c r="A184" s="61">
        <v>41215</v>
      </c>
      <c r="B184" s="62" t="s">
        <v>40</v>
      </c>
      <c r="C184" s="62" t="s">
        <v>1011</v>
      </c>
      <c r="D184" s="62" t="s">
        <v>37</v>
      </c>
      <c r="E184" s="62" t="s">
        <v>18</v>
      </c>
      <c r="F184" s="62" t="s">
        <v>104</v>
      </c>
      <c r="G184" s="63"/>
      <c r="H184" s="62" t="s">
        <v>1459</v>
      </c>
      <c r="I184" s="62" t="s">
        <v>1645</v>
      </c>
      <c r="J184" s="62" t="s">
        <v>1166</v>
      </c>
      <c r="K184" s="62" t="s">
        <v>1167</v>
      </c>
    </row>
    <row r="185" spans="1:11" x14ac:dyDescent="0.2">
      <c r="A185" s="61">
        <v>41214</v>
      </c>
      <c r="B185" s="62" t="s">
        <v>40</v>
      </c>
      <c r="C185" s="62" t="s">
        <v>1051</v>
      </c>
      <c r="D185" s="62" t="s">
        <v>37</v>
      </c>
      <c r="E185" s="62" t="s">
        <v>18</v>
      </c>
      <c r="F185" s="62" t="s">
        <v>83</v>
      </c>
      <c r="G185" s="63"/>
      <c r="H185" s="62" t="s">
        <v>1460</v>
      </c>
      <c r="I185" s="62" t="s">
        <v>1182</v>
      </c>
      <c r="J185" s="62" t="s">
        <v>1166</v>
      </c>
      <c r="K185" s="62" t="s">
        <v>1167</v>
      </c>
    </row>
    <row r="186" spans="1:11" x14ac:dyDescent="0.2">
      <c r="A186" s="61">
        <v>41213</v>
      </c>
      <c r="B186" s="62" t="s">
        <v>5</v>
      </c>
      <c r="C186" s="62" t="s">
        <v>935</v>
      </c>
      <c r="D186" s="62" t="s">
        <v>53</v>
      </c>
      <c r="E186" s="62" t="s">
        <v>17</v>
      </c>
      <c r="F186" s="62" t="s">
        <v>1461</v>
      </c>
      <c r="G186" s="63"/>
      <c r="H186" s="62" t="s">
        <v>1462</v>
      </c>
      <c r="I186" s="62" t="s">
        <v>1182</v>
      </c>
      <c r="J186" s="62" t="s">
        <v>1166</v>
      </c>
      <c r="K186" s="62" t="s">
        <v>1167</v>
      </c>
    </row>
    <row r="187" spans="1:11" x14ac:dyDescent="0.2">
      <c r="A187" s="61">
        <v>41212</v>
      </c>
      <c r="B187" s="62" t="s">
        <v>36</v>
      </c>
      <c r="C187" s="62" t="s">
        <v>1463</v>
      </c>
      <c r="D187" s="62" t="s">
        <v>761</v>
      </c>
      <c r="E187" s="62" t="s">
        <v>17</v>
      </c>
      <c r="F187" s="62" t="s">
        <v>56</v>
      </c>
      <c r="G187" s="63"/>
      <c r="H187" s="62" t="s">
        <v>1464</v>
      </c>
      <c r="I187" s="62" t="s">
        <v>1649</v>
      </c>
      <c r="J187" s="62" t="s">
        <v>1166</v>
      </c>
      <c r="K187" s="62" t="s">
        <v>1167</v>
      </c>
    </row>
    <row r="188" spans="1:11" x14ac:dyDescent="0.2">
      <c r="A188" s="61">
        <v>41211</v>
      </c>
      <c r="B188" s="62" t="s">
        <v>36</v>
      </c>
      <c r="C188" s="62" t="s">
        <v>1191</v>
      </c>
      <c r="D188" s="62" t="s">
        <v>53</v>
      </c>
      <c r="E188" s="62" t="s">
        <v>17</v>
      </c>
      <c r="F188" s="62" t="s">
        <v>227</v>
      </c>
      <c r="G188" s="63">
        <v>2500</v>
      </c>
      <c r="H188" s="62" t="s">
        <v>1465</v>
      </c>
      <c r="I188" s="62" t="s">
        <v>1491</v>
      </c>
      <c r="J188" s="62" t="s">
        <v>1166</v>
      </c>
      <c r="K188" s="62" t="s">
        <v>1167</v>
      </c>
    </row>
    <row r="189" spans="1:11" x14ac:dyDescent="0.2">
      <c r="A189" s="61">
        <v>41209</v>
      </c>
      <c r="B189" s="62" t="s">
        <v>36</v>
      </c>
      <c r="C189" s="62" t="s">
        <v>1155</v>
      </c>
      <c r="D189" s="62"/>
      <c r="E189" s="62" t="s">
        <v>20</v>
      </c>
      <c r="F189" s="62" t="s">
        <v>844</v>
      </c>
      <c r="G189" s="63"/>
      <c r="H189" s="62" t="s">
        <v>1156</v>
      </c>
      <c r="I189" s="62" t="s">
        <v>1170</v>
      </c>
      <c r="J189" s="62" t="s">
        <v>1166</v>
      </c>
      <c r="K189" s="62" t="s">
        <v>1167</v>
      </c>
    </row>
    <row r="190" spans="1:11" x14ac:dyDescent="0.2">
      <c r="A190" s="61">
        <v>41208</v>
      </c>
      <c r="B190" s="62" t="s">
        <v>36</v>
      </c>
      <c r="C190" s="62" t="s">
        <v>1128</v>
      </c>
      <c r="D190" s="62" t="s">
        <v>2</v>
      </c>
      <c r="E190" s="62" t="s">
        <v>19</v>
      </c>
      <c r="F190" s="62" t="s">
        <v>1328</v>
      </c>
      <c r="G190" s="63">
        <v>54583.33</v>
      </c>
      <c r="H190" s="62" t="s">
        <v>1466</v>
      </c>
      <c r="I190" s="62" t="s">
        <v>1537</v>
      </c>
      <c r="J190" s="62" t="s">
        <v>1166</v>
      </c>
      <c r="K190" s="62" t="s">
        <v>1167</v>
      </c>
    </row>
    <row r="191" spans="1:11" x14ac:dyDescent="0.2">
      <c r="A191" s="61">
        <v>41208</v>
      </c>
      <c r="B191" s="62" t="s">
        <v>36</v>
      </c>
      <c r="C191" s="62" t="s">
        <v>837</v>
      </c>
      <c r="D191" s="62" t="s">
        <v>761</v>
      </c>
      <c r="E191" s="62" t="s">
        <v>17</v>
      </c>
      <c r="F191" s="62" t="s">
        <v>72</v>
      </c>
      <c r="G191" s="63">
        <v>848.03</v>
      </c>
      <c r="H191" s="62" t="s">
        <v>1467</v>
      </c>
      <c r="I191" s="62" t="s">
        <v>1537</v>
      </c>
      <c r="J191" s="62" t="s">
        <v>1166</v>
      </c>
      <c r="K191" s="62" t="s">
        <v>1167</v>
      </c>
    </row>
    <row r="192" spans="1:11" x14ac:dyDescent="0.2">
      <c r="A192" s="61">
        <v>41206</v>
      </c>
      <c r="B192" s="62" t="s">
        <v>5</v>
      </c>
      <c r="C192" s="62" t="s">
        <v>1117</v>
      </c>
      <c r="D192" s="62" t="s">
        <v>761</v>
      </c>
      <c r="E192" s="62" t="s">
        <v>18</v>
      </c>
      <c r="F192" s="62" t="s">
        <v>873</v>
      </c>
      <c r="G192" s="63"/>
      <c r="H192" s="62" t="s">
        <v>1157</v>
      </c>
      <c r="I192" s="62" t="s">
        <v>1218</v>
      </c>
      <c r="J192" s="62" t="s">
        <v>1166</v>
      </c>
      <c r="K192" s="62" t="s">
        <v>1167</v>
      </c>
    </row>
    <row r="193" spans="1:11" x14ac:dyDescent="0.2">
      <c r="A193" s="61">
        <v>41205</v>
      </c>
      <c r="B193" s="62" t="s">
        <v>757</v>
      </c>
      <c r="C193" s="62" t="s">
        <v>758</v>
      </c>
      <c r="D193" s="62" t="s">
        <v>761</v>
      </c>
      <c r="E193" s="62" t="s">
        <v>17</v>
      </c>
      <c r="F193" s="62" t="s">
        <v>83</v>
      </c>
      <c r="G193" s="63"/>
      <c r="H193" s="62" t="s">
        <v>759</v>
      </c>
      <c r="I193" s="62" t="s">
        <v>1491</v>
      </c>
      <c r="J193" s="62" t="s">
        <v>1166</v>
      </c>
      <c r="K193" s="62" t="s">
        <v>1167</v>
      </c>
    </row>
    <row r="194" spans="1:11" x14ac:dyDescent="0.2">
      <c r="A194" s="61">
        <v>41194</v>
      </c>
      <c r="B194" s="62" t="s">
        <v>5</v>
      </c>
      <c r="C194" s="62" t="s">
        <v>763</v>
      </c>
      <c r="D194" s="62" t="s">
        <v>53</v>
      </c>
      <c r="E194" s="62" t="s">
        <v>17</v>
      </c>
      <c r="F194" s="62" t="s">
        <v>764</v>
      </c>
      <c r="G194" s="63">
        <v>10875.35</v>
      </c>
      <c r="H194" s="62" t="s">
        <v>765</v>
      </c>
      <c r="I194" s="62" t="s">
        <v>1170</v>
      </c>
      <c r="J194" s="62" t="s">
        <v>1166</v>
      </c>
      <c r="K194" s="62" t="s">
        <v>1167</v>
      </c>
    </row>
    <row r="195" spans="1:11" x14ac:dyDescent="0.2">
      <c r="A195" s="61">
        <v>41194</v>
      </c>
      <c r="B195" s="62" t="s">
        <v>36</v>
      </c>
      <c r="C195" s="62" t="s">
        <v>766</v>
      </c>
      <c r="D195" s="62" t="s">
        <v>53</v>
      </c>
      <c r="E195" s="62" t="s">
        <v>17</v>
      </c>
      <c r="F195" s="62" t="s">
        <v>227</v>
      </c>
      <c r="G195" s="63"/>
      <c r="H195" s="62" t="s">
        <v>767</v>
      </c>
      <c r="I195" s="62" t="s">
        <v>1491</v>
      </c>
      <c r="J195" s="62" t="s">
        <v>1166</v>
      </c>
      <c r="K195" s="62" t="s">
        <v>1167</v>
      </c>
    </row>
    <row r="196" spans="1:11" x14ac:dyDescent="0.2">
      <c r="A196" s="61">
        <v>41193</v>
      </c>
      <c r="B196" s="62" t="s">
        <v>36</v>
      </c>
      <c r="C196" s="62" t="s">
        <v>768</v>
      </c>
      <c r="D196" s="62" t="s">
        <v>37</v>
      </c>
      <c r="E196" s="62" t="s">
        <v>17</v>
      </c>
      <c r="F196" s="62" t="s">
        <v>769</v>
      </c>
      <c r="G196" s="63"/>
      <c r="H196" s="62" t="s">
        <v>770</v>
      </c>
      <c r="I196" s="62" t="s">
        <v>1491</v>
      </c>
      <c r="J196" s="62" t="s">
        <v>1166</v>
      </c>
      <c r="K196" s="62" t="s">
        <v>1167</v>
      </c>
    </row>
    <row r="197" spans="1:11" x14ac:dyDescent="0.2">
      <c r="A197" s="61">
        <v>41192</v>
      </c>
      <c r="B197" s="62" t="s">
        <v>5</v>
      </c>
      <c r="C197" s="62" t="s">
        <v>771</v>
      </c>
      <c r="D197" s="62" t="s">
        <v>761</v>
      </c>
      <c r="E197" s="62" t="s">
        <v>20</v>
      </c>
      <c r="F197" s="62" t="s">
        <v>85</v>
      </c>
      <c r="G197" s="63"/>
      <c r="H197" s="62" t="s">
        <v>772</v>
      </c>
      <c r="I197" s="62" t="s">
        <v>1165</v>
      </c>
      <c r="J197" s="62" t="s">
        <v>1166</v>
      </c>
      <c r="K197" s="62" t="s">
        <v>1167</v>
      </c>
    </row>
    <row r="198" spans="1:11" x14ac:dyDescent="0.2">
      <c r="A198" s="61">
        <v>41192</v>
      </c>
      <c r="B198" s="62" t="s">
        <v>36</v>
      </c>
      <c r="C198" s="62" t="s">
        <v>773</v>
      </c>
      <c r="D198" s="62" t="s">
        <v>53</v>
      </c>
      <c r="E198" s="62" t="s">
        <v>20</v>
      </c>
      <c r="F198" s="62" t="s">
        <v>774</v>
      </c>
      <c r="G198" s="63">
        <v>0</v>
      </c>
      <c r="H198" s="62" t="s">
        <v>775</v>
      </c>
      <c r="I198" s="62" t="s">
        <v>1537</v>
      </c>
      <c r="J198" s="62" t="s">
        <v>1166</v>
      </c>
      <c r="K198" s="62" t="s">
        <v>1167</v>
      </c>
    </row>
    <row r="199" spans="1:11" x14ac:dyDescent="0.2">
      <c r="A199" s="61">
        <v>41192</v>
      </c>
      <c r="B199" s="62" t="s">
        <v>36</v>
      </c>
      <c r="C199" s="62" t="s">
        <v>773</v>
      </c>
      <c r="D199" s="62" t="s">
        <v>53</v>
      </c>
      <c r="E199" s="62" t="s">
        <v>20</v>
      </c>
      <c r="F199" s="62" t="s">
        <v>774</v>
      </c>
      <c r="G199" s="63">
        <v>0</v>
      </c>
      <c r="H199" s="62" t="s">
        <v>776</v>
      </c>
      <c r="I199" s="62" t="s">
        <v>1491</v>
      </c>
      <c r="J199" s="62" t="s">
        <v>1166</v>
      </c>
      <c r="K199" s="62" t="s">
        <v>1167</v>
      </c>
    </row>
    <row r="200" spans="1:11" x14ac:dyDescent="0.2">
      <c r="A200" s="61">
        <v>41192</v>
      </c>
      <c r="B200" s="62" t="s">
        <v>40</v>
      </c>
      <c r="C200" s="62" t="s">
        <v>777</v>
      </c>
      <c r="D200" s="62" t="s">
        <v>761</v>
      </c>
      <c r="E200" s="62" t="s">
        <v>20</v>
      </c>
      <c r="F200" s="62" t="s">
        <v>778</v>
      </c>
      <c r="G200" s="63">
        <v>1411.16</v>
      </c>
      <c r="H200" s="62" t="s">
        <v>779</v>
      </c>
      <c r="I200" s="62" t="s">
        <v>1487</v>
      </c>
      <c r="J200" s="62" t="s">
        <v>1166</v>
      </c>
      <c r="K200" s="62" t="s">
        <v>1167</v>
      </c>
    </row>
    <row r="201" spans="1:11" x14ac:dyDescent="0.2">
      <c r="A201" s="61">
        <v>41186</v>
      </c>
      <c r="B201" s="62" t="s">
        <v>36</v>
      </c>
      <c r="C201" s="62" t="s">
        <v>780</v>
      </c>
      <c r="D201" s="62" t="s">
        <v>53</v>
      </c>
      <c r="E201" s="62" t="s">
        <v>20</v>
      </c>
      <c r="F201" s="62" t="s">
        <v>774</v>
      </c>
      <c r="G201" s="63">
        <v>0</v>
      </c>
      <c r="H201" s="62" t="s">
        <v>781</v>
      </c>
      <c r="I201" s="62" t="s">
        <v>1541</v>
      </c>
      <c r="J201" s="62" t="s">
        <v>1166</v>
      </c>
      <c r="K201" s="62" t="s">
        <v>1167</v>
      </c>
    </row>
    <row r="202" spans="1:11" x14ac:dyDescent="0.2">
      <c r="A202" s="61">
        <v>41186</v>
      </c>
      <c r="B202" s="62" t="s">
        <v>36</v>
      </c>
      <c r="C202" s="62" t="s">
        <v>780</v>
      </c>
      <c r="D202" s="62" t="s">
        <v>53</v>
      </c>
      <c r="E202" s="62" t="s">
        <v>20</v>
      </c>
      <c r="F202" s="62" t="s">
        <v>774</v>
      </c>
      <c r="G202" s="63">
        <v>0</v>
      </c>
      <c r="H202" s="62" t="s">
        <v>782</v>
      </c>
      <c r="I202" s="62" t="s">
        <v>1542</v>
      </c>
      <c r="J202" s="62" t="s">
        <v>1166</v>
      </c>
      <c r="K202" s="62" t="s">
        <v>1167</v>
      </c>
    </row>
    <row r="203" spans="1:11" x14ac:dyDescent="0.2">
      <c r="A203" s="61">
        <v>41185</v>
      </c>
      <c r="B203" s="62" t="s">
        <v>36</v>
      </c>
      <c r="C203" s="62" t="s">
        <v>783</v>
      </c>
      <c r="D203" s="62" t="s">
        <v>53</v>
      </c>
      <c r="E203" s="62" t="s">
        <v>18</v>
      </c>
      <c r="F203" s="62" t="s">
        <v>784</v>
      </c>
      <c r="G203" s="63"/>
      <c r="H203" s="62" t="s">
        <v>785</v>
      </c>
      <c r="I203" s="62" t="s">
        <v>1487</v>
      </c>
      <c r="J203" s="62" t="s">
        <v>1166</v>
      </c>
      <c r="K203" s="62" t="s">
        <v>1167</v>
      </c>
    </row>
    <row r="204" spans="1:11" x14ac:dyDescent="0.2">
      <c r="A204" s="61">
        <v>41185</v>
      </c>
      <c r="B204" s="62" t="s">
        <v>36</v>
      </c>
      <c r="C204" s="62" t="s">
        <v>786</v>
      </c>
      <c r="D204" s="62" t="s">
        <v>761</v>
      </c>
      <c r="E204" s="62" t="s">
        <v>17</v>
      </c>
      <c r="F204" s="62" t="s">
        <v>787</v>
      </c>
      <c r="G204" s="63">
        <v>0</v>
      </c>
      <c r="H204" s="62" t="s">
        <v>788</v>
      </c>
      <c r="I204" s="62"/>
      <c r="J204" s="62" t="s">
        <v>1166</v>
      </c>
      <c r="K204" s="62" t="s">
        <v>1167</v>
      </c>
    </row>
    <row r="205" spans="1:11" x14ac:dyDescent="0.2">
      <c r="A205" s="61">
        <v>41184</v>
      </c>
      <c r="B205" s="62" t="s">
        <v>5</v>
      </c>
      <c r="C205" s="62" t="s">
        <v>1017</v>
      </c>
      <c r="D205" s="62" t="s">
        <v>53</v>
      </c>
      <c r="E205" s="62" t="s">
        <v>17</v>
      </c>
      <c r="F205" s="62" t="s">
        <v>66</v>
      </c>
      <c r="G205" s="63">
        <v>45000</v>
      </c>
      <c r="H205" s="62" t="s">
        <v>1158</v>
      </c>
      <c r="I205" s="62" t="s">
        <v>1547</v>
      </c>
      <c r="J205" s="62" t="s">
        <v>1166</v>
      </c>
      <c r="K205" s="62" t="s">
        <v>1167</v>
      </c>
    </row>
    <row r="206" spans="1:11" x14ac:dyDescent="0.2">
      <c r="A206" s="61">
        <v>41184</v>
      </c>
      <c r="B206" s="62" t="s">
        <v>5</v>
      </c>
      <c r="C206" s="62" t="s">
        <v>1017</v>
      </c>
      <c r="D206" s="62" t="s">
        <v>53</v>
      </c>
      <c r="E206" s="62" t="s">
        <v>17</v>
      </c>
      <c r="F206" s="62" t="s">
        <v>66</v>
      </c>
      <c r="G206" s="63">
        <v>45000</v>
      </c>
      <c r="H206" s="62" t="s">
        <v>1159</v>
      </c>
      <c r="I206" s="62" t="s">
        <v>1551</v>
      </c>
      <c r="J206" s="62" t="s">
        <v>1166</v>
      </c>
      <c r="K206" s="62" t="s">
        <v>1167</v>
      </c>
    </row>
    <row r="207" spans="1:11" x14ac:dyDescent="0.2">
      <c r="A207" s="61">
        <v>41180</v>
      </c>
      <c r="B207" s="62" t="s">
        <v>36</v>
      </c>
      <c r="C207" s="62" t="s">
        <v>789</v>
      </c>
      <c r="D207" s="62" t="s">
        <v>761</v>
      </c>
      <c r="E207" s="62" t="s">
        <v>20</v>
      </c>
      <c r="F207" s="62" t="s">
        <v>373</v>
      </c>
      <c r="G207" s="63">
        <v>325</v>
      </c>
      <c r="H207" s="62" t="s">
        <v>790</v>
      </c>
      <c r="I207" s="62" t="s">
        <v>1554</v>
      </c>
      <c r="J207" s="62" t="s">
        <v>1166</v>
      </c>
      <c r="K207" s="62" t="s">
        <v>1167</v>
      </c>
    </row>
    <row r="208" spans="1:11" x14ac:dyDescent="0.2">
      <c r="A208" s="61">
        <v>41178</v>
      </c>
      <c r="B208" s="62" t="s">
        <v>36</v>
      </c>
      <c r="C208" s="62" t="s">
        <v>791</v>
      </c>
      <c r="D208" s="62" t="s">
        <v>118</v>
      </c>
      <c r="E208" s="62"/>
      <c r="F208" s="62" t="s">
        <v>792</v>
      </c>
      <c r="G208" s="63">
        <v>68681.09</v>
      </c>
      <c r="H208" s="62" t="s">
        <v>793</v>
      </c>
      <c r="I208" s="62" t="s">
        <v>1556</v>
      </c>
      <c r="J208" s="62" t="s">
        <v>1166</v>
      </c>
      <c r="K208" s="62" t="s">
        <v>1167</v>
      </c>
    </row>
    <row r="209" spans="1:11" x14ac:dyDescent="0.2">
      <c r="A209" s="61">
        <v>41173</v>
      </c>
      <c r="B209" s="62" t="s">
        <v>40</v>
      </c>
      <c r="C209" s="62" t="s">
        <v>794</v>
      </c>
      <c r="D209" s="62" t="s">
        <v>2</v>
      </c>
      <c r="E209" s="62" t="s">
        <v>18</v>
      </c>
      <c r="F209" s="62" t="s">
        <v>795</v>
      </c>
      <c r="G209" s="63">
        <v>249120.89</v>
      </c>
      <c r="H209" s="62" t="s">
        <v>796</v>
      </c>
      <c r="I209" s="62" t="s">
        <v>1218</v>
      </c>
      <c r="J209" s="62" t="s">
        <v>1166</v>
      </c>
      <c r="K209" s="62" t="s">
        <v>1167</v>
      </c>
    </row>
    <row r="210" spans="1:11" x14ac:dyDescent="0.2">
      <c r="A210" s="61">
        <v>41173</v>
      </c>
      <c r="B210" s="62" t="s">
        <v>6</v>
      </c>
      <c r="C210" s="62" t="s">
        <v>797</v>
      </c>
      <c r="D210" s="62" t="s">
        <v>53</v>
      </c>
      <c r="E210" s="62" t="s">
        <v>17</v>
      </c>
      <c r="F210" s="62" t="s">
        <v>66</v>
      </c>
      <c r="G210" s="63"/>
      <c r="H210" s="62" t="s">
        <v>798</v>
      </c>
      <c r="I210" s="62" t="s">
        <v>1561</v>
      </c>
      <c r="J210" s="62" t="s">
        <v>1166</v>
      </c>
      <c r="K210" s="62" t="s">
        <v>1167</v>
      </c>
    </row>
    <row r="211" spans="1:11" x14ac:dyDescent="0.2">
      <c r="A211" s="61">
        <v>41173</v>
      </c>
      <c r="B211" s="62" t="s">
        <v>36</v>
      </c>
      <c r="C211" s="62" t="s">
        <v>799</v>
      </c>
      <c r="D211" s="62" t="s">
        <v>43</v>
      </c>
      <c r="E211" s="62"/>
      <c r="F211" s="62" t="s">
        <v>800</v>
      </c>
      <c r="G211" s="63"/>
      <c r="H211" s="62" t="s">
        <v>801</v>
      </c>
      <c r="I211" s="62" t="s">
        <v>1554</v>
      </c>
      <c r="J211" s="62" t="s">
        <v>1166</v>
      </c>
      <c r="K211" s="62" t="s">
        <v>1167</v>
      </c>
    </row>
    <row r="212" spans="1:11" x14ac:dyDescent="0.2">
      <c r="A212" s="61">
        <v>41173</v>
      </c>
      <c r="B212" s="62" t="s">
        <v>5</v>
      </c>
      <c r="C212" s="62" t="s">
        <v>891</v>
      </c>
      <c r="D212" s="62" t="s">
        <v>761</v>
      </c>
      <c r="E212" s="62" t="s">
        <v>17</v>
      </c>
      <c r="F212" s="62" t="s">
        <v>802</v>
      </c>
      <c r="G212" s="63"/>
      <c r="H212" s="62" t="s">
        <v>803</v>
      </c>
      <c r="I212" s="62" t="s">
        <v>1170</v>
      </c>
      <c r="J212" s="62" t="s">
        <v>1166</v>
      </c>
      <c r="K212" s="62" t="s">
        <v>1167</v>
      </c>
    </row>
    <row r="213" spans="1:11" x14ac:dyDescent="0.2">
      <c r="A213" s="61">
        <v>41170</v>
      </c>
      <c r="B213" s="62" t="s">
        <v>36</v>
      </c>
      <c r="C213" s="62" t="s">
        <v>1002</v>
      </c>
      <c r="D213" s="62" t="s">
        <v>53</v>
      </c>
      <c r="E213" s="62" t="s">
        <v>17</v>
      </c>
      <c r="F213" s="62" t="s">
        <v>1468</v>
      </c>
      <c r="G213" s="63">
        <v>11260.8</v>
      </c>
      <c r="H213" s="62" t="s">
        <v>1469</v>
      </c>
      <c r="I213" s="62" t="s">
        <v>1180</v>
      </c>
      <c r="J213" s="62" t="s">
        <v>1166</v>
      </c>
      <c r="K213" s="62" t="s">
        <v>1167</v>
      </c>
    </row>
    <row r="214" spans="1:11" x14ac:dyDescent="0.2">
      <c r="A214" s="61">
        <v>41169</v>
      </c>
      <c r="B214" s="62" t="s">
        <v>36</v>
      </c>
      <c r="C214" s="62" t="s">
        <v>804</v>
      </c>
      <c r="D214" s="62" t="s">
        <v>53</v>
      </c>
      <c r="E214" s="62" t="s">
        <v>19</v>
      </c>
      <c r="F214" s="62" t="s">
        <v>805</v>
      </c>
      <c r="G214" s="63">
        <v>19806</v>
      </c>
      <c r="H214" s="62" t="s">
        <v>806</v>
      </c>
      <c r="I214" s="62" t="s">
        <v>1491</v>
      </c>
      <c r="J214" s="62" t="s">
        <v>1166</v>
      </c>
      <c r="K214" s="62" t="s">
        <v>1167</v>
      </c>
    </row>
    <row r="215" spans="1:11" x14ac:dyDescent="0.2">
      <c r="A215" s="61">
        <v>41166</v>
      </c>
      <c r="B215" s="62" t="s">
        <v>36</v>
      </c>
      <c r="C215" s="62" t="s">
        <v>789</v>
      </c>
      <c r="D215" s="62" t="s">
        <v>43</v>
      </c>
      <c r="E215" s="62" t="s">
        <v>17</v>
      </c>
      <c r="F215" s="62" t="s">
        <v>807</v>
      </c>
      <c r="G215" s="63">
        <v>0</v>
      </c>
      <c r="H215" s="62" t="s">
        <v>808</v>
      </c>
      <c r="I215" s="62" t="s">
        <v>1570</v>
      </c>
      <c r="J215" s="62" t="s">
        <v>1166</v>
      </c>
      <c r="K215" s="62" t="s">
        <v>1167</v>
      </c>
    </row>
    <row r="216" spans="1:11" x14ac:dyDescent="0.2">
      <c r="A216" s="61">
        <v>41164</v>
      </c>
      <c r="B216" s="62" t="s">
        <v>6</v>
      </c>
      <c r="C216" s="62" t="s">
        <v>809</v>
      </c>
      <c r="D216" s="62" t="s">
        <v>2</v>
      </c>
      <c r="E216" s="62" t="s">
        <v>20</v>
      </c>
      <c r="F216" s="62" t="s">
        <v>810</v>
      </c>
      <c r="G216" s="63">
        <v>52806</v>
      </c>
      <c r="H216" s="62" t="s">
        <v>811</v>
      </c>
      <c r="I216" s="62" t="s">
        <v>1573</v>
      </c>
      <c r="J216" s="62" t="s">
        <v>1166</v>
      </c>
      <c r="K216" s="62" t="s">
        <v>1167</v>
      </c>
    </row>
    <row r="217" spans="1:11" x14ac:dyDescent="0.2">
      <c r="A217" s="61">
        <v>41164</v>
      </c>
      <c r="B217" s="62" t="s">
        <v>4</v>
      </c>
      <c r="C217" s="62" t="s">
        <v>812</v>
      </c>
      <c r="D217" s="62" t="s">
        <v>37</v>
      </c>
      <c r="E217" s="62" t="s">
        <v>18</v>
      </c>
      <c r="F217" s="62" t="s">
        <v>813</v>
      </c>
      <c r="G217" s="63"/>
      <c r="H217" s="62" t="s">
        <v>814</v>
      </c>
      <c r="I217" s="62" t="s">
        <v>1491</v>
      </c>
      <c r="J217" s="62" t="s">
        <v>1166</v>
      </c>
      <c r="K217" s="62" t="s">
        <v>1167</v>
      </c>
    </row>
    <row r="218" spans="1:11" x14ac:dyDescent="0.2">
      <c r="A218" s="61">
        <v>41163</v>
      </c>
      <c r="B218" s="62" t="s">
        <v>4</v>
      </c>
      <c r="C218" s="62" t="s">
        <v>815</v>
      </c>
      <c r="D218" s="62" t="s">
        <v>53</v>
      </c>
      <c r="E218" s="62" t="s">
        <v>17</v>
      </c>
      <c r="F218" s="62" t="s">
        <v>810</v>
      </c>
      <c r="G218" s="63">
        <v>3495</v>
      </c>
      <c r="H218" s="62" t="s">
        <v>816</v>
      </c>
      <c r="I218" s="62" t="s">
        <v>1491</v>
      </c>
      <c r="J218" s="62" t="s">
        <v>1166</v>
      </c>
      <c r="K218" s="62" t="s">
        <v>1167</v>
      </c>
    </row>
    <row r="219" spans="1:11" x14ac:dyDescent="0.2">
      <c r="A219" s="61">
        <v>41158</v>
      </c>
      <c r="B219" s="62" t="s">
        <v>36</v>
      </c>
      <c r="C219" s="62" t="s">
        <v>817</v>
      </c>
      <c r="D219" s="62" t="s">
        <v>53</v>
      </c>
      <c r="E219" s="62" t="s">
        <v>17</v>
      </c>
      <c r="F219" s="62" t="s">
        <v>34</v>
      </c>
      <c r="G219" s="63">
        <v>11026</v>
      </c>
      <c r="H219" s="62" t="s">
        <v>818</v>
      </c>
      <c r="I219" s="62" t="s">
        <v>1541</v>
      </c>
      <c r="J219" s="62" t="s">
        <v>1166</v>
      </c>
      <c r="K219" s="62" t="s">
        <v>1167</v>
      </c>
    </row>
    <row r="220" spans="1:11" x14ac:dyDescent="0.2">
      <c r="A220" s="61">
        <v>41157</v>
      </c>
      <c r="B220" s="62" t="s">
        <v>36</v>
      </c>
      <c r="C220" s="62" t="s">
        <v>789</v>
      </c>
      <c r="D220" s="62" t="s">
        <v>43</v>
      </c>
      <c r="E220" s="62" t="s">
        <v>20</v>
      </c>
      <c r="F220" s="62" t="s">
        <v>819</v>
      </c>
      <c r="G220" s="63">
        <v>325.44</v>
      </c>
      <c r="H220" s="62" t="s">
        <v>820</v>
      </c>
      <c r="I220" s="62"/>
      <c r="J220" s="62" t="s">
        <v>1166</v>
      </c>
      <c r="K220" s="62" t="s">
        <v>1167</v>
      </c>
    </row>
    <row r="221" spans="1:11" x14ac:dyDescent="0.2">
      <c r="A221" s="61">
        <v>41157</v>
      </c>
      <c r="B221" s="62" t="s">
        <v>36</v>
      </c>
      <c r="C221" s="62" t="s">
        <v>821</v>
      </c>
      <c r="D221" s="62" t="s">
        <v>43</v>
      </c>
      <c r="E221" s="62" t="s">
        <v>17</v>
      </c>
      <c r="F221" s="62" t="s">
        <v>822</v>
      </c>
      <c r="G221" s="63">
        <v>0</v>
      </c>
      <c r="H221" s="62" t="s">
        <v>823</v>
      </c>
      <c r="I221" s="62" t="s">
        <v>1579</v>
      </c>
      <c r="J221" s="62" t="s">
        <v>1166</v>
      </c>
      <c r="K221" s="62" t="s">
        <v>1167</v>
      </c>
    </row>
    <row r="222" spans="1:11" x14ac:dyDescent="0.2">
      <c r="A222" s="61">
        <v>41156</v>
      </c>
      <c r="B222" s="62" t="s">
        <v>4</v>
      </c>
      <c r="C222" s="62" t="s">
        <v>829</v>
      </c>
      <c r="D222" s="62" t="s">
        <v>53</v>
      </c>
      <c r="E222" s="62" t="s">
        <v>20</v>
      </c>
      <c r="F222" s="62" t="s">
        <v>1276</v>
      </c>
      <c r="G222" s="63"/>
      <c r="H222" s="62" t="s">
        <v>1470</v>
      </c>
      <c r="I222" s="62" t="s">
        <v>1182</v>
      </c>
      <c r="J222" s="62" t="s">
        <v>1166</v>
      </c>
      <c r="K222" s="62" t="s">
        <v>1167</v>
      </c>
    </row>
    <row r="223" spans="1:11" x14ac:dyDescent="0.2">
      <c r="A223" s="61">
        <v>41154</v>
      </c>
      <c r="B223" s="62" t="s">
        <v>36</v>
      </c>
      <c r="C223" s="62" t="s">
        <v>824</v>
      </c>
      <c r="D223" s="62" t="s">
        <v>118</v>
      </c>
      <c r="E223" s="62" t="s">
        <v>19</v>
      </c>
      <c r="F223" s="62" t="s">
        <v>825</v>
      </c>
      <c r="G223" s="63">
        <v>0</v>
      </c>
      <c r="H223" s="62" t="s">
        <v>826</v>
      </c>
      <c r="I223" s="62" t="s">
        <v>1182</v>
      </c>
      <c r="J223" s="62" t="s">
        <v>1166</v>
      </c>
      <c r="K223" s="62" t="s">
        <v>1167</v>
      </c>
    </row>
    <row r="224" spans="1:11" x14ac:dyDescent="0.2">
      <c r="A224" s="61">
        <v>41153</v>
      </c>
      <c r="B224" s="62" t="s">
        <v>36</v>
      </c>
      <c r="C224" s="62" t="s">
        <v>827</v>
      </c>
      <c r="D224" s="62" t="s">
        <v>53</v>
      </c>
      <c r="E224" s="62" t="s">
        <v>20</v>
      </c>
      <c r="F224" s="62" t="s">
        <v>515</v>
      </c>
      <c r="G224" s="63">
        <v>0</v>
      </c>
      <c r="H224" s="62" t="s">
        <v>828</v>
      </c>
      <c r="I224" s="62" t="s">
        <v>1188</v>
      </c>
      <c r="J224" s="62" t="s">
        <v>1166</v>
      </c>
      <c r="K224" s="62" t="s">
        <v>1167</v>
      </c>
    </row>
    <row r="225" spans="1:11" x14ac:dyDescent="0.2">
      <c r="A225" s="61">
        <v>41152</v>
      </c>
      <c r="B225" s="62" t="s">
        <v>4</v>
      </c>
      <c r="C225" s="62" t="s">
        <v>829</v>
      </c>
      <c r="D225" s="62" t="s">
        <v>2</v>
      </c>
      <c r="E225" s="62" t="s">
        <v>20</v>
      </c>
      <c r="F225" s="62" t="s">
        <v>830</v>
      </c>
      <c r="G225" s="63">
        <v>56600</v>
      </c>
      <c r="H225" s="62" t="s">
        <v>831</v>
      </c>
      <c r="I225" s="62" t="s">
        <v>1554</v>
      </c>
      <c r="J225" s="62" t="s">
        <v>1166</v>
      </c>
      <c r="K225" s="62" t="s">
        <v>1167</v>
      </c>
    </row>
    <row r="226" spans="1:11" x14ac:dyDescent="0.2">
      <c r="A226" s="61">
        <v>41152</v>
      </c>
      <c r="B226" s="62" t="s">
        <v>5</v>
      </c>
      <c r="C226" s="62" t="s">
        <v>832</v>
      </c>
      <c r="D226" s="62" t="s">
        <v>43</v>
      </c>
      <c r="E226" s="62" t="s">
        <v>17</v>
      </c>
      <c r="F226" s="62" t="s">
        <v>233</v>
      </c>
      <c r="G226" s="63">
        <v>0</v>
      </c>
      <c r="H226" s="62" t="s">
        <v>833</v>
      </c>
      <c r="I226" s="62" t="s">
        <v>1170</v>
      </c>
      <c r="J226" s="62" t="s">
        <v>1166</v>
      </c>
      <c r="K226" s="62" t="s">
        <v>1167</v>
      </c>
    </row>
    <row r="227" spans="1:11" x14ac:dyDescent="0.2">
      <c r="A227" s="61">
        <v>41152</v>
      </c>
      <c r="B227" s="62" t="s">
        <v>834</v>
      </c>
      <c r="C227" s="62" t="s">
        <v>835</v>
      </c>
      <c r="D227" s="62" t="s">
        <v>53</v>
      </c>
      <c r="E227" s="62" t="s">
        <v>18</v>
      </c>
      <c r="F227" s="62" t="s">
        <v>347</v>
      </c>
      <c r="G227" s="63">
        <v>8065.5</v>
      </c>
      <c r="H227" s="62" t="s">
        <v>836</v>
      </c>
      <c r="I227" s="62" t="s">
        <v>1587</v>
      </c>
      <c r="J227" s="62" t="s">
        <v>1166</v>
      </c>
      <c r="K227" s="62" t="s">
        <v>1167</v>
      </c>
    </row>
    <row r="228" spans="1:11" x14ac:dyDescent="0.2">
      <c r="A228" s="61">
        <v>41150</v>
      </c>
      <c r="B228" s="62" t="s">
        <v>36</v>
      </c>
      <c r="C228" s="62" t="s">
        <v>837</v>
      </c>
      <c r="D228" s="62" t="s">
        <v>53</v>
      </c>
      <c r="E228" s="62" t="s">
        <v>17</v>
      </c>
      <c r="F228" s="62" t="s">
        <v>85</v>
      </c>
      <c r="G228" s="63"/>
      <c r="H228" s="62" t="s">
        <v>838</v>
      </c>
      <c r="I228" s="62" t="s">
        <v>1573</v>
      </c>
      <c r="J228" s="62" t="s">
        <v>1166</v>
      </c>
      <c r="K228" s="62" t="s">
        <v>1167</v>
      </c>
    </row>
    <row r="229" spans="1:11" x14ac:dyDescent="0.2">
      <c r="A229" s="61">
        <v>41149</v>
      </c>
      <c r="B229" s="62" t="s">
        <v>839</v>
      </c>
      <c r="C229" s="62" t="s">
        <v>840</v>
      </c>
      <c r="D229" s="62" t="s">
        <v>1</v>
      </c>
      <c r="E229" s="62" t="s">
        <v>20</v>
      </c>
      <c r="F229" s="62" t="s">
        <v>841</v>
      </c>
      <c r="G229" s="63">
        <v>1372054</v>
      </c>
      <c r="H229" s="62" t="s">
        <v>842</v>
      </c>
      <c r="I229" s="62" t="s">
        <v>1590</v>
      </c>
      <c r="J229" s="62" t="s">
        <v>1166</v>
      </c>
      <c r="K229" s="62" t="s">
        <v>1167</v>
      </c>
    </row>
    <row r="230" spans="1:11" x14ac:dyDescent="0.2">
      <c r="A230" s="61">
        <v>41148</v>
      </c>
      <c r="B230" s="62" t="s">
        <v>36</v>
      </c>
      <c r="C230" s="62" t="s">
        <v>843</v>
      </c>
      <c r="D230" s="62" t="s">
        <v>53</v>
      </c>
      <c r="E230" s="62" t="s">
        <v>19</v>
      </c>
      <c r="F230" s="62" t="s">
        <v>844</v>
      </c>
      <c r="G230" s="63">
        <v>2550.16</v>
      </c>
      <c r="H230" s="62" t="s">
        <v>845</v>
      </c>
      <c r="I230" s="62"/>
      <c r="J230" s="62" t="s">
        <v>1166</v>
      </c>
      <c r="K230" s="62" t="s">
        <v>1167</v>
      </c>
    </row>
    <row r="231" spans="1:11" x14ac:dyDescent="0.2">
      <c r="A231" s="61">
        <v>41147</v>
      </c>
      <c r="B231" s="62" t="s">
        <v>5</v>
      </c>
      <c r="C231" s="62" t="s">
        <v>846</v>
      </c>
      <c r="D231" s="62" t="s">
        <v>53</v>
      </c>
      <c r="E231" s="62" t="s">
        <v>20</v>
      </c>
      <c r="F231" s="62" t="s">
        <v>66</v>
      </c>
      <c r="G231" s="63">
        <v>45000</v>
      </c>
      <c r="H231" s="62" t="s">
        <v>847</v>
      </c>
      <c r="I231" s="62" t="s">
        <v>1180</v>
      </c>
      <c r="J231" s="62" t="s">
        <v>1166</v>
      </c>
      <c r="K231" s="62" t="s">
        <v>1167</v>
      </c>
    </row>
    <row r="232" spans="1:11" x14ac:dyDescent="0.2">
      <c r="A232" s="61">
        <v>41145</v>
      </c>
      <c r="B232" s="62" t="s">
        <v>36</v>
      </c>
      <c r="C232" s="62" t="s">
        <v>799</v>
      </c>
      <c r="D232" s="62" t="s">
        <v>53</v>
      </c>
      <c r="E232" s="62" t="s">
        <v>17</v>
      </c>
      <c r="F232" s="62" t="s">
        <v>203</v>
      </c>
      <c r="G232" s="63">
        <v>12662</v>
      </c>
      <c r="H232" s="62" t="s">
        <v>848</v>
      </c>
      <c r="I232" s="62" t="s">
        <v>1491</v>
      </c>
      <c r="J232" s="62" t="s">
        <v>1166</v>
      </c>
      <c r="K232" s="62" t="s">
        <v>1167</v>
      </c>
    </row>
    <row r="233" spans="1:11" x14ac:dyDescent="0.2">
      <c r="A233" s="61">
        <v>41145</v>
      </c>
      <c r="B233" s="62" t="s">
        <v>36</v>
      </c>
      <c r="C233" s="62" t="s">
        <v>849</v>
      </c>
      <c r="D233" s="62" t="s">
        <v>2</v>
      </c>
      <c r="E233" s="62" t="s">
        <v>17</v>
      </c>
      <c r="F233" s="62" t="s">
        <v>850</v>
      </c>
      <c r="G233" s="63">
        <v>108281.51</v>
      </c>
      <c r="H233" s="62" t="s">
        <v>851</v>
      </c>
      <c r="I233" s="62" t="s">
        <v>1491</v>
      </c>
      <c r="J233" s="62" t="s">
        <v>1166</v>
      </c>
      <c r="K233" s="62" t="s">
        <v>1167</v>
      </c>
    </row>
    <row r="234" spans="1:11" x14ac:dyDescent="0.2">
      <c r="A234" s="61">
        <v>41143</v>
      </c>
      <c r="B234" s="62" t="s">
        <v>36</v>
      </c>
      <c r="C234" s="62" t="s">
        <v>786</v>
      </c>
      <c r="D234" s="62"/>
      <c r="E234" s="62" t="s">
        <v>20</v>
      </c>
      <c r="F234" s="62" t="s">
        <v>203</v>
      </c>
      <c r="G234" s="63"/>
      <c r="H234" s="62" t="s">
        <v>852</v>
      </c>
      <c r="I234" s="62" t="s">
        <v>1579</v>
      </c>
      <c r="J234" s="62" t="s">
        <v>1166</v>
      </c>
      <c r="K234" s="62" t="s">
        <v>1167</v>
      </c>
    </row>
    <row r="235" spans="1:11" x14ac:dyDescent="0.2">
      <c r="A235" s="61">
        <v>41142</v>
      </c>
      <c r="B235" s="62" t="s">
        <v>5</v>
      </c>
      <c r="C235" s="62" t="s">
        <v>853</v>
      </c>
      <c r="D235" s="62" t="s">
        <v>48</v>
      </c>
      <c r="E235" s="62" t="s">
        <v>20</v>
      </c>
      <c r="F235" s="62" t="s">
        <v>802</v>
      </c>
      <c r="G235" s="63">
        <v>0</v>
      </c>
      <c r="H235" s="62" t="s">
        <v>854</v>
      </c>
      <c r="I235" s="62"/>
      <c r="J235" s="62" t="s">
        <v>1166</v>
      </c>
      <c r="K235" s="62" t="s">
        <v>1167</v>
      </c>
    </row>
    <row r="236" spans="1:11" x14ac:dyDescent="0.2">
      <c r="A236" s="61">
        <v>41142</v>
      </c>
      <c r="B236" s="62" t="s">
        <v>4</v>
      </c>
      <c r="C236" s="62" t="s">
        <v>860</v>
      </c>
      <c r="D236" s="62" t="s">
        <v>761</v>
      </c>
      <c r="E236" s="62" t="s">
        <v>19</v>
      </c>
      <c r="F236" s="62" t="s">
        <v>861</v>
      </c>
      <c r="G236" s="63">
        <v>800</v>
      </c>
      <c r="H236" s="62" t="s">
        <v>1471</v>
      </c>
      <c r="I236" s="62" t="s">
        <v>1487</v>
      </c>
      <c r="J236" s="62" t="s">
        <v>1166</v>
      </c>
      <c r="K236" s="62" t="s">
        <v>1167</v>
      </c>
    </row>
    <row r="237" spans="1:11" x14ac:dyDescent="0.2">
      <c r="A237" s="61">
        <v>41141</v>
      </c>
      <c r="B237" s="62" t="s">
        <v>36</v>
      </c>
      <c r="C237" s="62" t="s">
        <v>855</v>
      </c>
      <c r="D237" s="62" t="s">
        <v>43</v>
      </c>
      <c r="E237" s="62" t="s">
        <v>20</v>
      </c>
      <c r="F237" s="62" t="s">
        <v>778</v>
      </c>
      <c r="G237" s="63">
        <v>1203.94</v>
      </c>
      <c r="H237" s="62" t="s">
        <v>856</v>
      </c>
      <c r="I237" s="62" t="s">
        <v>1489</v>
      </c>
      <c r="J237" s="62" t="s">
        <v>1166</v>
      </c>
      <c r="K237" s="62" t="s">
        <v>1167</v>
      </c>
    </row>
    <row r="238" spans="1:11" x14ac:dyDescent="0.2">
      <c r="A238" s="61">
        <v>41140</v>
      </c>
      <c r="B238" s="62" t="s">
        <v>36</v>
      </c>
      <c r="C238" s="62" t="s">
        <v>857</v>
      </c>
      <c r="D238" s="62" t="s">
        <v>53</v>
      </c>
      <c r="E238" s="62" t="s">
        <v>19</v>
      </c>
      <c r="F238" s="62" t="s">
        <v>858</v>
      </c>
      <c r="G238" s="63">
        <v>2350</v>
      </c>
      <c r="H238" s="62" t="s">
        <v>859</v>
      </c>
      <c r="I238" s="62" t="s">
        <v>1165</v>
      </c>
      <c r="J238" s="62" t="s">
        <v>1166</v>
      </c>
      <c r="K238" s="62" t="s">
        <v>1167</v>
      </c>
    </row>
    <row r="239" spans="1:11" x14ac:dyDescent="0.2">
      <c r="A239" s="61">
        <v>41138</v>
      </c>
      <c r="B239" s="62" t="s">
        <v>4</v>
      </c>
      <c r="C239" s="62" t="s">
        <v>860</v>
      </c>
      <c r="D239" s="62" t="s">
        <v>43</v>
      </c>
      <c r="E239" s="62" t="s">
        <v>19</v>
      </c>
      <c r="F239" s="62" t="s">
        <v>861</v>
      </c>
      <c r="G239" s="63">
        <v>0</v>
      </c>
      <c r="H239" s="62" t="s">
        <v>862</v>
      </c>
      <c r="I239" s="62" t="s">
        <v>1491</v>
      </c>
      <c r="J239" s="62" t="s">
        <v>1166</v>
      </c>
      <c r="K239" s="62" t="s">
        <v>1167</v>
      </c>
    </row>
    <row r="240" spans="1:11" x14ac:dyDescent="0.2">
      <c r="A240" s="61">
        <v>41135</v>
      </c>
      <c r="B240" s="62" t="s">
        <v>36</v>
      </c>
      <c r="C240" s="62" t="s">
        <v>863</v>
      </c>
      <c r="D240" s="62" t="s">
        <v>48</v>
      </c>
      <c r="E240" s="62" t="s">
        <v>17</v>
      </c>
      <c r="F240" s="62" t="s">
        <v>864</v>
      </c>
      <c r="G240" s="63">
        <v>0</v>
      </c>
      <c r="H240" s="62" t="s">
        <v>865</v>
      </c>
      <c r="I240" s="62" t="s">
        <v>1170</v>
      </c>
      <c r="J240" s="62" t="s">
        <v>1166</v>
      </c>
      <c r="K240" s="62" t="s">
        <v>1167</v>
      </c>
    </row>
    <row r="241" spans="1:11" x14ac:dyDescent="0.2">
      <c r="A241" s="61">
        <v>41135</v>
      </c>
      <c r="B241" s="62" t="s">
        <v>88</v>
      </c>
      <c r="C241" s="62" t="s">
        <v>866</v>
      </c>
      <c r="D241" s="62" t="s">
        <v>48</v>
      </c>
      <c r="E241" s="62" t="s">
        <v>17</v>
      </c>
      <c r="F241" s="62" t="s">
        <v>867</v>
      </c>
      <c r="G241" s="63">
        <v>0</v>
      </c>
      <c r="H241" s="62" t="s">
        <v>868</v>
      </c>
      <c r="I241" s="62" t="s">
        <v>1170</v>
      </c>
      <c r="J241" s="62" t="s">
        <v>1166</v>
      </c>
      <c r="K241" s="62" t="s">
        <v>1167</v>
      </c>
    </row>
    <row r="242" spans="1:11" x14ac:dyDescent="0.2">
      <c r="A242" s="61">
        <v>41134</v>
      </c>
      <c r="B242" s="62" t="s">
        <v>88</v>
      </c>
      <c r="C242" s="62" t="s">
        <v>869</v>
      </c>
      <c r="D242" s="62" t="s">
        <v>43</v>
      </c>
      <c r="E242" s="62" t="s">
        <v>17</v>
      </c>
      <c r="F242" s="62" t="s">
        <v>870</v>
      </c>
      <c r="G242" s="63">
        <v>0</v>
      </c>
      <c r="H242" s="62" t="s">
        <v>871</v>
      </c>
      <c r="I242" s="62"/>
      <c r="J242" s="62" t="s">
        <v>1166</v>
      </c>
      <c r="K242" s="62" t="s">
        <v>1167</v>
      </c>
    </row>
    <row r="243" spans="1:11" x14ac:dyDescent="0.2">
      <c r="A243" s="61">
        <v>41131</v>
      </c>
      <c r="B243" s="62" t="s">
        <v>36</v>
      </c>
      <c r="C243" s="62" t="s">
        <v>872</v>
      </c>
      <c r="D243" s="62" t="s">
        <v>2</v>
      </c>
      <c r="E243" s="62" t="s">
        <v>17</v>
      </c>
      <c r="F243" s="62" t="s">
        <v>873</v>
      </c>
      <c r="G243" s="63">
        <v>175007.24</v>
      </c>
      <c r="H243" s="62" t="s">
        <v>874</v>
      </c>
      <c r="I243" s="62" t="s">
        <v>1177</v>
      </c>
      <c r="J243" s="62" t="s">
        <v>1166</v>
      </c>
      <c r="K243" s="62" t="s">
        <v>1167</v>
      </c>
    </row>
    <row r="244" spans="1:11" x14ac:dyDescent="0.2">
      <c r="A244" s="61">
        <v>41130</v>
      </c>
      <c r="B244" s="62" t="s">
        <v>36</v>
      </c>
      <c r="C244" s="62" t="s">
        <v>875</v>
      </c>
      <c r="D244" s="62" t="s">
        <v>43</v>
      </c>
      <c r="E244" s="62" t="s">
        <v>20</v>
      </c>
      <c r="F244" s="62" t="s">
        <v>876</v>
      </c>
      <c r="G244" s="63">
        <v>0</v>
      </c>
      <c r="H244" s="62" t="s">
        <v>877</v>
      </c>
      <c r="I244" s="62" t="s">
        <v>1170</v>
      </c>
      <c r="J244" s="62" t="s">
        <v>1166</v>
      </c>
      <c r="K244" s="62" t="s">
        <v>1167</v>
      </c>
    </row>
    <row r="245" spans="1:11" x14ac:dyDescent="0.2">
      <c r="A245" s="61">
        <v>41129</v>
      </c>
      <c r="B245" s="62" t="s">
        <v>40</v>
      </c>
      <c r="C245" s="62" t="s">
        <v>855</v>
      </c>
      <c r="D245" s="62" t="s">
        <v>53</v>
      </c>
      <c r="E245" s="62" t="s">
        <v>17</v>
      </c>
      <c r="F245" s="62" t="s">
        <v>878</v>
      </c>
      <c r="G245" s="63">
        <v>2500</v>
      </c>
      <c r="H245" s="62" t="s">
        <v>879</v>
      </c>
      <c r="I245" s="62" t="s">
        <v>1180</v>
      </c>
      <c r="J245" s="62" t="s">
        <v>1166</v>
      </c>
      <c r="K245" s="62" t="s">
        <v>1167</v>
      </c>
    </row>
    <row r="246" spans="1:11" x14ac:dyDescent="0.2">
      <c r="A246" s="61">
        <v>41129</v>
      </c>
      <c r="B246" s="62" t="s">
        <v>36</v>
      </c>
      <c r="C246" s="62" t="s">
        <v>880</v>
      </c>
      <c r="D246" s="62" t="s">
        <v>53</v>
      </c>
      <c r="E246" s="62" t="s">
        <v>19</v>
      </c>
      <c r="F246" s="62" t="s">
        <v>26</v>
      </c>
      <c r="G246" s="63">
        <v>6500</v>
      </c>
      <c r="H246" s="62" t="s">
        <v>881</v>
      </c>
      <c r="I246" s="62" t="s">
        <v>1182</v>
      </c>
      <c r="J246" s="62" t="s">
        <v>1166</v>
      </c>
      <c r="K246" s="62" t="s">
        <v>1167</v>
      </c>
    </row>
    <row r="247" spans="1:11" x14ac:dyDescent="0.2">
      <c r="A247" s="61">
        <v>41129</v>
      </c>
      <c r="B247" s="62" t="s">
        <v>6</v>
      </c>
      <c r="C247" s="62" t="s">
        <v>882</v>
      </c>
      <c r="D247" s="62" t="s">
        <v>761</v>
      </c>
      <c r="E247" s="62" t="s">
        <v>18</v>
      </c>
      <c r="F247" s="62" t="s">
        <v>284</v>
      </c>
      <c r="G247" s="63">
        <v>1800</v>
      </c>
      <c r="H247" s="62" t="s">
        <v>1472</v>
      </c>
      <c r="I247" s="62" t="s">
        <v>1185</v>
      </c>
      <c r="J247" s="62" t="s">
        <v>1166</v>
      </c>
      <c r="K247" s="62" t="s">
        <v>1167</v>
      </c>
    </row>
    <row r="248" spans="1:11" x14ac:dyDescent="0.2">
      <c r="A248" s="61">
        <v>41128</v>
      </c>
      <c r="B248" s="62" t="s">
        <v>6</v>
      </c>
      <c r="C248" s="62" t="s">
        <v>882</v>
      </c>
      <c r="D248" s="62" t="s">
        <v>43</v>
      </c>
      <c r="E248" s="62" t="s">
        <v>18</v>
      </c>
      <c r="F248" s="62" t="s">
        <v>284</v>
      </c>
      <c r="G248" s="63">
        <v>1800</v>
      </c>
      <c r="H248" s="62" t="s">
        <v>883</v>
      </c>
      <c r="I248" s="62" t="s">
        <v>1188</v>
      </c>
      <c r="J248" s="62" t="s">
        <v>1166</v>
      </c>
      <c r="K248" s="62" t="s">
        <v>1167</v>
      </c>
    </row>
    <row r="249" spans="1:11" x14ac:dyDescent="0.2">
      <c r="A249" s="61">
        <v>41128</v>
      </c>
      <c r="B249" s="62" t="s">
        <v>36</v>
      </c>
      <c r="C249" s="62" t="s">
        <v>773</v>
      </c>
      <c r="D249" s="62" t="s">
        <v>43</v>
      </c>
      <c r="E249" s="62" t="s">
        <v>20</v>
      </c>
      <c r="F249" s="62" t="s">
        <v>876</v>
      </c>
      <c r="G249" s="63">
        <v>0</v>
      </c>
      <c r="H249" s="62" t="s">
        <v>884</v>
      </c>
      <c r="I249" s="62" t="s">
        <v>1182</v>
      </c>
      <c r="J249" s="62" t="s">
        <v>1166</v>
      </c>
      <c r="K249" s="62" t="s">
        <v>1167</v>
      </c>
    </row>
    <row r="250" spans="1:11" x14ac:dyDescent="0.2">
      <c r="A250" s="61">
        <v>41127</v>
      </c>
      <c r="B250" s="62" t="s">
        <v>36</v>
      </c>
      <c r="C250" s="62" t="s">
        <v>885</v>
      </c>
      <c r="D250" s="62" t="s">
        <v>43</v>
      </c>
      <c r="E250" s="62" t="s">
        <v>17</v>
      </c>
      <c r="F250" s="62" t="s">
        <v>278</v>
      </c>
      <c r="G250" s="63">
        <v>0</v>
      </c>
      <c r="H250" s="62" t="s">
        <v>886</v>
      </c>
      <c r="I250" s="62" t="s">
        <v>1170</v>
      </c>
      <c r="J250" s="62" t="s">
        <v>1166</v>
      </c>
      <c r="K250" s="62" t="s">
        <v>1167</v>
      </c>
    </row>
    <row r="251" spans="1:11" x14ac:dyDescent="0.2">
      <c r="A251" s="61">
        <v>41127</v>
      </c>
      <c r="B251" s="62" t="s">
        <v>36</v>
      </c>
      <c r="C251" s="62" t="s">
        <v>849</v>
      </c>
      <c r="D251" s="62" t="s">
        <v>2</v>
      </c>
      <c r="E251" s="62" t="s">
        <v>17</v>
      </c>
      <c r="F251" s="62" t="s">
        <v>850</v>
      </c>
      <c r="G251" s="63">
        <v>103441.32</v>
      </c>
      <c r="H251" s="62" t="s">
        <v>887</v>
      </c>
      <c r="I251" s="62"/>
      <c r="J251" s="62" t="s">
        <v>1166</v>
      </c>
      <c r="K251" s="62" t="s">
        <v>1167</v>
      </c>
    </row>
    <row r="252" spans="1:11" x14ac:dyDescent="0.2">
      <c r="A252" s="61">
        <v>41123</v>
      </c>
      <c r="B252" s="62" t="s">
        <v>36</v>
      </c>
      <c r="C252" s="62" t="s">
        <v>1473</v>
      </c>
      <c r="D252" s="62" t="s">
        <v>2</v>
      </c>
      <c r="E252" s="62" t="s">
        <v>17</v>
      </c>
      <c r="F252" s="62" t="s">
        <v>1474</v>
      </c>
      <c r="G252" s="63">
        <v>79811.62</v>
      </c>
      <c r="H252" s="62" t="s">
        <v>851</v>
      </c>
      <c r="I252" s="62" t="s">
        <v>1493</v>
      </c>
      <c r="J252" s="62" t="s">
        <v>1166</v>
      </c>
      <c r="K252" s="62" t="s">
        <v>1167</v>
      </c>
    </row>
    <row r="253" spans="1:11" x14ac:dyDescent="0.2">
      <c r="A253" s="61">
        <v>41123</v>
      </c>
      <c r="B253" s="62" t="s">
        <v>36</v>
      </c>
      <c r="C253" s="62" t="s">
        <v>1100</v>
      </c>
      <c r="D253" s="62" t="s">
        <v>53</v>
      </c>
      <c r="E253" s="62" t="s">
        <v>19</v>
      </c>
      <c r="F253" s="62" t="s">
        <v>85</v>
      </c>
      <c r="G253" s="63"/>
      <c r="H253" s="62" t="s">
        <v>1475</v>
      </c>
      <c r="I253" s="62" t="s">
        <v>1182</v>
      </c>
      <c r="J253" s="62" t="s">
        <v>1166</v>
      </c>
      <c r="K253" s="62" t="s">
        <v>1167</v>
      </c>
    </row>
    <row r="254" spans="1:11" x14ac:dyDescent="0.2">
      <c r="A254" s="61">
        <v>41122</v>
      </c>
      <c r="B254" s="62" t="s">
        <v>36</v>
      </c>
      <c r="C254" s="62" t="s">
        <v>888</v>
      </c>
      <c r="D254" s="62" t="s">
        <v>53</v>
      </c>
      <c r="E254" s="62" t="s">
        <v>20</v>
      </c>
      <c r="F254" s="62" t="s">
        <v>889</v>
      </c>
      <c r="G254" s="63">
        <v>4154</v>
      </c>
      <c r="H254" s="62" t="s">
        <v>890</v>
      </c>
      <c r="I254" s="62" t="s">
        <v>1182</v>
      </c>
      <c r="J254" s="62" t="s">
        <v>1166</v>
      </c>
      <c r="K254" s="62" t="s">
        <v>1167</v>
      </c>
    </row>
    <row r="255" spans="1:11" x14ac:dyDescent="0.2">
      <c r="A255" s="61">
        <v>41121</v>
      </c>
      <c r="B255" s="62" t="s">
        <v>5</v>
      </c>
      <c r="C255" s="62" t="s">
        <v>891</v>
      </c>
      <c r="D255" s="62" t="s">
        <v>43</v>
      </c>
      <c r="E255" s="62" t="s">
        <v>20</v>
      </c>
      <c r="F255" s="62" t="s">
        <v>892</v>
      </c>
      <c r="G255" s="63">
        <v>0</v>
      </c>
      <c r="H255" s="62" t="s">
        <v>893</v>
      </c>
      <c r="I255" s="62"/>
      <c r="J255" s="62" t="s">
        <v>1166</v>
      </c>
      <c r="K255" s="62" t="s">
        <v>1167</v>
      </c>
    </row>
    <row r="256" spans="1:11" x14ac:dyDescent="0.2">
      <c r="A256" s="61">
        <v>41120</v>
      </c>
      <c r="B256" s="62" t="s">
        <v>40</v>
      </c>
      <c r="C256" s="62" t="s">
        <v>894</v>
      </c>
      <c r="D256" s="62" t="s">
        <v>53</v>
      </c>
      <c r="E256" s="62" t="s">
        <v>18</v>
      </c>
      <c r="F256" s="62" t="s">
        <v>895</v>
      </c>
      <c r="G256" s="63"/>
      <c r="H256" s="62" t="s">
        <v>896</v>
      </c>
      <c r="I256" s="62"/>
      <c r="J256" s="62" t="s">
        <v>1166</v>
      </c>
      <c r="K256" s="62" t="s">
        <v>1167</v>
      </c>
    </row>
    <row r="257" spans="1:11" x14ac:dyDescent="0.2">
      <c r="A257" s="61">
        <v>41116</v>
      </c>
      <c r="B257" s="62" t="s">
        <v>40</v>
      </c>
      <c r="C257" s="62" t="s">
        <v>897</v>
      </c>
      <c r="D257" s="62" t="s">
        <v>53</v>
      </c>
      <c r="E257" s="62" t="s">
        <v>19</v>
      </c>
      <c r="F257" s="62" t="s">
        <v>795</v>
      </c>
      <c r="G257" s="63">
        <v>22000</v>
      </c>
      <c r="H257" s="62" t="s">
        <v>898</v>
      </c>
      <c r="I257" s="62"/>
      <c r="J257" s="62" t="s">
        <v>1166</v>
      </c>
      <c r="K257" s="62" t="s">
        <v>1167</v>
      </c>
    </row>
    <row r="258" spans="1:11" x14ac:dyDescent="0.2">
      <c r="A258" s="61">
        <v>41115</v>
      </c>
      <c r="B258" s="62" t="s">
        <v>88</v>
      </c>
      <c r="C258" s="62" t="s">
        <v>899</v>
      </c>
      <c r="D258" s="62" t="s">
        <v>2</v>
      </c>
      <c r="E258" s="62" t="s">
        <v>19</v>
      </c>
      <c r="F258" s="62" t="s">
        <v>900</v>
      </c>
      <c r="G258" s="63">
        <v>63234.720000000001</v>
      </c>
      <c r="H258" s="62" t="s">
        <v>901</v>
      </c>
      <c r="I258" s="62"/>
      <c r="J258" s="62" t="s">
        <v>1166</v>
      </c>
      <c r="K258" s="62" t="s">
        <v>1167</v>
      </c>
    </row>
    <row r="259" spans="1:11" x14ac:dyDescent="0.2">
      <c r="A259" s="61">
        <v>41115</v>
      </c>
      <c r="B259" s="62" t="s">
        <v>88</v>
      </c>
      <c r="C259" s="62" t="s">
        <v>902</v>
      </c>
      <c r="D259" s="62" t="s">
        <v>53</v>
      </c>
      <c r="E259" s="62" t="s">
        <v>18</v>
      </c>
      <c r="F259" s="62" t="s">
        <v>91</v>
      </c>
      <c r="G259" s="63">
        <v>39672</v>
      </c>
      <c r="H259" s="62" t="s">
        <v>903</v>
      </c>
      <c r="I259" s="62" t="s">
        <v>1182</v>
      </c>
      <c r="J259" s="62" t="s">
        <v>1166</v>
      </c>
      <c r="K259" s="62" t="s">
        <v>1167</v>
      </c>
    </row>
    <row r="260" spans="1:11" x14ac:dyDescent="0.2">
      <c r="A260" s="61">
        <v>41113</v>
      </c>
      <c r="B260" s="62" t="s">
        <v>5</v>
      </c>
      <c r="C260" s="62" t="s">
        <v>904</v>
      </c>
      <c r="D260" s="62" t="s">
        <v>53</v>
      </c>
      <c r="E260" s="62" t="s">
        <v>19</v>
      </c>
      <c r="F260" s="62" t="s">
        <v>905</v>
      </c>
      <c r="G260" s="63">
        <v>23086</v>
      </c>
      <c r="H260" s="62" t="s">
        <v>906</v>
      </c>
      <c r="I260" s="62" t="s">
        <v>1182</v>
      </c>
      <c r="J260" s="62" t="s">
        <v>1166</v>
      </c>
      <c r="K260" s="62" t="s">
        <v>1167</v>
      </c>
    </row>
    <row r="261" spans="1:11" x14ac:dyDescent="0.2">
      <c r="A261" s="61">
        <v>41113</v>
      </c>
      <c r="B261" s="62" t="s">
        <v>36</v>
      </c>
      <c r="C261" s="62" t="s">
        <v>907</v>
      </c>
      <c r="D261" s="62" t="s">
        <v>43</v>
      </c>
      <c r="E261" s="62" t="s">
        <v>20</v>
      </c>
      <c r="F261" s="62" t="s">
        <v>908</v>
      </c>
      <c r="G261" s="63">
        <v>0</v>
      </c>
      <c r="H261" s="62" t="s">
        <v>909</v>
      </c>
      <c r="I261" s="62" t="s">
        <v>1182</v>
      </c>
      <c r="J261" s="62" t="s">
        <v>1166</v>
      </c>
      <c r="K261" s="62" t="s">
        <v>1167</v>
      </c>
    </row>
    <row r="262" spans="1:11" x14ac:dyDescent="0.2">
      <c r="A262" s="61">
        <v>41109</v>
      </c>
      <c r="B262" s="62" t="s">
        <v>5</v>
      </c>
      <c r="C262" s="62" t="s">
        <v>910</v>
      </c>
      <c r="D262" s="62" t="s">
        <v>2</v>
      </c>
      <c r="E262" s="62" t="s">
        <v>19</v>
      </c>
      <c r="F262" s="62" t="s">
        <v>620</v>
      </c>
      <c r="G262" s="63">
        <v>60267.3</v>
      </c>
      <c r="H262" s="62" t="s">
        <v>911</v>
      </c>
      <c r="I262" s="62"/>
      <c r="J262" s="62" t="s">
        <v>1166</v>
      </c>
      <c r="K262" s="62" t="s">
        <v>1167</v>
      </c>
    </row>
    <row r="263" spans="1:11" x14ac:dyDescent="0.2">
      <c r="A263" s="61">
        <v>41107</v>
      </c>
      <c r="B263" s="62" t="s">
        <v>36</v>
      </c>
      <c r="C263" s="62" t="s">
        <v>849</v>
      </c>
      <c r="D263" s="62" t="s">
        <v>53</v>
      </c>
      <c r="E263" s="62" t="s">
        <v>17</v>
      </c>
      <c r="F263" s="62" t="s">
        <v>850</v>
      </c>
      <c r="G263" s="63">
        <v>17336</v>
      </c>
      <c r="H263" s="62" t="s">
        <v>912</v>
      </c>
      <c r="I263" s="62"/>
      <c r="J263" s="62" t="s">
        <v>1166</v>
      </c>
      <c r="K263" s="62" t="s">
        <v>1167</v>
      </c>
    </row>
    <row r="264" spans="1:11" x14ac:dyDescent="0.2">
      <c r="A264" s="61">
        <v>41107</v>
      </c>
      <c r="B264" s="62" t="s">
        <v>40</v>
      </c>
      <c r="C264" s="62" t="s">
        <v>913</v>
      </c>
      <c r="D264" s="62" t="s">
        <v>53</v>
      </c>
      <c r="E264" s="62" t="s">
        <v>17</v>
      </c>
      <c r="F264" s="62" t="s">
        <v>914</v>
      </c>
      <c r="G264" s="63">
        <v>2790.65</v>
      </c>
      <c r="H264" s="62" t="s">
        <v>915</v>
      </c>
      <c r="I264" s="62" t="s">
        <v>1182</v>
      </c>
      <c r="J264" s="62" t="s">
        <v>1166</v>
      </c>
      <c r="K264" s="62" t="s">
        <v>1167</v>
      </c>
    </row>
    <row r="265" spans="1:11" x14ac:dyDescent="0.2">
      <c r="A265" s="61">
        <v>41103</v>
      </c>
      <c r="B265" s="62" t="s">
        <v>40</v>
      </c>
      <c r="C265" s="62" t="s">
        <v>916</v>
      </c>
      <c r="D265" s="62" t="s">
        <v>53</v>
      </c>
      <c r="E265" s="62" t="s">
        <v>17</v>
      </c>
      <c r="F265" s="62" t="s">
        <v>288</v>
      </c>
      <c r="G265" s="63">
        <v>46426.76</v>
      </c>
      <c r="H265" s="62" t="s">
        <v>917</v>
      </c>
      <c r="I265" s="62"/>
      <c r="J265" s="62" t="s">
        <v>1166</v>
      </c>
      <c r="K265" s="62" t="s">
        <v>1167</v>
      </c>
    </row>
    <row r="266" spans="1:11" x14ac:dyDescent="0.2">
      <c r="A266" s="61">
        <v>41102</v>
      </c>
      <c r="B266" s="62" t="s">
        <v>36</v>
      </c>
      <c r="C266" s="62" t="s">
        <v>780</v>
      </c>
      <c r="D266" s="62" t="s">
        <v>53</v>
      </c>
      <c r="E266" s="62" t="s">
        <v>20</v>
      </c>
      <c r="F266" s="62" t="s">
        <v>908</v>
      </c>
      <c r="G266" s="63"/>
      <c r="H266" s="62" t="s">
        <v>918</v>
      </c>
      <c r="I266" s="62"/>
      <c r="J266" s="62" t="s">
        <v>1166</v>
      </c>
      <c r="K266" s="62" t="s">
        <v>1167</v>
      </c>
    </row>
    <row r="267" spans="1:11" x14ac:dyDescent="0.2">
      <c r="A267" s="61">
        <v>41101</v>
      </c>
      <c r="B267" s="62" t="s">
        <v>40</v>
      </c>
      <c r="C267" s="62" t="s">
        <v>855</v>
      </c>
      <c r="D267" s="62" t="s">
        <v>43</v>
      </c>
      <c r="E267" s="62"/>
      <c r="F267" s="62" t="s">
        <v>919</v>
      </c>
      <c r="G267" s="63">
        <v>17528</v>
      </c>
      <c r="H267" s="62" t="s">
        <v>920</v>
      </c>
      <c r="I267" s="62"/>
      <c r="J267" s="62" t="s">
        <v>1166</v>
      </c>
      <c r="K267" s="62" t="s">
        <v>1167</v>
      </c>
    </row>
    <row r="268" spans="1:11" x14ac:dyDescent="0.2">
      <c r="A268" s="61">
        <v>41098</v>
      </c>
      <c r="B268" s="62" t="s">
        <v>5</v>
      </c>
      <c r="C268" s="62" t="s">
        <v>853</v>
      </c>
      <c r="D268" s="62" t="s">
        <v>43</v>
      </c>
      <c r="E268" s="62" t="s">
        <v>19</v>
      </c>
      <c r="F268" s="62" t="s">
        <v>921</v>
      </c>
      <c r="G268" s="63">
        <v>0</v>
      </c>
      <c r="H268" s="62" t="s">
        <v>922</v>
      </c>
      <c r="I268" s="62" t="s">
        <v>1218</v>
      </c>
      <c r="J268" s="62" t="s">
        <v>1166</v>
      </c>
      <c r="K268" s="62" t="s">
        <v>1167</v>
      </c>
    </row>
    <row r="269" spans="1:11" x14ac:dyDescent="0.2">
      <c r="A269" s="61">
        <v>41096</v>
      </c>
      <c r="B269" s="62" t="s">
        <v>5</v>
      </c>
      <c r="C269" s="62" t="s">
        <v>763</v>
      </c>
      <c r="D269" s="62" t="s">
        <v>118</v>
      </c>
      <c r="E269" s="62" t="s">
        <v>17</v>
      </c>
      <c r="F269" s="62" t="s">
        <v>764</v>
      </c>
      <c r="G269" s="63">
        <v>621537.68999999994</v>
      </c>
      <c r="H269" s="62" t="s">
        <v>923</v>
      </c>
      <c r="I269" s="62" t="s">
        <v>1182</v>
      </c>
      <c r="J269" s="62" t="s">
        <v>1166</v>
      </c>
      <c r="K269" s="62" t="s">
        <v>1167</v>
      </c>
    </row>
    <row r="270" spans="1:11" x14ac:dyDescent="0.2">
      <c r="A270" s="61">
        <v>41095</v>
      </c>
      <c r="B270" s="62" t="s">
        <v>5</v>
      </c>
      <c r="C270" s="62" t="s">
        <v>924</v>
      </c>
      <c r="D270" s="62" t="s">
        <v>43</v>
      </c>
      <c r="E270" s="62" t="s">
        <v>20</v>
      </c>
      <c r="F270" s="62" t="s">
        <v>373</v>
      </c>
      <c r="G270" s="63">
        <v>0</v>
      </c>
      <c r="H270" s="62" t="s">
        <v>925</v>
      </c>
      <c r="I270" s="62" t="s">
        <v>1640</v>
      </c>
      <c r="J270" s="62" t="s">
        <v>1166</v>
      </c>
      <c r="K270" s="62" t="s">
        <v>1167</v>
      </c>
    </row>
    <row r="271" spans="1:11" x14ac:dyDescent="0.2">
      <c r="A271" s="61">
        <v>41090</v>
      </c>
      <c r="B271" s="62" t="s">
        <v>36</v>
      </c>
      <c r="C271" s="62" t="s">
        <v>947</v>
      </c>
      <c r="D271" s="62" t="s">
        <v>2</v>
      </c>
      <c r="E271" s="62" t="s">
        <v>17</v>
      </c>
      <c r="F271" s="62" t="s">
        <v>948</v>
      </c>
      <c r="G271" s="63">
        <v>69417.509999999995</v>
      </c>
      <c r="H271" s="62" t="s">
        <v>1476</v>
      </c>
      <c r="I271" s="62" t="s">
        <v>1223</v>
      </c>
      <c r="J271" s="62" t="s">
        <v>1166</v>
      </c>
      <c r="K271" s="62" t="s">
        <v>1167</v>
      </c>
    </row>
    <row r="272" spans="1:11" x14ac:dyDescent="0.2">
      <c r="A272" s="61">
        <v>41089</v>
      </c>
      <c r="B272" s="62" t="s">
        <v>40</v>
      </c>
      <c r="C272" s="62" t="s">
        <v>926</v>
      </c>
      <c r="D272" s="62" t="s">
        <v>53</v>
      </c>
      <c r="E272" s="62" t="s">
        <v>17</v>
      </c>
      <c r="F272" s="62" t="s">
        <v>104</v>
      </c>
      <c r="G272" s="63">
        <v>8000</v>
      </c>
      <c r="H272" s="62" t="s">
        <v>927</v>
      </c>
      <c r="I272" s="62" t="s">
        <v>1487</v>
      </c>
      <c r="J272" s="62" t="s">
        <v>1166</v>
      </c>
      <c r="K272" s="62" t="s">
        <v>1167</v>
      </c>
    </row>
    <row r="273" spans="1:11" x14ac:dyDescent="0.2">
      <c r="A273" s="61">
        <v>41087</v>
      </c>
      <c r="B273" s="62" t="s">
        <v>5</v>
      </c>
      <c r="C273" s="62" t="s">
        <v>928</v>
      </c>
      <c r="D273" s="62" t="s">
        <v>43</v>
      </c>
      <c r="E273" s="62" t="s">
        <v>18</v>
      </c>
      <c r="F273" s="62" t="s">
        <v>929</v>
      </c>
      <c r="G273" s="63"/>
      <c r="H273" s="62" t="s">
        <v>930</v>
      </c>
      <c r="I273" s="62"/>
      <c r="J273" s="62" t="s">
        <v>1166</v>
      </c>
      <c r="K273" s="62" t="s">
        <v>1167</v>
      </c>
    </row>
    <row r="274" spans="1:11" x14ac:dyDescent="0.2">
      <c r="A274" s="61">
        <v>41085</v>
      </c>
      <c r="B274" s="62" t="s">
        <v>40</v>
      </c>
      <c r="C274" s="62" t="s">
        <v>931</v>
      </c>
      <c r="D274" s="62" t="s">
        <v>43</v>
      </c>
      <c r="E274" s="62" t="s">
        <v>17</v>
      </c>
      <c r="F274" s="62" t="s">
        <v>104</v>
      </c>
      <c r="G274" s="63">
        <v>0</v>
      </c>
      <c r="H274" s="62" t="s">
        <v>932</v>
      </c>
      <c r="I274" s="62"/>
      <c r="J274" s="62" t="s">
        <v>1166</v>
      </c>
      <c r="K274" s="62" t="s">
        <v>1167</v>
      </c>
    </row>
    <row r="275" spans="1:11" x14ac:dyDescent="0.2">
      <c r="A275" s="61">
        <v>41081</v>
      </c>
      <c r="B275" s="62" t="s">
        <v>40</v>
      </c>
      <c r="C275" s="62" t="s">
        <v>933</v>
      </c>
      <c r="D275" s="62" t="s">
        <v>53</v>
      </c>
      <c r="E275" s="62" t="s">
        <v>17</v>
      </c>
      <c r="F275" s="62" t="s">
        <v>914</v>
      </c>
      <c r="G275" s="63">
        <v>0</v>
      </c>
      <c r="H275" s="62" t="s">
        <v>934</v>
      </c>
      <c r="I275" s="62"/>
      <c r="J275" s="62" t="s">
        <v>1166</v>
      </c>
      <c r="K275" s="62" t="s">
        <v>1167</v>
      </c>
    </row>
    <row r="276" spans="1:11" x14ac:dyDescent="0.2">
      <c r="A276" s="61">
        <v>41073</v>
      </c>
      <c r="B276" s="62" t="s">
        <v>5</v>
      </c>
      <c r="C276" s="62" t="s">
        <v>935</v>
      </c>
      <c r="D276" s="62" t="s">
        <v>53</v>
      </c>
      <c r="E276" s="62" t="s">
        <v>19</v>
      </c>
      <c r="F276" s="62" t="s">
        <v>72</v>
      </c>
      <c r="G276" s="63">
        <v>49094.07</v>
      </c>
      <c r="H276" s="62" t="s">
        <v>936</v>
      </c>
      <c r="I276" s="62"/>
      <c r="J276" s="62" t="s">
        <v>1166</v>
      </c>
      <c r="K276" s="62" t="s">
        <v>1167</v>
      </c>
    </row>
    <row r="277" spans="1:11" x14ac:dyDescent="0.2">
      <c r="A277" s="61">
        <v>41073</v>
      </c>
      <c r="B277" s="62" t="s">
        <v>4</v>
      </c>
      <c r="C277" s="62" t="s">
        <v>937</v>
      </c>
      <c r="D277" s="62" t="s">
        <v>43</v>
      </c>
      <c r="E277" s="62" t="s">
        <v>20</v>
      </c>
      <c r="F277" s="62" t="s">
        <v>938</v>
      </c>
      <c r="G277" s="63"/>
      <c r="H277" s="62" t="s">
        <v>939</v>
      </c>
      <c r="I277" s="62" t="s">
        <v>1721</v>
      </c>
      <c r="J277" s="62" t="s">
        <v>1166</v>
      </c>
      <c r="K277" s="62" t="s">
        <v>1167</v>
      </c>
    </row>
    <row r="278" spans="1:11" x14ac:dyDescent="0.2">
      <c r="A278" s="61">
        <v>41073</v>
      </c>
      <c r="B278" s="62" t="s">
        <v>36</v>
      </c>
      <c r="C278" s="62" t="s">
        <v>880</v>
      </c>
      <c r="D278" s="62" t="s">
        <v>53</v>
      </c>
      <c r="E278" s="62" t="s">
        <v>19</v>
      </c>
      <c r="F278" s="62" t="s">
        <v>208</v>
      </c>
      <c r="G278" s="63">
        <v>5288.17</v>
      </c>
      <c r="H278" s="62" t="s">
        <v>940</v>
      </c>
      <c r="I278" s="62" t="s">
        <v>1182</v>
      </c>
      <c r="J278" s="62" t="s">
        <v>1166</v>
      </c>
      <c r="K278" s="62" t="s">
        <v>1167</v>
      </c>
    </row>
    <row r="279" spans="1:11" x14ac:dyDescent="0.2">
      <c r="A279" s="61">
        <v>41073</v>
      </c>
      <c r="B279" s="62" t="s">
        <v>36</v>
      </c>
      <c r="C279" s="62" t="s">
        <v>941</v>
      </c>
      <c r="D279" s="62" t="s">
        <v>53</v>
      </c>
      <c r="E279" s="62" t="s">
        <v>17</v>
      </c>
      <c r="F279" s="62" t="s">
        <v>730</v>
      </c>
      <c r="G279" s="63">
        <v>2462.3000000000002</v>
      </c>
      <c r="H279" s="62" t="s">
        <v>942</v>
      </c>
      <c r="I279" s="62" t="s">
        <v>1494</v>
      </c>
      <c r="J279" s="62" t="s">
        <v>1166</v>
      </c>
      <c r="K279" s="62" t="s">
        <v>1167</v>
      </c>
    </row>
    <row r="280" spans="1:11" x14ac:dyDescent="0.2">
      <c r="A280" s="61">
        <v>41071</v>
      </c>
      <c r="B280" s="62" t="s">
        <v>5</v>
      </c>
      <c r="C280" s="62" t="s">
        <v>943</v>
      </c>
      <c r="D280" s="62" t="s">
        <v>37</v>
      </c>
      <c r="E280" s="62" t="s">
        <v>18</v>
      </c>
      <c r="F280" s="62" t="s">
        <v>929</v>
      </c>
      <c r="G280" s="63">
        <v>4326.3999999999996</v>
      </c>
      <c r="H280" s="62" t="s">
        <v>944</v>
      </c>
      <c r="I280" s="62" t="s">
        <v>1487</v>
      </c>
      <c r="J280" s="62" t="s">
        <v>1166</v>
      </c>
      <c r="K280" s="62" t="s">
        <v>1167</v>
      </c>
    </row>
    <row r="281" spans="1:11" x14ac:dyDescent="0.2">
      <c r="A281" s="61">
        <v>41069</v>
      </c>
      <c r="B281" s="62" t="s">
        <v>40</v>
      </c>
      <c r="C281" s="62" t="s">
        <v>855</v>
      </c>
      <c r="D281" s="62" t="s">
        <v>2</v>
      </c>
      <c r="E281" s="62" t="s">
        <v>17</v>
      </c>
      <c r="F281" s="62" t="s">
        <v>945</v>
      </c>
      <c r="G281" s="63">
        <v>139038.20000000001</v>
      </c>
      <c r="H281" s="62" t="s">
        <v>946</v>
      </c>
      <c r="I281" s="62"/>
      <c r="J281" s="62" t="s">
        <v>1166</v>
      </c>
      <c r="K281" s="62" t="s">
        <v>1167</v>
      </c>
    </row>
    <row r="282" spans="1:11" x14ac:dyDescent="0.2">
      <c r="A282" s="61">
        <v>41066</v>
      </c>
      <c r="B282" s="62" t="s">
        <v>36</v>
      </c>
      <c r="C282" s="62" t="s">
        <v>947</v>
      </c>
      <c r="D282" s="62" t="s">
        <v>2</v>
      </c>
      <c r="E282" s="62" t="s">
        <v>20</v>
      </c>
      <c r="F282" s="62" t="s">
        <v>948</v>
      </c>
      <c r="G282" s="63">
        <v>199690</v>
      </c>
      <c r="H282" s="62" t="s">
        <v>949</v>
      </c>
      <c r="I282" s="62" t="s">
        <v>1487</v>
      </c>
      <c r="J282" s="62" t="s">
        <v>1166</v>
      </c>
      <c r="K282" s="62" t="s">
        <v>1167</v>
      </c>
    </row>
    <row r="283" spans="1:11" x14ac:dyDescent="0.2">
      <c r="A283" s="61">
        <v>41065</v>
      </c>
      <c r="B283" s="62" t="s">
        <v>36</v>
      </c>
      <c r="C283" s="62" t="s">
        <v>950</v>
      </c>
      <c r="D283" s="62" t="s">
        <v>2</v>
      </c>
      <c r="E283" s="62" t="s">
        <v>20</v>
      </c>
      <c r="F283" s="62" t="s">
        <v>83</v>
      </c>
      <c r="G283" s="63">
        <v>59254.14</v>
      </c>
      <c r="H283" s="62" t="s">
        <v>951</v>
      </c>
      <c r="I283" s="62"/>
      <c r="J283" s="62" t="s">
        <v>1166</v>
      </c>
      <c r="K283" s="62" t="s">
        <v>1167</v>
      </c>
    </row>
    <row r="284" spans="1:11" x14ac:dyDescent="0.2">
      <c r="A284" s="61">
        <v>41065</v>
      </c>
      <c r="B284" s="62" t="s">
        <v>40</v>
      </c>
      <c r="C284" s="62" t="s">
        <v>952</v>
      </c>
      <c r="D284" s="62" t="s">
        <v>53</v>
      </c>
      <c r="E284" s="62" t="s">
        <v>17</v>
      </c>
      <c r="F284" s="62" t="s">
        <v>72</v>
      </c>
      <c r="G284" s="63"/>
      <c r="H284" s="62" t="s">
        <v>953</v>
      </c>
      <c r="I284" s="62"/>
      <c r="J284" s="62" t="s">
        <v>1166</v>
      </c>
      <c r="K284" s="62" t="s">
        <v>1167</v>
      </c>
    </row>
    <row r="285" spans="1:11" x14ac:dyDescent="0.2">
      <c r="A285" s="61">
        <v>41058</v>
      </c>
      <c r="B285" s="62" t="s">
        <v>40</v>
      </c>
      <c r="C285" s="62" t="s">
        <v>954</v>
      </c>
      <c r="D285" s="62" t="s">
        <v>43</v>
      </c>
      <c r="E285" s="62" t="s">
        <v>17</v>
      </c>
      <c r="F285" s="62" t="s">
        <v>83</v>
      </c>
      <c r="G285" s="63">
        <v>0</v>
      </c>
      <c r="H285" s="62" t="s">
        <v>955</v>
      </c>
      <c r="I285" s="62"/>
      <c r="J285" s="62" t="s">
        <v>1166</v>
      </c>
      <c r="K285" s="62" t="s">
        <v>1167</v>
      </c>
    </row>
    <row r="286" spans="1:11" x14ac:dyDescent="0.2">
      <c r="A286" s="61">
        <v>41058</v>
      </c>
      <c r="B286" s="62" t="s">
        <v>36</v>
      </c>
      <c r="C286" s="62" t="s">
        <v>786</v>
      </c>
      <c r="D286" s="62" t="s">
        <v>2</v>
      </c>
      <c r="E286" s="62" t="s">
        <v>17</v>
      </c>
      <c r="F286" s="62" t="s">
        <v>203</v>
      </c>
      <c r="G286" s="63">
        <v>93303.48</v>
      </c>
      <c r="H286" s="62" t="s">
        <v>956</v>
      </c>
      <c r="I286" s="62"/>
      <c r="J286" s="62" t="s">
        <v>1166</v>
      </c>
      <c r="K286" s="62" t="s">
        <v>1167</v>
      </c>
    </row>
    <row r="287" spans="1:11" x14ac:dyDescent="0.2">
      <c r="A287" s="61">
        <v>41047</v>
      </c>
      <c r="B287" s="62" t="s">
        <v>36</v>
      </c>
      <c r="C287" s="62" t="s">
        <v>957</v>
      </c>
      <c r="D287" s="62" t="s">
        <v>2</v>
      </c>
      <c r="E287" s="62" t="s">
        <v>19</v>
      </c>
      <c r="F287" s="62" t="s">
        <v>958</v>
      </c>
      <c r="G287" s="63">
        <v>73309.61</v>
      </c>
      <c r="H287" s="62" t="s">
        <v>107</v>
      </c>
      <c r="I287" s="62"/>
      <c r="J287" s="62" t="s">
        <v>1166</v>
      </c>
      <c r="K287" s="62" t="s">
        <v>1167</v>
      </c>
    </row>
    <row r="288" spans="1:11" x14ac:dyDescent="0.2">
      <c r="A288" s="61">
        <v>41047</v>
      </c>
      <c r="B288" s="62" t="s">
        <v>5</v>
      </c>
      <c r="C288" s="62" t="s">
        <v>924</v>
      </c>
      <c r="D288" s="62" t="s">
        <v>53</v>
      </c>
      <c r="E288" s="62" t="s">
        <v>20</v>
      </c>
      <c r="F288" s="62" t="s">
        <v>373</v>
      </c>
      <c r="G288" s="63">
        <v>7455.45</v>
      </c>
      <c r="H288" s="62" t="s">
        <v>959</v>
      </c>
      <c r="I288" s="62" t="s">
        <v>1491</v>
      </c>
      <c r="J288" s="62" t="s">
        <v>1166</v>
      </c>
      <c r="K288" s="62" t="s">
        <v>1167</v>
      </c>
    </row>
    <row r="289" spans="1:11" x14ac:dyDescent="0.2">
      <c r="A289" s="61">
        <v>41044</v>
      </c>
      <c r="B289" s="62" t="s">
        <v>36</v>
      </c>
      <c r="C289" s="62" t="s">
        <v>960</v>
      </c>
      <c r="D289" s="62" t="s">
        <v>53</v>
      </c>
      <c r="E289" s="62" t="s">
        <v>19</v>
      </c>
      <c r="F289" s="62" t="s">
        <v>29</v>
      </c>
      <c r="G289" s="63">
        <v>18215</v>
      </c>
      <c r="H289" s="62" t="s">
        <v>961</v>
      </c>
      <c r="I289" s="62" t="s">
        <v>1177</v>
      </c>
      <c r="J289" s="62" t="s">
        <v>1166</v>
      </c>
      <c r="K289" s="62" t="s">
        <v>1167</v>
      </c>
    </row>
    <row r="290" spans="1:11" x14ac:dyDescent="0.2">
      <c r="A290" s="61">
        <v>41042</v>
      </c>
      <c r="B290" s="62" t="s">
        <v>36</v>
      </c>
      <c r="C290" s="62" t="s">
        <v>786</v>
      </c>
      <c r="D290" s="62" t="s">
        <v>2</v>
      </c>
      <c r="E290" s="62" t="s">
        <v>19</v>
      </c>
      <c r="F290" s="62" t="s">
        <v>203</v>
      </c>
      <c r="G290" s="63">
        <v>74044.25</v>
      </c>
      <c r="H290" s="62" t="s">
        <v>962</v>
      </c>
      <c r="I290" s="62"/>
      <c r="J290" s="62" t="s">
        <v>1166</v>
      </c>
      <c r="K290" s="62" t="s">
        <v>1167</v>
      </c>
    </row>
    <row r="291" spans="1:11" x14ac:dyDescent="0.2">
      <c r="A291" s="61">
        <v>41038</v>
      </c>
      <c r="B291" s="62" t="s">
        <v>40</v>
      </c>
      <c r="C291" s="62" t="s">
        <v>963</v>
      </c>
      <c r="D291" s="62" t="s">
        <v>2</v>
      </c>
      <c r="E291" s="62" t="s">
        <v>17</v>
      </c>
      <c r="F291" s="62" t="s">
        <v>104</v>
      </c>
      <c r="G291" s="63">
        <v>125968.12</v>
      </c>
      <c r="H291" s="62" t="s">
        <v>964</v>
      </c>
      <c r="I291" s="62"/>
      <c r="J291" s="62" t="s">
        <v>1166</v>
      </c>
      <c r="K291" s="62" t="s">
        <v>1167</v>
      </c>
    </row>
    <row r="292" spans="1:11" x14ac:dyDescent="0.2">
      <c r="A292" s="61">
        <v>41038</v>
      </c>
      <c r="B292" s="62" t="s">
        <v>5</v>
      </c>
      <c r="C292" s="62" t="s">
        <v>965</v>
      </c>
      <c r="D292" s="62" t="s">
        <v>2</v>
      </c>
      <c r="E292" s="62" t="s">
        <v>19</v>
      </c>
      <c r="F292" s="62" t="s">
        <v>26</v>
      </c>
      <c r="G292" s="63">
        <v>153287.85</v>
      </c>
      <c r="H292" s="62" t="s">
        <v>107</v>
      </c>
      <c r="I292" s="62"/>
      <c r="J292" s="62" t="s">
        <v>1166</v>
      </c>
      <c r="K292" s="62" t="s">
        <v>1167</v>
      </c>
    </row>
    <row r="293" spans="1:11" x14ac:dyDescent="0.2">
      <c r="A293" s="61">
        <v>41037</v>
      </c>
      <c r="B293" s="62" t="s">
        <v>36</v>
      </c>
      <c r="C293" s="62" t="s">
        <v>786</v>
      </c>
      <c r="D293" s="62" t="s">
        <v>43</v>
      </c>
      <c r="E293" s="62" t="s">
        <v>20</v>
      </c>
      <c r="F293" s="62" t="s">
        <v>203</v>
      </c>
      <c r="G293" s="63"/>
      <c r="H293" s="62" t="s">
        <v>966</v>
      </c>
      <c r="I293" s="62"/>
      <c r="J293" s="62" t="s">
        <v>1166</v>
      </c>
      <c r="K293" s="62" t="s">
        <v>1167</v>
      </c>
    </row>
    <row r="294" spans="1:11" x14ac:dyDescent="0.2">
      <c r="A294" s="61">
        <v>41034</v>
      </c>
      <c r="B294" s="62" t="s">
        <v>36</v>
      </c>
      <c r="C294" s="62" t="s">
        <v>967</v>
      </c>
      <c r="D294" s="62" t="s">
        <v>43</v>
      </c>
      <c r="E294" s="62" t="s">
        <v>17</v>
      </c>
      <c r="F294" s="62" t="s">
        <v>968</v>
      </c>
      <c r="G294" s="63">
        <v>2800</v>
      </c>
      <c r="H294" s="62" t="s">
        <v>969</v>
      </c>
      <c r="I294" s="62"/>
      <c r="J294" s="62" t="s">
        <v>1166</v>
      </c>
      <c r="K294" s="62" t="s">
        <v>1167</v>
      </c>
    </row>
    <row r="295" spans="1:11" x14ac:dyDescent="0.2">
      <c r="A295" s="61">
        <v>41032</v>
      </c>
      <c r="B295" s="62" t="s">
        <v>40</v>
      </c>
      <c r="C295" s="62" t="s">
        <v>970</v>
      </c>
      <c r="D295" s="62" t="s">
        <v>37</v>
      </c>
      <c r="E295" s="62" t="s">
        <v>18</v>
      </c>
      <c r="F295" s="62" t="s">
        <v>66</v>
      </c>
      <c r="G295" s="63"/>
      <c r="H295" s="62" t="s">
        <v>971</v>
      </c>
      <c r="I295" s="62"/>
      <c r="J295" s="62" t="s">
        <v>1166</v>
      </c>
      <c r="K295" s="62" t="s">
        <v>1167</v>
      </c>
    </row>
    <row r="296" spans="1:11" x14ac:dyDescent="0.2">
      <c r="A296" s="61">
        <v>41031</v>
      </c>
      <c r="B296" s="62" t="s">
        <v>36</v>
      </c>
      <c r="C296" s="62" t="s">
        <v>967</v>
      </c>
      <c r="D296" s="62" t="s">
        <v>43</v>
      </c>
      <c r="E296" s="62" t="s">
        <v>17</v>
      </c>
      <c r="F296" s="62" t="s">
        <v>972</v>
      </c>
      <c r="G296" s="63">
        <v>3280</v>
      </c>
      <c r="H296" s="62" t="s">
        <v>973</v>
      </c>
      <c r="I296" s="62"/>
      <c r="J296" s="62" t="s">
        <v>1166</v>
      </c>
      <c r="K296" s="62" t="s">
        <v>1167</v>
      </c>
    </row>
    <row r="297" spans="1:11" x14ac:dyDescent="0.2">
      <c r="A297" s="61">
        <v>41026</v>
      </c>
      <c r="B297" s="62" t="s">
        <v>36</v>
      </c>
      <c r="C297" s="62" t="s">
        <v>974</v>
      </c>
      <c r="D297" s="62" t="s">
        <v>53</v>
      </c>
      <c r="E297" s="62" t="s">
        <v>17</v>
      </c>
      <c r="F297" s="62" t="s">
        <v>975</v>
      </c>
      <c r="G297" s="63">
        <v>9057.6</v>
      </c>
      <c r="H297" s="62" t="s">
        <v>976</v>
      </c>
      <c r="I297" s="62"/>
      <c r="J297" s="62" t="s">
        <v>1166</v>
      </c>
      <c r="K297" s="62" t="s">
        <v>1167</v>
      </c>
    </row>
    <row r="298" spans="1:11" x14ac:dyDescent="0.2">
      <c r="A298" s="61">
        <v>41021</v>
      </c>
      <c r="B298" s="62" t="s">
        <v>36</v>
      </c>
      <c r="C298" s="62" t="s">
        <v>967</v>
      </c>
      <c r="D298" s="62" t="s">
        <v>43</v>
      </c>
      <c r="E298" s="62" t="s">
        <v>17</v>
      </c>
      <c r="F298" s="62" t="s">
        <v>977</v>
      </c>
      <c r="G298" s="63">
        <v>3280</v>
      </c>
      <c r="H298" s="62" t="s">
        <v>978</v>
      </c>
      <c r="I298" s="62"/>
      <c r="J298" s="62" t="s">
        <v>1166</v>
      </c>
      <c r="K298" s="62" t="s">
        <v>1167</v>
      </c>
    </row>
    <row r="299" spans="1:11" x14ac:dyDescent="0.2">
      <c r="A299" s="61">
        <v>41007</v>
      </c>
      <c r="B299" s="62" t="s">
        <v>36</v>
      </c>
      <c r="C299" s="62" t="s">
        <v>979</v>
      </c>
      <c r="D299" s="62" t="s">
        <v>43</v>
      </c>
      <c r="E299" s="62" t="s">
        <v>18</v>
      </c>
      <c r="F299" s="62" t="s">
        <v>83</v>
      </c>
      <c r="G299" s="63"/>
      <c r="H299" s="62" t="s">
        <v>980</v>
      </c>
      <c r="I299" s="62" t="s">
        <v>1494</v>
      </c>
      <c r="J299" s="62" t="s">
        <v>1166</v>
      </c>
      <c r="K299" s="62" t="s">
        <v>1167</v>
      </c>
    </row>
    <row r="300" spans="1:11" x14ac:dyDescent="0.2">
      <c r="A300" s="61">
        <v>41005</v>
      </c>
      <c r="B300" s="62" t="s">
        <v>36</v>
      </c>
      <c r="C300" s="62" t="s">
        <v>880</v>
      </c>
      <c r="D300" s="62"/>
      <c r="E300" s="62"/>
      <c r="F300" s="62" t="s">
        <v>900</v>
      </c>
      <c r="G300" s="63"/>
      <c r="H300" s="62" t="s">
        <v>981</v>
      </c>
      <c r="I300" s="62"/>
      <c r="J300" s="62" t="s">
        <v>1166</v>
      </c>
      <c r="K300" s="62" t="s">
        <v>1167</v>
      </c>
    </row>
    <row r="301" spans="1:11" x14ac:dyDescent="0.2">
      <c r="A301" s="61">
        <v>40999</v>
      </c>
      <c r="B301" s="62" t="s">
        <v>40</v>
      </c>
      <c r="C301" s="62" t="s">
        <v>982</v>
      </c>
      <c r="D301" s="62" t="s">
        <v>37</v>
      </c>
      <c r="E301" s="62" t="s">
        <v>18</v>
      </c>
      <c r="F301" s="62" t="s">
        <v>66</v>
      </c>
      <c r="G301" s="63"/>
      <c r="H301" s="62" t="s">
        <v>983</v>
      </c>
      <c r="I301" s="62"/>
      <c r="J301" s="62" t="s">
        <v>1166</v>
      </c>
      <c r="K301" s="62" t="s">
        <v>1167</v>
      </c>
    </row>
    <row r="302" spans="1:11" x14ac:dyDescent="0.2">
      <c r="A302" s="61">
        <v>40997</v>
      </c>
      <c r="B302" s="62" t="s">
        <v>36</v>
      </c>
      <c r="C302" s="62" t="s">
        <v>984</v>
      </c>
      <c r="D302" s="62" t="s">
        <v>53</v>
      </c>
      <c r="E302" s="62" t="s">
        <v>17</v>
      </c>
      <c r="F302" s="62" t="s">
        <v>373</v>
      </c>
      <c r="G302" s="63">
        <v>45355.199999999997</v>
      </c>
      <c r="H302" s="62" t="s">
        <v>985</v>
      </c>
      <c r="I302" s="62"/>
      <c r="J302" s="62" t="s">
        <v>1166</v>
      </c>
      <c r="K302" s="62" t="s">
        <v>1167</v>
      </c>
    </row>
    <row r="303" spans="1:11" x14ac:dyDescent="0.2">
      <c r="A303" s="61">
        <v>40991</v>
      </c>
      <c r="B303" s="62" t="s">
        <v>36</v>
      </c>
      <c r="C303" s="62" t="s">
        <v>817</v>
      </c>
      <c r="D303" s="62" t="s">
        <v>43</v>
      </c>
      <c r="E303" s="62" t="s">
        <v>17</v>
      </c>
      <c r="F303" s="62" t="s">
        <v>34</v>
      </c>
      <c r="G303" s="63"/>
      <c r="H303" s="62" t="s">
        <v>986</v>
      </c>
      <c r="I303" s="62"/>
      <c r="J303" s="62" t="s">
        <v>1166</v>
      </c>
      <c r="K303" s="62" t="s">
        <v>1167</v>
      </c>
    </row>
    <row r="304" spans="1:11" x14ac:dyDescent="0.2">
      <c r="A304" s="61">
        <v>40990</v>
      </c>
      <c r="B304" s="62" t="s">
        <v>40</v>
      </c>
      <c r="C304" s="62" t="s">
        <v>987</v>
      </c>
      <c r="D304" s="62" t="s">
        <v>43</v>
      </c>
      <c r="E304" s="62" t="s">
        <v>18</v>
      </c>
      <c r="F304" s="62" t="s">
        <v>988</v>
      </c>
      <c r="G304" s="63"/>
      <c r="H304" s="62" t="s">
        <v>989</v>
      </c>
      <c r="I304" s="62" t="s">
        <v>1182</v>
      </c>
      <c r="J304" s="62" t="s">
        <v>1166</v>
      </c>
      <c r="K304" s="62" t="s">
        <v>1167</v>
      </c>
    </row>
    <row r="305" spans="1:11" x14ac:dyDescent="0.2">
      <c r="A305" s="61">
        <v>40989</v>
      </c>
      <c r="B305" s="62" t="s">
        <v>88</v>
      </c>
      <c r="C305" s="62" t="s">
        <v>869</v>
      </c>
      <c r="D305" s="62" t="s">
        <v>43</v>
      </c>
      <c r="E305" s="62" t="s">
        <v>18</v>
      </c>
      <c r="F305" s="62" t="s">
        <v>497</v>
      </c>
      <c r="G305" s="63">
        <v>0</v>
      </c>
      <c r="H305" s="62" t="s">
        <v>990</v>
      </c>
      <c r="I305" s="62"/>
      <c r="J305" s="62" t="s">
        <v>1166</v>
      </c>
      <c r="K305" s="62" t="s">
        <v>1167</v>
      </c>
    </row>
    <row r="306" spans="1:11" x14ac:dyDescent="0.2">
      <c r="A306" s="61">
        <v>40988</v>
      </c>
      <c r="B306" s="62" t="s">
        <v>5</v>
      </c>
      <c r="C306" s="62" t="s">
        <v>965</v>
      </c>
      <c r="D306" s="62" t="s">
        <v>53</v>
      </c>
      <c r="E306" s="62" t="s">
        <v>17</v>
      </c>
      <c r="F306" s="62" t="s">
        <v>991</v>
      </c>
      <c r="G306" s="63">
        <v>46657.42</v>
      </c>
      <c r="H306" s="62" t="s">
        <v>992</v>
      </c>
      <c r="I306" s="62" t="s">
        <v>1182</v>
      </c>
      <c r="J306" s="62" t="s">
        <v>1166</v>
      </c>
      <c r="K306" s="62" t="s">
        <v>1167</v>
      </c>
    </row>
    <row r="307" spans="1:11" x14ac:dyDescent="0.2">
      <c r="A307" s="61">
        <v>40987</v>
      </c>
      <c r="B307" s="62" t="s">
        <v>36</v>
      </c>
      <c r="C307" s="62" t="s">
        <v>993</v>
      </c>
      <c r="D307" s="62" t="s">
        <v>2</v>
      </c>
      <c r="E307" s="62" t="s">
        <v>17</v>
      </c>
      <c r="F307" s="62" t="s">
        <v>994</v>
      </c>
      <c r="G307" s="63">
        <v>79631.42</v>
      </c>
      <c r="H307" s="62" t="s">
        <v>995</v>
      </c>
      <c r="I307" s="62"/>
      <c r="J307" s="62" t="s">
        <v>1166</v>
      </c>
      <c r="K307" s="62" t="s">
        <v>1167</v>
      </c>
    </row>
    <row r="308" spans="1:11" x14ac:dyDescent="0.2">
      <c r="A308" s="61">
        <v>40983</v>
      </c>
      <c r="B308" s="62" t="s">
        <v>4</v>
      </c>
      <c r="C308" s="62" t="s">
        <v>996</v>
      </c>
      <c r="D308" s="62" t="s">
        <v>37</v>
      </c>
      <c r="E308" s="62" t="s">
        <v>18</v>
      </c>
      <c r="F308" s="62" t="s">
        <v>308</v>
      </c>
      <c r="G308" s="63"/>
      <c r="H308" s="62" t="s">
        <v>997</v>
      </c>
      <c r="I308" s="62"/>
      <c r="J308" s="62" t="s">
        <v>1166</v>
      </c>
      <c r="K308" s="62" t="s">
        <v>1167</v>
      </c>
    </row>
    <row r="309" spans="1:11" x14ac:dyDescent="0.2">
      <c r="A309" s="61">
        <v>40983</v>
      </c>
      <c r="B309" s="62" t="s">
        <v>36</v>
      </c>
      <c r="C309" s="62" t="s">
        <v>998</v>
      </c>
      <c r="D309" s="62" t="s">
        <v>53</v>
      </c>
      <c r="E309" s="62" t="s">
        <v>19</v>
      </c>
      <c r="F309" s="62" t="s">
        <v>999</v>
      </c>
      <c r="G309" s="63">
        <v>21527.34</v>
      </c>
      <c r="H309" s="62" t="s">
        <v>22</v>
      </c>
      <c r="I309" s="62"/>
      <c r="J309" s="62" t="s">
        <v>1166</v>
      </c>
      <c r="K309" s="62" t="s">
        <v>1167</v>
      </c>
    </row>
    <row r="310" spans="1:11" x14ac:dyDescent="0.2">
      <c r="A310" s="61">
        <v>40982</v>
      </c>
      <c r="B310" s="62" t="s">
        <v>36</v>
      </c>
      <c r="C310" s="62" t="s">
        <v>967</v>
      </c>
      <c r="D310" s="62" t="s">
        <v>43</v>
      </c>
      <c r="E310" s="62" t="s">
        <v>17</v>
      </c>
      <c r="F310" s="62" t="s">
        <v>1000</v>
      </c>
      <c r="G310" s="63">
        <v>1500</v>
      </c>
      <c r="H310" s="62" t="s">
        <v>1001</v>
      </c>
      <c r="I310" s="62"/>
      <c r="J310" s="62" t="s">
        <v>1166</v>
      </c>
      <c r="K310" s="62" t="s">
        <v>1167</v>
      </c>
    </row>
    <row r="311" spans="1:11" x14ac:dyDescent="0.2">
      <c r="A311" s="61">
        <v>40980</v>
      </c>
      <c r="B311" s="62" t="s">
        <v>36</v>
      </c>
      <c r="C311" s="62" t="s">
        <v>1002</v>
      </c>
      <c r="D311" s="62" t="s">
        <v>43</v>
      </c>
      <c r="E311" s="62" t="s">
        <v>17</v>
      </c>
      <c r="F311" s="62" t="s">
        <v>1003</v>
      </c>
      <c r="G311" s="63"/>
      <c r="H311" s="62" t="s">
        <v>1004</v>
      </c>
      <c r="I311" s="62"/>
      <c r="J311" s="62" t="s">
        <v>1166</v>
      </c>
      <c r="K311" s="62" t="s">
        <v>1167</v>
      </c>
    </row>
    <row r="312" spans="1:11" x14ac:dyDescent="0.2">
      <c r="A312" s="61">
        <v>40980</v>
      </c>
      <c r="B312" s="62" t="s">
        <v>5</v>
      </c>
      <c r="C312" s="62" t="s">
        <v>846</v>
      </c>
      <c r="D312" s="62" t="s">
        <v>53</v>
      </c>
      <c r="E312" s="62" t="s">
        <v>20</v>
      </c>
      <c r="F312" s="62" t="s">
        <v>83</v>
      </c>
      <c r="G312" s="63">
        <v>34715.35</v>
      </c>
      <c r="H312" s="62" t="s">
        <v>1005</v>
      </c>
      <c r="I312" s="62"/>
      <c r="J312" s="62" t="s">
        <v>1166</v>
      </c>
      <c r="K312" s="62" t="s">
        <v>1167</v>
      </c>
    </row>
    <row r="313" spans="1:11" x14ac:dyDescent="0.2">
      <c r="A313" s="61">
        <v>40976</v>
      </c>
      <c r="B313" s="62" t="s">
        <v>5</v>
      </c>
      <c r="C313" s="62" t="s">
        <v>924</v>
      </c>
      <c r="D313" s="62" t="s">
        <v>53</v>
      </c>
      <c r="E313" s="62" t="s">
        <v>20</v>
      </c>
      <c r="F313" s="62" t="s">
        <v>373</v>
      </c>
      <c r="G313" s="63">
        <v>24007.200000000001</v>
      </c>
      <c r="H313" s="62" t="s">
        <v>1006</v>
      </c>
      <c r="I313" s="62"/>
      <c r="J313" s="62" t="s">
        <v>1166</v>
      </c>
      <c r="K313" s="62" t="s">
        <v>1167</v>
      </c>
    </row>
    <row r="314" spans="1:11" x14ac:dyDescent="0.2">
      <c r="A314" s="61">
        <v>40969</v>
      </c>
      <c r="B314" s="62" t="s">
        <v>36</v>
      </c>
      <c r="C314" s="62" t="s">
        <v>1007</v>
      </c>
      <c r="D314" s="62" t="s">
        <v>43</v>
      </c>
      <c r="E314" s="62" t="s">
        <v>17</v>
      </c>
      <c r="F314" s="62" t="s">
        <v>1008</v>
      </c>
      <c r="G314" s="63">
        <v>381.77</v>
      </c>
      <c r="H314" s="62" t="s">
        <v>1009</v>
      </c>
      <c r="I314" s="62" t="s">
        <v>1182</v>
      </c>
      <c r="J314" s="62" t="s">
        <v>1166</v>
      </c>
      <c r="K314" s="62" t="s">
        <v>1167</v>
      </c>
    </row>
    <row r="315" spans="1:11" x14ac:dyDescent="0.2">
      <c r="A315" s="61">
        <v>40969</v>
      </c>
      <c r="B315" s="62" t="s">
        <v>5</v>
      </c>
      <c r="C315" s="62" t="s">
        <v>943</v>
      </c>
      <c r="D315" s="62" t="s">
        <v>53</v>
      </c>
      <c r="E315" s="62" t="s">
        <v>19</v>
      </c>
      <c r="F315" s="62" t="s">
        <v>521</v>
      </c>
      <c r="G315" s="63">
        <v>5432.8</v>
      </c>
      <c r="H315" s="62" t="s">
        <v>22</v>
      </c>
      <c r="I315" s="62" t="s">
        <v>1601</v>
      </c>
      <c r="J315" s="62" t="s">
        <v>1166</v>
      </c>
      <c r="K315" s="62" t="s">
        <v>1167</v>
      </c>
    </row>
    <row r="316" spans="1:11" x14ac:dyDescent="0.2">
      <c r="A316" s="61">
        <v>40968</v>
      </c>
      <c r="B316" s="62" t="s">
        <v>5</v>
      </c>
      <c r="C316" s="62" t="s">
        <v>891</v>
      </c>
      <c r="D316" s="62" t="s">
        <v>43</v>
      </c>
      <c r="E316" s="62" t="s">
        <v>19</v>
      </c>
      <c r="F316" s="62" t="s">
        <v>260</v>
      </c>
      <c r="G316" s="63"/>
      <c r="H316" s="62" t="s">
        <v>1010</v>
      </c>
      <c r="I316" s="62" t="s">
        <v>1554</v>
      </c>
      <c r="J316" s="62" t="s">
        <v>1166</v>
      </c>
      <c r="K316" s="62" t="s">
        <v>1167</v>
      </c>
    </row>
    <row r="317" spans="1:11" x14ac:dyDescent="0.2">
      <c r="A317" s="61">
        <v>40966</v>
      </c>
      <c r="B317" s="62" t="s">
        <v>40</v>
      </c>
      <c r="C317" s="62" t="s">
        <v>1011</v>
      </c>
      <c r="D317" s="62" t="s">
        <v>43</v>
      </c>
      <c r="E317" s="62" t="s">
        <v>18</v>
      </c>
      <c r="F317" s="62" t="s">
        <v>1012</v>
      </c>
      <c r="G317" s="63">
        <v>63.81</v>
      </c>
      <c r="H317" s="62" t="s">
        <v>1013</v>
      </c>
      <c r="I317" s="62"/>
      <c r="J317" s="62" t="s">
        <v>1166</v>
      </c>
      <c r="K317" s="62" t="s">
        <v>1167</v>
      </c>
    </row>
    <row r="318" spans="1:11" x14ac:dyDescent="0.2">
      <c r="A318" s="61">
        <v>40961</v>
      </c>
      <c r="B318" s="62" t="s">
        <v>36</v>
      </c>
      <c r="C318" s="62" t="s">
        <v>1014</v>
      </c>
      <c r="D318" s="62" t="s">
        <v>53</v>
      </c>
      <c r="E318" s="62" t="s">
        <v>17</v>
      </c>
      <c r="F318" s="62" t="s">
        <v>1015</v>
      </c>
      <c r="G318" s="63">
        <v>9703.18</v>
      </c>
      <c r="H318" s="62" t="s">
        <v>1016</v>
      </c>
      <c r="I318" s="62"/>
      <c r="J318" s="62" t="s">
        <v>1166</v>
      </c>
      <c r="K318" s="62" t="s">
        <v>1167</v>
      </c>
    </row>
    <row r="319" spans="1:11" x14ac:dyDescent="0.2">
      <c r="A319" s="61">
        <v>40956</v>
      </c>
      <c r="B319" s="62" t="s">
        <v>5</v>
      </c>
      <c r="C319" s="62" t="s">
        <v>1017</v>
      </c>
      <c r="D319" s="62" t="s">
        <v>2</v>
      </c>
      <c r="E319" s="62" t="s">
        <v>19</v>
      </c>
      <c r="F319" s="62" t="s">
        <v>26</v>
      </c>
      <c r="G319" s="63">
        <v>135106.16</v>
      </c>
      <c r="H319" s="62" t="s">
        <v>22</v>
      </c>
      <c r="I319" s="62"/>
      <c r="J319" s="62" t="s">
        <v>1166</v>
      </c>
      <c r="K319" s="62" t="s">
        <v>1167</v>
      </c>
    </row>
    <row r="320" spans="1:11" x14ac:dyDescent="0.2">
      <c r="A320" s="61">
        <v>40955</v>
      </c>
      <c r="B320" s="62" t="s">
        <v>40</v>
      </c>
      <c r="C320" s="62" t="s">
        <v>855</v>
      </c>
      <c r="D320" s="62" t="s">
        <v>43</v>
      </c>
      <c r="E320" s="62" t="s">
        <v>19</v>
      </c>
      <c r="F320" s="62" t="s">
        <v>221</v>
      </c>
      <c r="G320" s="63"/>
      <c r="H320" s="62" t="s">
        <v>1018</v>
      </c>
      <c r="I320" s="62"/>
      <c r="J320" s="62" t="s">
        <v>1166</v>
      </c>
      <c r="K320" s="62" t="s">
        <v>1167</v>
      </c>
    </row>
    <row r="321" spans="1:11" x14ac:dyDescent="0.2">
      <c r="A321" s="61">
        <v>40951</v>
      </c>
      <c r="B321" s="62" t="s">
        <v>36</v>
      </c>
      <c r="C321" s="62" t="s">
        <v>1019</v>
      </c>
      <c r="D321" s="62" t="s">
        <v>43</v>
      </c>
      <c r="E321" s="62" t="s">
        <v>17</v>
      </c>
      <c r="F321" s="62" t="s">
        <v>1020</v>
      </c>
      <c r="G321" s="63">
        <v>0</v>
      </c>
      <c r="H321" s="62" t="s">
        <v>1021</v>
      </c>
      <c r="I321" s="62"/>
      <c r="J321" s="62" t="s">
        <v>1166</v>
      </c>
      <c r="K321" s="62" t="s">
        <v>1167</v>
      </c>
    </row>
    <row r="322" spans="1:11" x14ac:dyDescent="0.2">
      <c r="A322" s="61">
        <v>40948</v>
      </c>
      <c r="B322" s="62" t="s">
        <v>6</v>
      </c>
      <c r="C322" s="62" t="s">
        <v>1022</v>
      </c>
      <c r="D322" s="62" t="s">
        <v>43</v>
      </c>
      <c r="E322" s="62" t="s">
        <v>20</v>
      </c>
      <c r="F322" s="62" t="s">
        <v>83</v>
      </c>
      <c r="G322" s="63">
        <v>550</v>
      </c>
      <c r="H322" s="62" t="s">
        <v>1023</v>
      </c>
      <c r="I322" s="62"/>
      <c r="J322" s="62" t="s">
        <v>1166</v>
      </c>
      <c r="K322" s="62" t="s">
        <v>1167</v>
      </c>
    </row>
    <row r="323" spans="1:11" x14ac:dyDescent="0.2">
      <c r="A323" s="61">
        <v>40947</v>
      </c>
      <c r="B323" s="62" t="s">
        <v>40</v>
      </c>
      <c r="C323" s="62" t="s">
        <v>855</v>
      </c>
      <c r="D323" s="62" t="s">
        <v>43</v>
      </c>
      <c r="E323" s="62" t="s">
        <v>19</v>
      </c>
      <c r="F323" s="62" t="s">
        <v>221</v>
      </c>
      <c r="G323" s="63">
        <v>0.1</v>
      </c>
      <c r="H323" s="62" t="s">
        <v>1024</v>
      </c>
      <c r="I323" s="62"/>
      <c r="J323" s="62" t="s">
        <v>1166</v>
      </c>
      <c r="K323" s="62" t="s">
        <v>1167</v>
      </c>
    </row>
    <row r="324" spans="1:11" x14ac:dyDescent="0.2">
      <c r="A324" s="61">
        <v>40945</v>
      </c>
      <c r="B324" s="62" t="s">
        <v>88</v>
      </c>
      <c r="C324" s="62" t="s">
        <v>1025</v>
      </c>
      <c r="D324" s="62" t="s">
        <v>2</v>
      </c>
      <c r="E324" s="62" t="s">
        <v>17</v>
      </c>
      <c r="F324" s="62" t="s">
        <v>83</v>
      </c>
      <c r="G324" s="63">
        <v>476000</v>
      </c>
      <c r="H324" s="62" t="s">
        <v>1026</v>
      </c>
      <c r="I324" s="62"/>
      <c r="J324" s="62" t="s">
        <v>1166</v>
      </c>
      <c r="K324" s="62" t="s">
        <v>1167</v>
      </c>
    </row>
    <row r="325" spans="1:11" x14ac:dyDescent="0.2">
      <c r="A325" s="61">
        <v>40942</v>
      </c>
      <c r="B325" s="62" t="s">
        <v>88</v>
      </c>
      <c r="C325" s="62" t="s">
        <v>1027</v>
      </c>
      <c r="D325" s="62" t="s">
        <v>1</v>
      </c>
      <c r="E325" s="62" t="s">
        <v>20</v>
      </c>
      <c r="F325" s="62" t="s">
        <v>104</v>
      </c>
      <c r="G325" s="63">
        <v>1560000</v>
      </c>
      <c r="H325" s="62" t="s">
        <v>33</v>
      </c>
      <c r="I325" s="62" t="s">
        <v>1604</v>
      </c>
      <c r="J325" s="62" t="s">
        <v>1166</v>
      </c>
      <c r="K325" s="62" t="s">
        <v>1167</v>
      </c>
    </row>
    <row r="326" spans="1:11" x14ac:dyDescent="0.2">
      <c r="A326" s="61">
        <v>40942</v>
      </c>
      <c r="B326" s="62" t="s">
        <v>36</v>
      </c>
      <c r="C326" s="62" t="s">
        <v>1028</v>
      </c>
      <c r="D326" s="62" t="s">
        <v>53</v>
      </c>
      <c r="E326" s="62" t="s">
        <v>17</v>
      </c>
      <c r="F326" s="62" t="s">
        <v>1029</v>
      </c>
      <c r="G326" s="63">
        <v>12878.9</v>
      </c>
      <c r="H326" s="62" t="s">
        <v>1030</v>
      </c>
      <c r="I326" s="62"/>
      <c r="J326" s="62" t="s">
        <v>1166</v>
      </c>
      <c r="K326" s="62" t="s">
        <v>1167</v>
      </c>
    </row>
    <row r="327" spans="1:11" x14ac:dyDescent="0.2">
      <c r="A327" s="61">
        <v>40941</v>
      </c>
      <c r="B327" s="62" t="s">
        <v>88</v>
      </c>
      <c r="C327" s="62" t="s">
        <v>902</v>
      </c>
      <c r="D327" s="62" t="s">
        <v>53</v>
      </c>
      <c r="E327" s="62" t="s">
        <v>18</v>
      </c>
      <c r="F327" s="62" t="s">
        <v>104</v>
      </c>
      <c r="G327" s="63"/>
      <c r="H327" s="62" t="s">
        <v>1031</v>
      </c>
      <c r="I327" s="62"/>
      <c r="J327" s="62" t="s">
        <v>1166</v>
      </c>
      <c r="K327" s="62" t="s">
        <v>1167</v>
      </c>
    </row>
    <row r="328" spans="1:11" x14ac:dyDescent="0.2">
      <c r="A328" s="61">
        <v>40939</v>
      </c>
      <c r="B328" s="62" t="s">
        <v>4</v>
      </c>
      <c r="C328" s="62" t="s">
        <v>815</v>
      </c>
      <c r="D328" s="62" t="s">
        <v>43</v>
      </c>
      <c r="E328" s="62" t="s">
        <v>20</v>
      </c>
      <c r="F328" s="62" t="s">
        <v>152</v>
      </c>
      <c r="G328" s="63"/>
      <c r="H328" s="62" t="s">
        <v>1032</v>
      </c>
      <c r="I328" s="62"/>
      <c r="J328" s="62" t="s">
        <v>1166</v>
      </c>
      <c r="K328" s="62" t="s">
        <v>1167</v>
      </c>
    </row>
    <row r="329" spans="1:11" x14ac:dyDescent="0.2">
      <c r="A329" s="61">
        <v>40939</v>
      </c>
      <c r="B329" s="62" t="s">
        <v>36</v>
      </c>
      <c r="C329" s="62" t="s">
        <v>1033</v>
      </c>
      <c r="D329" s="62" t="s">
        <v>53</v>
      </c>
      <c r="E329" s="62" t="s">
        <v>19</v>
      </c>
      <c r="F329" s="62" t="s">
        <v>26</v>
      </c>
      <c r="G329" s="63">
        <v>3670</v>
      </c>
      <c r="H329" s="62" t="s">
        <v>1034</v>
      </c>
      <c r="I329" s="62" t="s">
        <v>1487</v>
      </c>
      <c r="J329" s="62" t="s">
        <v>1166</v>
      </c>
      <c r="K329" s="62" t="s">
        <v>1167</v>
      </c>
    </row>
    <row r="330" spans="1:11" x14ac:dyDescent="0.2">
      <c r="A330" s="61">
        <v>40938</v>
      </c>
      <c r="B330" s="62" t="s">
        <v>36</v>
      </c>
      <c r="C330" s="62" t="s">
        <v>1014</v>
      </c>
      <c r="D330" s="62" t="s">
        <v>2</v>
      </c>
      <c r="E330" s="62" t="s">
        <v>18</v>
      </c>
      <c r="F330" s="62" t="s">
        <v>264</v>
      </c>
      <c r="G330" s="63">
        <v>62122.18</v>
      </c>
      <c r="H330" s="62" t="s">
        <v>1035</v>
      </c>
      <c r="I330" s="62"/>
      <c r="J330" s="62" t="s">
        <v>1166</v>
      </c>
      <c r="K330" s="62" t="s">
        <v>1167</v>
      </c>
    </row>
    <row r="331" spans="1:11" x14ac:dyDescent="0.2">
      <c r="A331" s="61">
        <v>40933</v>
      </c>
      <c r="B331" s="62" t="s">
        <v>88</v>
      </c>
      <c r="C331" s="62" t="s">
        <v>1025</v>
      </c>
      <c r="D331" s="62" t="s">
        <v>43</v>
      </c>
      <c r="E331" s="62" t="s">
        <v>17</v>
      </c>
      <c r="F331" s="62" t="s">
        <v>83</v>
      </c>
      <c r="G331" s="63"/>
      <c r="H331" s="62" t="s">
        <v>1036</v>
      </c>
      <c r="I331" s="62"/>
      <c r="J331" s="62" t="s">
        <v>1166</v>
      </c>
      <c r="K331" s="62" t="s">
        <v>1167</v>
      </c>
    </row>
    <row r="332" spans="1:11" x14ac:dyDescent="0.2">
      <c r="A332" s="61">
        <v>40929</v>
      </c>
      <c r="B332" s="62" t="s">
        <v>36</v>
      </c>
      <c r="C332" s="62" t="s">
        <v>849</v>
      </c>
      <c r="D332" s="62" t="s">
        <v>37</v>
      </c>
      <c r="E332" s="62" t="s">
        <v>18</v>
      </c>
      <c r="F332" s="62" t="s">
        <v>1037</v>
      </c>
      <c r="G332" s="63">
        <v>10216.92</v>
      </c>
      <c r="H332" s="62" t="s">
        <v>1038</v>
      </c>
      <c r="I332" s="62" t="s">
        <v>1182</v>
      </c>
      <c r="J332" s="62" t="s">
        <v>1166</v>
      </c>
      <c r="K332" s="62" t="s">
        <v>1167</v>
      </c>
    </row>
    <row r="333" spans="1:11" x14ac:dyDescent="0.2">
      <c r="A333" s="61">
        <v>40928</v>
      </c>
      <c r="B333" s="62" t="s">
        <v>40</v>
      </c>
      <c r="C333" s="62" t="s">
        <v>1039</v>
      </c>
      <c r="D333" s="62" t="s">
        <v>53</v>
      </c>
      <c r="E333" s="62" t="s">
        <v>17</v>
      </c>
      <c r="F333" s="62" t="s">
        <v>1040</v>
      </c>
      <c r="G333" s="63">
        <v>10000</v>
      </c>
      <c r="H333" s="62" t="s">
        <v>1041</v>
      </c>
      <c r="I333" s="62" t="s">
        <v>1182</v>
      </c>
      <c r="J333" s="62" t="s">
        <v>1166</v>
      </c>
      <c r="K333" s="62" t="s">
        <v>1167</v>
      </c>
    </row>
    <row r="334" spans="1:11" x14ac:dyDescent="0.2">
      <c r="A334" s="61">
        <v>40928</v>
      </c>
      <c r="B334" s="62" t="s">
        <v>40</v>
      </c>
      <c r="C334" s="62" t="s">
        <v>1042</v>
      </c>
      <c r="D334" s="62" t="s">
        <v>2</v>
      </c>
      <c r="E334" s="62" t="s">
        <v>17</v>
      </c>
      <c r="F334" s="62" t="s">
        <v>72</v>
      </c>
      <c r="G334" s="63">
        <v>86041.3</v>
      </c>
      <c r="H334" s="62" t="s">
        <v>1043</v>
      </c>
      <c r="I334" s="62"/>
      <c r="J334" s="62" t="s">
        <v>1166</v>
      </c>
      <c r="K334" s="62" t="s">
        <v>1167</v>
      </c>
    </row>
    <row r="335" spans="1:11" x14ac:dyDescent="0.2">
      <c r="A335" s="61">
        <v>40926</v>
      </c>
      <c r="B335" s="62" t="s">
        <v>36</v>
      </c>
      <c r="C335" s="62" t="s">
        <v>1044</v>
      </c>
      <c r="D335" s="62" t="s">
        <v>43</v>
      </c>
      <c r="E335" s="62" t="s">
        <v>17</v>
      </c>
      <c r="F335" s="62" t="s">
        <v>948</v>
      </c>
      <c r="G335" s="63">
        <v>1164</v>
      </c>
      <c r="H335" s="62" t="s">
        <v>1045</v>
      </c>
      <c r="I335" s="62"/>
      <c r="J335" s="62" t="s">
        <v>1166</v>
      </c>
      <c r="K335" s="62" t="s">
        <v>1167</v>
      </c>
    </row>
    <row r="336" spans="1:11" x14ac:dyDescent="0.2">
      <c r="A336" s="61">
        <v>40926</v>
      </c>
      <c r="B336" s="62" t="s">
        <v>36</v>
      </c>
      <c r="C336" s="62" t="s">
        <v>1046</v>
      </c>
      <c r="D336" s="62" t="s">
        <v>43</v>
      </c>
      <c r="E336" s="62" t="s">
        <v>18</v>
      </c>
      <c r="F336" s="62" t="s">
        <v>380</v>
      </c>
      <c r="G336" s="63">
        <v>0</v>
      </c>
      <c r="H336" s="62" t="s">
        <v>1047</v>
      </c>
      <c r="I336" s="62"/>
      <c r="J336" s="62" t="s">
        <v>1166</v>
      </c>
      <c r="K336" s="62" t="s">
        <v>1167</v>
      </c>
    </row>
    <row r="337" spans="1:11" x14ac:dyDescent="0.2">
      <c r="A337" s="61">
        <v>40926</v>
      </c>
      <c r="B337" s="62" t="s">
        <v>4</v>
      </c>
      <c r="C337" s="62" t="s">
        <v>996</v>
      </c>
      <c r="D337" s="62" t="s">
        <v>43</v>
      </c>
      <c r="E337" s="62" t="s">
        <v>17</v>
      </c>
      <c r="F337" s="62" t="s">
        <v>308</v>
      </c>
      <c r="G337" s="63">
        <v>6088</v>
      </c>
      <c r="H337" s="62" t="s">
        <v>1048</v>
      </c>
      <c r="I337" s="62"/>
      <c r="J337" s="62" t="s">
        <v>1166</v>
      </c>
      <c r="K337" s="62" t="s">
        <v>1167</v>
      </c>
    </row>
    <row r="338" spans="1:11" x14ac:dyDescent="0.2">
      <c r="A338" s="61">
        <v>40914</v>
      </c>
      <c r="B338" s="62" t="s">
        <v>36</v>
      </c>
      <c r="C338" s="62" t="s">
        <v>837</v>
      </c>
      <c r="D338" s="62" t="s">
        <v>37</v>
      </c>
      <c r="E338" s="62" t="s">
        <v>18</v>
      </c>
      <c r="F338" s="62" t="s">
        <v>85</v>
      </c>
      <c r="G338" s="63">
        <v>2327.9299999999998</v>
      </c>
      <c r="H338" s="62" t="s">
        <v>1049</v>
      </c>
      <c r="I338" s="62"/>
      <c r="J338" s="62" t="s">
        <v>1166</v>
      </c>
      <c r="K338" s="62" t="s">
        <v>1167</v>
      </c>
    </row>
    <row r="339" spans="1:11" x14ac:dyDescent="0.2">
      <c r="A339" s="61">
        <v>40914</v>
      </c>
      <c r="B339" s="62" t="s">
        <v>40</v>
      </c>
      <c r="C339" s="62" t="s">
        <v>952</v>
      </c>
      <c r="D339" s="62" t="s">
        <v>43</v>
      </c>
      <c r="E339" s="62" t="s">
        <v>17</v>
      </c>
      <c r="F339" s="62" t="s">
        <v>72</v>
      </c>
      <c r="G339" s="63">
        <v>0</v>
      </c>
      <c r="H339" s="62" t="s">
        <v>1050</v>
      </c>
      <c r="I339" s="62" t="s">
        <v>1182</v>
      </c>
      <c r="J339" s="62" t="s">
        <v>1166</v>
      </c>
      <c r="K339" s="62" t="s">
        <v>1167</v>
      </c>
    </row>
    <row r="340" spans="1:11" x14ac:dyDescent="0.2">
      <c r="A340" s="61">
        <v>40906</v>
      </c>
      <c r="B340" s="62" t="s">
        <v>40</v>
      </c>
      <c r="C340" s="62" t="s">
        <v>1051</v>
      </c>
      <c r="D340" s="62" t="s">
        <v>2</v>
      </c>
      <c r="E340" s="62" t="s">
        <v>17</v>
      </c>
      <c r="F340" s="62" t="s">
        <v>66</v>
      </c>
      <c r="G340" s="63">
        <v>178641.84</v>
      </c>
      <c r="H340" s="62" t="s">
        <v>1052</v>
      </c>
      <c r="I340" s="62" t="s">
        <v>1182</v>
      </c>
      <c r="J340" s="62" t="s">
        <v>1166</v>
      </c>
      <c r="K340" s="62" t="s">
        <v>1167</v>
      </c>
    </row>
    <row r="341" spans="1:11" x14ac:dyDescent="0.2">
      <c r="A341" s="61">
        <v>40905</v>
      </c>
      <c r="B341" s="62" t="s">
        <v>36</v>
      </c>
      <c r="C341" s="62" t="s">
        <v>1053</v>
      </c>
      <c r="D341" s="62" t="s">
        <v>53</v>
      </c>
      <c r="E341" s="62" t="s">
        <v>17</v>
      </c>
      <c r="F341" s="62" t="s">
        <v>1054</v>
      </c>
      <c r="G341" s="63">
        <v>10422.950000000001</v>
      </c>
      <c r="H341" s="62" t="s">
        <v>1055</v>
      </c>
      <c r="I341" s="62"/>
      <c r="J341" s="62" t="s">
        <v>1166</v>
      </c>
      <c r="K341" s="62" t="s">
        <v>1167</v>
      </c>
    </row>
    <row r="342" spans="1:11" x14ac:dyDescent="0.2">
      <c r="A342" s="61">
        <v>40900</v>
      </c>
      <c r="B342" s="62" t="s">
        <v>88</v>
      </c>
      <c r="C342" s="62" t="s">
        <v>1027</v>
      </c>
      <c r="D342" s="62"/>
      <c r="E342" s="62" t="s">
        <v>17</v>
      </c>
      <c r="F342" s="62" t="s">
        <v>104</v>
      </c>
      <c r="G342" s="63"/>
      <c r="H342" s="62" t="s">
        <v>1056</v>
      </c>
      <c r="I342" s="62"/>
      <c r="J342" s="62" t="s">
        <v>1166</v>
      </c>
      <c r="K342" s="62" t="s">
        <v>1167</v>
      </c>
    </row>
    <row r="343" spans="1:11" x14ac:dyDescent="0.2">
      <c r="A343" s="61">
        <v>40900</v>
      </c>
      <c r="B343" s="62" t="s">
        <v>40</v>
      </c>
      <c r="C343" s="62" t="s">
        <v>1057</v>
      </c>
      <c r="D343" s="62" t="s">
        <v>53</v>
      </c>
      <c r="E343" s="62" t="s">
        <v>17</v>
      </c>
      <c r="F343" s="62" t="s">
        <v>1058</v>
      </c>
      <c r="G343" s="63">
        <v>7280.13</v>
      </c>
      <c r="H343" s="62" t="s">
        <v>1059</v>
      </c>
      <c r="I343" s="62"/>
      <c r="J343" s="62" t="s">
        <v>1166</v>
      </c>
      <c r="K343" s="62" t="s">
        <v>1167</v>
      </c>
    </row>
    <row r="344" spans="1:11" x14ac:dyDescent="0.2">
      <c r="A344" s="61">
        <v>40896</v>
      </c>
      <c r="B344" s="62" t="s">
        <v>5</v>
      </c>
      <c r="C344" s="62" t="s">
        <v>846</v>
      </c>
      <c r="D344" s="62" t="s">
        <v>53</v>
      </c>
      <c r="E344" s="62" t="s">
        <v>19</v>
      </c>
      <c r="F344" s="62" t="s">
        <v>66</v>
      </c>
      <c r="G344" s="63">
        <v>19271</v>
      </c>
      <c r="H344" s="62" t="s">
        <v>1060</v>
      </c>
      <c r="I344" s="62" t="s">
        <v>1182</v>
      </c>
      <c r="J344" s="62" t="s">
        <v>1166</v>
      </c>
      <c r="K344" s="62" t="s">
        <v>1167</v>
      </c>
    </row>
    <row r="345" spans="1:11" x14ac:dyDescent="0.2">
      <c r="A345" s="61">
        <v>40885</v>
      </c>
      <c r="B345" s="62" t="s">
        <v>4</v>
      </c>
      <c r="C345" s="62" t="s">
        <v>1061</v>
      </c>
      <c r="D345" s="62"/>
      <c r="E345" s="62"/>
      <c r="F345" s="62" t="s">
        <v>704</v>
      </c>
      <c r="G345" s="63"/>
      <c r="H345" s="62" t="s">
        <v>1062</v>
      </c>
      <c r="I345" s="62"/>
      <c r="J345" s="62" t="s">
        <v>1166</v>
      </c>
      <c r="K345" s="62" t="s">
        <v>1167</v>
      </c>
    </row>
    <row r="346" spans="1:11" x14ac:dyDescent="0.2">
      <c r="A346" s="61">
        <v>40884</v>
      </c>
      <c r="B346" s="62" t="s">
        <v>40</v>
      </c>
      <c r="C346" s="62" t="s">
        <v>897</v>
      </c>
      <c r="D346" s="62" t="s">
        <v>43</v>
      </c>
      <c r="E346" s="62" t="s">
        <v>19</v>
      </c>
      <c r="F346" s="62" t="s">
        <v>521</v>
      </c>
      <c r="G346" s="63">
        <v>0</v>
      </c>
      <c r="H346" s="62" t="s">
        <v>1063</v>
      </c>
      <c r="I346" s="62" t="s">
        <v>1182</v>
      </c>
      <c r="J346" s="62" t="s">
        <v>1166</v>
      </c>
      <c r="K346" s="62" t="s">
        <v>1167</v>
      </c>
    </row>
    <row r="347" spans="1:11" x14ac:dyDescent="0.2">
      <c r="A347" s="61">
        <v>40881</v>
      </c>
      <c r="B347" s="62" t="s">
        <v>40</v>
      </c>
      <c r="C347" s="62" t="s">
        <v>1064</v>
      </c>
      <c r="D347" s="62" t="s">
        <v>53</v>
      </c>
      <c r="E347" s="62" t="s">
        <v>17</v>
      </c>
      <c r="F347" s="62" t="s">
        <v>203</v>
      </c>
      <c r="G347" s="63">
        <v>21162.25</v>
      </c>
      <c r="H347" s="62" t="s">
        <v>1065</v>
      </c>
      <c r="I347" s="62"/>
      <c r="J347" s="62" t="s">
        <v>1166</v>
      </c>
      <c r="K347" s="62" t="s">
        <v>1167</v>
      </c>
    </row>
    <row r="348" spans="1:11" x14ac:dyDescent="0.2">
      <c r="A348" s="61">
        <v>40880</v>
      </c>
      <c r="B348" s="62" t="s">
        <v>40</v>
      </c>
      <c r="C348" s="62" t="s">
        <v>1066</v>
      </c>
      <c r="D348" s="62" t="s">
        <v>53</v>
      </c>
      <c r="E348" s="62" t="s">
        <v>17</v>
      </c>
      <c r="F348" s="62" t="s">
        <v>1067</v>
      </c>
      <c r="G348" s="63">
        <v>6892.35</v>
      </c>
      <c r="H348" s="62" t="s">
        <v>1068</v>
      </c>
      <c r="I348" s="62"/>
      <c r="J348" s="62" t="s">
        <v>1166</v>
      </c>
      <c r="K348" s="62" t="s">
        <v>1167</v>
      </c>
    </row>
    <row r="349" spans="1:11" x14ac:dyDescent="0.2">
      <c r="A349" s="61">
        <v>40878</v>
      </c>
      <c r="B349" s="62" t="s">
        <v>36</v>
      </c>
      <c r="C349" s="62" t="s">
        <v>1014</v>
      </c>
      <c r="D349" s="62" t="s">
        <v>37</v>
      </c>
      <c r="E349" s="62" t="s">
        <v>18</v>
      </c>
      <c r="F349" s="62" t="s">
        <v>264</v>
      </c>
      <c r="G349" s="63">
        <v>12000</v>
      </c>
      <c r="H349" s="62" t="s">
        <v>1069</v>
      </c>
      <c r="I349" s="62"/>
      <c r="J349" s="62" t="s">
        <v>1166</v>
      </c>
      <c r="K349" s="62" t="s">
        <v>1167</v>
      </c>
    </row>
    <row r="350" spans="1:11" x14ac:dyDescent="0.2">
      <c r="A350" s="61">
        <v>40876</v>
      </c>
      <c r="B350" s="62" t="s">
        <v>36</v>
      </c>
      <c r="C350" s="62" t="s">
        <v>1070</v>
      </c>
      <c r="D350" s="62" t="s">
        <v>43</v>
      </c>
      <c r="E350" s="62" t="s">
        <v>20</v>
      </c>
      <c r="F350" s="62" t="s">
        <v>774</v>
      </c>
      <c r="G350" s="63">
        <v>0</v>
      </c>
      <c r="H350" s="62" t="s">
        <v>1071</v>
      </c>
      <c r="I350" s="62"/>
      <c r="J350" s="62" t="s">
        <v>1166</v>
      </c>
      <c r="K350" s="62" t="s">
        <v>1167</v>
      </c>
    </row>
    <row r="351" spans="1:11" x14ac:dyDescent="0.2">
      <c r="A351" s="61">
        <v>40874</v>
      </c>
      <c r="B351" s="62" t="s">
        <v>88</v>
      </c>
      <c r="C351" s="62" t="s">
        <v>899</v>
      </c>
      <c r="D351" s="62"/>
      <c r="E351" s="62" t="s">
        <v>19</v>
      </c>
      <c r="F351" s="62" t="s">
        <v>1072</v>
      </c>
      <c r="G351" s="63"/>
      <c r="H351" s="62" t="s">
        <v>1073</v>
      </c>
      <c r="I351" s="62"/>
      <c r="J351" s="62" t="s">
        <v>1166</v>
      </c>
      <c r="K351" s="62" t="s">
        <v>1167</v>
      </c>
    </row>
    <row r="352" spans="1:11" x14ac:dyDescent="0.2">
      <c r="A352" s="61">
        <v>40870</v>
      </c>
      <c r="B352" s="62" t="s">
        <v>5</v>
      </c>
      <c r="C352" s="62" t="s">
        <v>1074</v>
      </c>
      <c r="D352" s="62"/>
      <c r="E352" s="62" t="s">
        <v>17</v>
      </c>
      <c r="F352" s="62" t="s">
        <v>1075</v>
      </c>
      <c r="G352" s="63"/>
      <c r="H352" s="62" t="s">
        <v>1076</v>
      </c>
      <c r="I352" s="62"/>
      <c r="J352" s="62" t="s">
        <v>1166</v>
      </c>
      <c r="K352" s="62" t="s">
        <v>1167</v>
      </c>
    </row>
    <row r="353" spans="1:11" x14ac:dyDescent="0.2">
      <c r="A353" s="61">
        <v>40868</v>
      </c>
      <c r="B353" s="62" t="s">
        <v>36</v>
      </c>
      <c r="C353" s="62" t="s">
        <v>1077</v>
      </c>
      <c r="D353" s="62" t="s">
        <v>53</v>
      </c>
      <c r="E353" s="62" t="s">
        <v>19</v>
      </c>
      <c r="F353" s="62" t="s">
        <v>1078</v>
      </c>
      <c r="G353" s="63">
        <v>33631.379999999997</v>
      </c>
      <c r="H353" s="62" t="s">
        <v>1079</v>
      </c>
      <c r="I353" s="62"/>
      <c r="J353" s="62" t="s">
        <v>1166</v>
      </c>
      <c r="K353" s="62" t="s">
        <v>1167</v>
      </c>
    </row>
    <row r="354" spans="1:11" x14ac:dyDescent="0.2">
      <c r="A354" s="61">
        <v>40868</v>
      </c>
      <c r="B354" s="62" t="s">
        <v>36</v>
      </c>
      <c r="C354" s="62" t="s">
        <v>1077</v>
      </c>
      <c r="D354" s="62" t="s">
        <v>2</v>
      </c>
      <c r="E354" s="62" t="s">
        <v>19</v>
      </c>
      <c r="F354" s="62" t="s">
        <v>620</v>
      </c>
      <c r="G354" s="63">
        <v>50000</v>
      </c>
      <c r="H354" s="62" t="s">
        <v>67</v>
      </c>
      <c r="I354" s="62"/>
      <c r="J354" s="62" t="s">
        <v>1166</v>
      </c>
      <c r="K354" s="62" t="s">
        <v>1167</v>
      </c>
    </row>
    <row r="355" spans="1:11" x14ac:dyDescent="0.2">
      <c r="A355" s="61">
        <v>40865</v>
      </c>
      <c r="B355" s="62" t="s">
        <v>4</v>
      </c>
      <c r="C355" s="62" t="s">
        <v>1080</v>
      </c>
      <c r="D355" s="62" t="s">
        <v>53</v>
      </c>
      <c r="E355" s="62" t="s">
        <v>17</v>
      </c>
      <c r="F355" s="62" t="s">
        <v>1081</v>
      </c>
      <c r="G355" s="63">
        <v>47820</v>
      </c>
      <c r="H355" s="62" t="s">
        <v>1082</v>
      </c>
      <c r="I355" s="62"/>
      <c r="J355" s="62" t="s">
        <v>1166</v>
      </c>
      <c r="K355" s="62" t="s">
        <v>1167</v>
      </c>
    </row>
    <row r="356" spans="1:11" x14ac:dyDescent="0.2">
      <c r="A356" s="61">
        <v>40861</v>
      </c>
      <c r="B356" s="62" t="s">
        <v>36</v>
      </c>
      <c r="C356" s="62" t="s">
        <v>1046</v>
      </c>
      <c r="D356" s="62" t="s">
        <v>2</v>
      </c>
      <c r="E356" s="62" t="s">
        <v>17</v>
      </c>
      <c r="F356" s="62" t="s">
        <v>666</v>
      </c>
      <c r="G356" s="63">
        <v>100000</v>
      </c>
      <c r="H356" s="62" t="s">
        <v>1083</v>
      </c>
      <c r="I356" s="62"/>
      <c r="J356" s="62" t="s">
        <v>1166</v>
      </c>
      <c r="K356" s="62" t="s">
        <v>1167</v>
      </c>
    </row>
    <row r="357" spans="1:11" x14ac:dyDescent="0.2">
      <c r="A357" s="61">
        <v>40856</v>
      </c>
      <c r="B357" s="62" t="s">
        <v>36</v>
      </c>
      <c r="C357" s="62" t="s">
        <v>799</v>
      </c>
      <c r="D357" s="62" t="s">
        <v>43</v>
      </c>
      <c r="E357" s="62" t="s">
        <v>20</v>
      </c>
      <c r="F357" s="62" t="s">
        <v>203</v>
      </c>
      <c r="G357" s="63">
        <v>0</v>
      </c>
      <c r="H357" s="62" t="s">
        <v>1084</v>
      </c>
      <c r="I357" s="62"/>
      <c r="J357" s="62" t="s">
        <v>1166</v>
      </c>
      <c r="K357" s="62" t="s">
        <v>1167</v>
      </c>
    </row>
    <row r="358" spans="1:11" x14ac:dyDescent="0.2">
      <c r="A358" s="61">
        <v>40852</v>
      </c>
      <c r="B358" s="62" t="s">
        <v>6</v>
      </c>
      <c r="C358" s="62" t="s">
        <v>1085</v>
      </c>
      <c r="D358" s="62"/>
      <c r="E358" s="62" t="s">
        <v>19</v>
      </c>
      <c r="F358" s="62" t="s">
        <v>1086</v>
      </c>
      <c r="G358" s="63"/>
      <c r="H358" s="62" t="s">
        <v>1087</v>
      </c>
      <c r="I358" s="62"/>
      <c r="J358" s="62" t="s">
        <v>1166</v>
      </c>
      <c r="K358" s="62" t="s">
        <v>1167</v>
      </c>
    </row>
    <row r="359" spans="1:11" x14ac:dyDescent="0.2">
      <c r="A359" s="61">
        <v>40849</v>
      </c>
      <c r="B359" s="62" t="s">
        <v>88</v>
      </c>
      <c r="C359" s="62" t="s">
        <v>1025</v>
      </c>
      <c r="D359" s="62" t="s">
        <v>43</v>
      </c>
      <c r="E359" s="62" t="s">
        <v>17</v>
      </c>
      <c r="F359" s="62" t="s">
        <v>25</v>
      </c>
      <c r="G359" s="63"/>
      <c r="H359" s="62" t="s">
        <v>1088</v>
      </c>
      <c r="I359" s="62"/>
      <c r="J359" s="62" t="s">
        <v>1166</v>
      </c>
      <c r="K359" s="62" t="s">
        <v>1167</v>
      </c>
    </row>
    <row r="360" spans="1:11" x14ac:dyDescent="0.2">
      <c r="A360" s="61">
        <v>40847</v>
      </c>
      <c r="B360" s="62" t="s">
        <v>36</v>
      </c>
      <c r="C360" s="62" t="s">
        <v>1089</v>
      </c>
      <c r="D360" s="62" t="s">
        <v>53</v>
      </c>
      <c r="E360" s="62" t="s">
        <v>17</v>
      </c>
      <c r="F360" s="62" t="s">
        <v>810</v>
      </c>
      <c r="G360" s="63">
        <v>13271.52</v>
      </c>
      <c r="H360" s="62" t="s">
        <v>1090</v>
      </c>
      <c r="I360" s="62"/>
      <c r="J360" s="62" t="s">
        <v>1166</v>
      </c>
      <c r="K360" s="62" t="s">
        <v>1167</v>
      </c>
    </row>
    <row r="361" spans="1:11" x14ac:dyDescent="0.2">
      <c r="A361" s="61">
        <v>40844</v>
      </c>
      <c r="B361" s="62" t="s">
        <v>36</v>
      </c>
      <c r="C361" s="62" t="s">
        <v>857</v>
      </c>
      <c r="D361" s="62" t="s">
        <v>43</v>
      </c>
      <c r="E361" s="62" t="s">
        <v>19</v>
      </c>
      <c r="F361" s="62" t="s">
        <v>666</v>
      </c>
      <c r="G361" s="63"/>
      <c r="H361" s="62" t="s">
        <v>732</v>
      </c>
      <c r="I361" s="62"/>
      <c r="J361" s="62" t="s">
        <v>1166</v>
      </c>
      <c r="K361" s="62" t="s">
        <v>1167</v>
      </c>
    </row>
    <row r="362" spans="1:11" x14ac:dyDescent="0.2">
      <c r="A362" s="61">
        <v>40844</v>
      </c>
      <c r="B362" s="62" t="s">
        <v>40</v>
      </c>
      <c r="C362" s="62" t="s">
        <v>1091</v>
      </c>
      <c r="D362" s="62" t="s">
        <v>43</v>
      </c>
      <c r="E362" s="62" t="s">
        <v>18</v>
      </c>
      <c r="F362" s="62" t="s">
        <v>26</v>
      </c>
      <c r="G362" s="63">
        <v>0</v>
      </c>
      <c r="H362" s="62" t="s">
        <v>733</v>
      </c>
      <c r="I362" s="62"/>
      <c r="J362" s="62" t="s">
        <v>1166</v>
      </c>
      <c r="K362" s="62" t="s">
        <v>1167</v>
      </c>
    </row>
    <row r="363" spans="1:11" x14ac:dyDescent="0.2">
      <c r="A363" s="61">
        <v>40843</v>
      </c>
      <c r="B363" s="62" t="s">
        <v>88</v>
      </c>
      <c r="C363" s="62" t="s">
        <v>869</v>
      </c>
      <c r="D363" s="62" t="s">
        <v>53</v>
      </c>
      <c r="E363" s="62" t="s">
        <v>19</v>
      </c>
      <c r="F363" s="62" t="s">
        <v>1092</v>
      </c>
      <c r="G363" s="63">
        <v>13828</v>
      </c>
      <c r="H363" s="62" t="s">
        <v>1093</v>
      </c>
      <c r="I363" s="62"/>
      <c r="J363" s="62" t="s">
        <v>1166</v>
      </c>
      <c r="K363" s="62" t="s">
        <v>1167</v>
      </c>
    </row>
    <row r="364" spans="1:11" x14ac:dyDescent="0.2">
      <c r="A364" s="61">
        <v>40841</v>
      </c>
      <c r="B364" s="62" t="s">
        <v>88</v>
      </c>
      <c r="C364" s="62" t="s">
        <v>869</v>
      </c>
      <c r="D364" s="62" t="s">
        <v>53</v>
      </c>
      <c r="E364" s="62" t="s">
        <v>19</v>
      </c>
      <c r="F364" s="62" t="s">
        <v>1092</v>
      </c>
      <c r="G364" s="63">
        <v>12164</v>
      </c>
      <c r="H364" s="62" t="s">
        <v>1094</v>
      </c>
      <c r="I364" s="62" t="s">
        <v>1182</v>
      </c>
      <c r="J364" s="62" t="s">
        <v>1166</v>
      </c>
      <c r="K364" s="62" t="s">
        <v>1167</v>
      </c>
    </row>
    <row r="365" spans="1:11" x14ac:dyDescent="0.2">
      <c r="A365" s="61">
        <v>40834</v>
      </c>
      <c r="B365" s="62" t="s">
        <v>36</v>
      </c>
      <c r="C365" s="62" t="s">
        <v>827</v>
      </c>
      <c r="D365" s="62" t="s">
        <v>53</v>
      </c>
      <c r="E365" s="62" t="s">
        <v>19</v>
      </c>
      <c r="F365" s="62" t="s">
        <v>730</v>
      </c>
      <c r="G365" s="63">
        <v>14943.43</v>
      </c>
      <c r="H365" s="62" t="s">
        <v>731</v>
      </c>
      <c r="I365" s="62" t="s">
        <v>1182</v>
      </c>
      <c r="J365" s="62" t="s">
        <v>1166</v>
      </c>
      <c r="K365" s="62" t="s">
        <v>1167</v>
      </c>
    </row>
    <row r="366" spans="1:11" x14ac:dyDescent="0.2">
      <c r="A366" s="61">
        <v>40826</v>
      </c>
      <c r="B366" s="62" t="s">
        <v>6</v>
      </c>
      <c r="C366" s="62" t="s">
        <v>1022</v>
      </c>
      <c r="D366" s="62" t="s">
        <v>43</v>
      </c>
      <c r="E366" s="62" t="s">
        <v>17</v>
      </c>
      <c r="F366" s="62" t="s">
        <v>660</v>
      </c>
      <c r="G366" s="63"/>
      <c r="H366" s="62" t="s">
        <v>661</v>
      </c>
      <c r="I366" s="62"/>
      <c r="J366" s="62" t="s">
        <v>1166</v>
      </c>
      <c r="K366" s="62" t="s">
        <v>1167</v>
      </c>
    </row>
    <row r="367" spans="1:11" x14ac:dyDescent="0.2">
      <c r="A367" s="61">
        <v>40823</v>
      </c>
      <c r="B367" s="62" t="s">
        <v>6</v>
      </c>
      <c r="C367" s="62" t="s">
        <v>797</v>
      </c>
      <c r="D367" s="62" t="s">
        <v>43</v>
      </c>
      <c r="E367" s="62" t="s">
        <v>20</v>
      </c>
      <c r="F367" s="62" t="s">
        <v>662</v>
      </c>
      <c r="G367" s="63"/>
      <c r="H367" s="62" t="s">
        <v>663</v>
      </c>
      <c r="I367" s="62"/>
      <c r="J367" s="62" t="s">
        <v>1166</v>
      </c>
      <c r="K367" s="62" t="s">
        <v>1167</v>
      </c>
    </row>
    <row r="368" spans="1:11" x14ac:dyDescent="0.2">
      <c r="A368" s="61">
        <v>40822</v>
      </c>
      <c r="B368" s="62" t="s">
        <v>36</v>
      </c>
      <c r="C368" s="62" t="s">
        <v>1095</v>
      </c>
      <c r="D368" s="62" t="s">
        <v>53</v>
      </c>
      <c r="E368" s="62" t="s">
        <v>19</v>
      </c>
      <c r="F368" s="62" t="s">
        <v>664</v>
      </c>
      <c r="G368" s="63">
        <v>5839.14</v>
      </c>
      <c r="H368" s="62" t="s">
        <v>665</v>
      </c>
      <c r="I368" s="62"/>
      <c r="J368" s="62" t="s">
        <v>1166</v>
      </c>
      <c r="K368" s="62" t="s">
        <v>1167</v>
      </c>
    </row>
    <row r="369" spans="1:11" x14ac:dyDescent="0.2">
      <c r="A369" s="61">
        <v>40817</v>
      </c>
      <c r="B369" s="62" t="s">
        <v>4</v>
      </c>
      <c r="C369" s="62" t="s">
        <v>1096</v>
      </c>
      <c r="D369" s="62" t="s">
        <v>43</v>
      </c>
      <c r="E369" s="62" t="s">
        <v>20</v>
      </c>
      <c r="F369" s="62" t="s">
        <v>666</v>
      </c>
      <c r="G369" s="63">
        <v>1617.75</v>
      </c>
      <c r="H369" s="62" t="s">
        <v>667</v>
      </c>
      <c r="I369" s="62"/>
      <c r="J369" s="62" t="s">
        <v>1166</v>
      </c>
      <c r="K369" s="62" t="s">
        <v>1167</v>
      </c>
    </row>
    <row r="370" spans="1:11" x14ac:dyDescent="0.2">
      <c r="A370" s="61">
        <v>40814</v>
      </c>
      <c r="B370" s="62" t="s">
        <v>40</v>
      </c>
      <c r="C370" s="62" t="s">
        <v>1066</v>
      </c>
      <c r="D370" s="62"/>
      <c r="E370" s="62" t="s">
        <v>19</v>
      </c>
      <c r="F370" s="62" t="s">
        <v>345</v>
      </c>
      <c r="G370" s="63"/>
      <c r="H370" s="62" t="s">
        <v>668</v>
      </c>
      <c r="I370" s="62"/>
      <c r="J370" s="62" t="s">
        <v>1166</v>
      </c>
      <c r="K370" s="62" t="s">
        <v>1167</v>
      </c>
    </row>
    <row r="371" spans="1:11" x14ac:dyDescent="0.2">
      <c r="A371" s="61">
        <v>40807</v>
      </c>
      <c r="B371" s="62" t="s">
        <v>4</v>
      </c>
      <c r="C371" s="62" t="s">
        <v>1097</v>
      </c>
      <c r="D371" s="62" t="s">
        <v>37</v>
      </c>
      <c r="E371" s="62" t="s">
        <v>18</v>
      </c>
      <c r="F371" s="62" t="s">
        <v>54</v>
      </c>
      <c r="G371" s="63"/>
      <c r="H371" s="62" t="s">
        <v>669</v>
      </c>
      <c r="I371" s="62"/>
      <c r="J371" s="62" t="s">
        <v>1166</v>
      </c>
      <c r="K371" s="62" t="s">
        <v>1167</v>
      </c>
    </row>
    <row r="372" spans="1:11" x14ac:dyDescent="0.2">
      <c r="A372" s="61">
        <v>40806</v>
      </c>
      <c r="B372" s="62" t="s">
        <v>6</v>
      </c>
      <c r="C372" s="62" t="s">
        <v>797</v>
      </c>
      <c r="D372" s="62" t="s">
        <v>2</v>
      </c>
      <c r="E372" s="62" t="s">
        <v>20</v>
      </c>
      <c r="F372" s="62" t="s">
        <v>83</v>
      </c>
      <c r="G372" s="63">
        <v>55051.46</v>
      </c>
      <c r="H372" s="62" t="s">
        <v>670</v>
      </c>
      <c r="I372" s="62"/>
      <c r="J372" s="62" t="s">
        <v>1166</v>
      </c>
      <c r="K372" s="62" t="s">
        <v>1167</v>
      </c>
    </row>
    <row r="373" spans="1:11" x14ac:dyDescent="0.2">
      <c r="A373" s="61">
        <v>40806</v>
      </c>
      <c r="B373" s="62" t="s">
        <v>6</v>
      </c>
      <c r="C373" s="62" t="s">
        <v>1098</v>
      </c>
      <c r="D373" s="62" t="s">
        <v>2</v>
      </c>
      <c r="E373" s="62" t="s">
        <v>17</v>
      </c>
      <c r="F373" s="62" t="s">
        <v>233</v>
      </c>
      <c r="G373" s="63">
        <v>52968.95</v>
      </c>
      <c r="H373" s="62" t="s">
        <v>671</v>
      </c>
      <c r="I373" s="62" t="s">
        <v>1182</v>
      </c>
      <c r="J373" s="62" t="s">
        <v>1166</v>
      </c>
      <c r="K373" s="62" t="s">
        <v>1167</v>
      </c>
    </row>
    <row r="374" spans="1:11" x14ac:dyDescent="0.2">
      <c r="A374" s="61">
        <v>40806</v>
      </c>
      <c r="B374" s="62" t="s">
        <v>36</v>
      </c>
      <c r="C374" s="62" t="s">
        <v>1099</v>
      </c>
      <c r="D374" s="62" t="s">
        <v>37</v>
      </c>
      <c r="E374" s="62" t="s">
        <v>18</v>
      </c>
      <c r="F374" s="62" t="s">
        <v>672</v>
      </c>
      <c r="G374" s="63">
        <v>14530.15</v>
      </c>
      <c r="H374" s="62" t="s">
        <v>673</v>
      </c>
      <c r="I374" s="62"/>
      <c r="J374" s="62" t="s">
        <v>1166</v>
      </c>
      <c r="K374" s="62" t="s">
        <v>1167</v>
      </c>
    </row>
    <row r="375" spans="1:11" x14ac:dyDescent="0.2">
      <c r="A375" s="61">
        <v>40793</v>
      </c>
      <c r="B375" s="62" t="s">
        <v>88</v>
      </c>
      <c r="C375" s="62" t="s">
        <v>899</v>
      </c>
      <c r="D375" s="62" t="s">
        <v>43</v>
      </c>
      <c r="E375" s="62" t="s">
        <v>18</v>
      </c>
      <c r="F375" s="62" t="s">
        <v>127</v>
      </c>
      <c r="G375" s="63"/>
      <c r="H375" s="62" t="s">
        <v>674</v>
      </c>
      <c r="I375" s="62"/>
      <c r="J375" s="62" t="s">
        <v>1166</v>
      </c>
      <c r="K375" s="62" t="s">
        <v>1167</v>
      </c>
    </row>
    <row r="376" spans="1:11" x14ac:dyDescent="0.2">
      <c r="A376" s="61">
        <v>40793</v>
      </c>
      <c r="B376" s="62" t="s">
        <v>36</v>
      </c>
      <c r="C376" s="62" t="s">
        <v>1100</v>
      </c>
      <c r="D376" s="62" t="s">
        <v>43</v>
      </c>
      <c r="E376" s="62" t="s">
        <v>18</v>
      </c>
      <c r="F376" s="62" t="s">
        <v>72</v>
      </c>
      <c r="G376" s="63"/>
      <c r="H376" s="62" t="s">
        <v>675</v>
      </c>
      <c r="I376" s="62"/>
      <c r="J376" s="62" t="s">
        <v>1166</v>
      </c>
      <c r="K376" s="62" t="s">
        <v>1167</v>
      </c>
    </row>
    <row r="377" spans="1:11" x14ac:dyDescent="0.2">
      <c r="A377" s="61">
        <v>40793</v>
      </c>
      <c r="B377" s="62" t="s">
        <v>36</v>
      </c>
      <c r="C377" s="62" t="s">
        <v>1101</v>
      </c>
      <c r="D377" s="62" t="s">
        <v>43</v>
      </c>
      <c r="E377" s="62" t="s">
        <v>18</v>
      </c>
      <c r="F377" s="62" t="s">
        <v>72</v>
      </c>
      <c r="G377" s="63"/>
      <c r="H377" s="62" t="s">
        <v>675</v>
      </c>
      <c r="I377" s="62"/>
      <c r="J377" s="62" t="s">
        <v>1166</v>
      </c>
      <c r="K377" s="62" t="s">
        <v>1167</v>
      </c>
    </row>
    <row r="378" spans="1:11" x14ac:dyDescent="0.2">
      <c r="A378" s="61">
        <v>40793</v>
      </c>
      <c r="B378" s="62" t="s">
        <v>36</v>
      </c>
      <c r="C378" s="62" t="s">
        <v>791</v>
      </c>
      <c r="D378" s="62" t="s">
        <v>2</v>
      </c>
      <c r="E378" s="62" t="s">
        <v>19</v>
      </c>
      <c r="F378" s="62" t="s">
        <v>676</v>
      </c>
      <c r="G378" s="63">
        <v>91179.67</v>
      </c>
      <c r="H378" s="62" t="s">
        <v>22</v>
      </c>
      <c r="I378" s="62"/>
      <c r="J378" s="62" t="s">
        <v>1166</v>
      </c>
      <c r="K378" s="62" t="s">
        <v>1167</v>
      </c>
    </row>
    <row r="379" spans="1:11" x14ac:dyDescent="0.2">
      <c r="A379" s="61">
        <v>40792</v>
      </c>
      <c r="B379" s="62" t="s">
        <v>36</v>
      </c>
      <c r="C379" s="62" t="s">
        <v>1102</v>
      </c>
      <c r="D379" s="62" t="s">
        <v>43</v>
      </c>
      <c r="E379" s="62" t="s">
        <v>17</v>
      </c>
      <c r="F379" s="62" t="s">
        <v>677</v>
      </c>
      <c r="G379" s="63">
        <v>1476.55</v>
      </c>
      <c r="H379" s="62" t="s">
        <v>678</v>
      </c>
      <c r="I379" s="62"/>
      <c r="J379" s="62" t="s">
        <v>1166</v>
      </c>
      <c r="K379" s="62" t="s">
        <v>1167</v>
      </c>
    </row>
    <row r="380" spans="1:11" x14ac:dyDescent="0.2">
      <c r="A380" s="61">
        <v>40790</v>
      </c>
      <c r="B380" s="62" t="s">
        <v>36</v>
      </c>
      <c r="C380" s="62" t="s">
        <v>1103</v>
      </c>
      <c r="D380" s="62" t="s">
        <v>53</v>
      </c>
      <c r="E380" s="62" t="s">
        <v>19</v>
      </c>
      <c r="F380" s="62" t="s">
        <v>227</v>
      </c>
      <c r="G380" s="63">
        <v>24487.16</v>
      </c>
      <c r="H380" s="62" t="s">
        <v>22</v>
      </c>
      <c r="I380" s="62"/>
      <c r="J380" s="62" t="s">
        <v>1166</v>
      </c>
      <c r="K380" s="62" t="s">
        <v>1167</v>
      </c>
    </row>
    <row r="381" spans="1:11" x14ac:dyDescent="0.2">
      <c r="A381" s="61">
        <v>40786</v>
      </c>
      <c r="B381" s="62" t="s">
        <v>36</v>
      </c>
      <c r="C381" s="62" t="s">
        <v>1104</v>
      </c>
      <c r="D381" s="62" t="s">
        <v>37</v>
      </c>
      <c r="E381" s="62" t="s">
        <v>18</v>
      </c>
      <c r="F381" s="62" t="s">
        <v>64</v>
      </c>
      <c r="G381" s="63"/>
      <c r="H381" s="62" t="s">
        <v>679</v>
      </c>
      <c r="I381" s="62" t="s">
        <v>1487</v>
      </c>
      <c r="J381" s="62" t="s">
        <v>1166</v>
      </c>
      <c r="K381" s="62" t="s">
        <v>1167</v>
      </c>
    </row>
    <row r="382" spans="1:11" x14ac:dyDescent="0.2">
      <c r="A382" s="61">
        <v>40784</v>
      </c>
      <c r="B382" s="62" t="s">
        <v>6</v>
      </c>
      <c r="C382" s="62" t="s">
        <v>882</v>
      </c>
      <c r="D382" s="62" t="s">
        <v>2</v>
      </c>
      <c r="E382" s="62" t="s">
        <v>20</v>
      </c>
      <c r="F382" s="62" t="s">
        <v>680</v>
      </c>
      <c r="G382" s="63">
        <v>85136.95</v>
      </c>
      <c r="H382" s="62" t="s">
        <v>298</v>
      </c>
      <c r="I382" s="62"/>
      <c r="J382" s="62" t="s">
        <v>1166</v>
      </c>
      <c r="K382" s="62" t="s">
        <v>1167</v>
      </c>
    </row>
    <row r="383" spans="1:11" x14ac:dyDescent="0.2">
      <c r="A383" s="61">
        <v>40774</v>
      </c>
      <c r="B383" s="62" t="s">
        <v>5</v>
      </c>
      <c r="C383" s="62" t="s">
        <v>1105</v>
      </c>
      <c r="D383" s="62" t="s">
        <v>53</v>
      </c>
      <c r="E383" s="62" t="s">
        <v>19</v>
      </c>
      <c r="F383" s="62" t="s">
        <v>72</v>
      </c>
      <c r="G383" s="63">
        <v>33263.43</v>
      </c>
      <c r="H383" s="62" t="s">
        <v>1106</v>
      </c>
      <c r="I383" s="62"/>
      <c r="J383" s="62" t="s">
        <v>1166</v>
      </c>
      <c r="K383" s="62" t="s">
        <v>1167</v>
      </c>
    </row>
    <row r="384" spans="1:11" x14ac:dyDescent="0.2">
      <c r="A384" s="61">
        <v>40772</v>
      </c>
      <c r="B384" s="62" t="s">
        <v>88</v>
      </c>
      <c r="C384" s="62" t="s">
        <v>869</v>
      </c>
      <c r="D384" s="62" t="s">
        <v>43</v>
      </c>
      <c r="E384" s="62" t="s">
        <v>18</v>
      </c>
      <c r="F384" s="62" t="s">
        <v>681</v>
      </c>
      <c r="G384" s="63">
        <v>0</v>
      </c>
      <c r="H384" s="62" t="s">
        <v>682</v>
      </c>
      <c r="I384" s="62"/>
      <c r="J384" s="62" t="s">
        <v>1166</v>
      </c>
      <c r="K384" s="62" t="s">
        <v>1167</v>
      </c>
    </row>
    <row r="385" spans="1:11" x14ac:dyDescent="0.2">
      <c r="A385" s="61">
        <v>40770</v>
      </c>
      <c r="B385" s="62" t="s">
        <v>88</v>
      </c>
      <c r="C385" s="62" t="s">
        <v>1027</v>
      </c>
      <c r="D385" s="62" t="s">
        <v>43</v>
      </c>
      <c r="E385" s="62" t="s">
        <v>19</v>
      </c>
      <c r="F385" s="62" t="s">
        <v>104</v>
      </c>
      <c r="G385" s="63"/>
      <c r="H385" s="62" t="s">
        <v>683</v>
      </c>
      <c r="I385" s="62"/>
      <c r="J385" s="62" t="s">
        <v>1166</v>
      </c>
      <c r="K385" s="62" t="s">
        <v>1167</v>
      </c>
    </row>
    <row r="386" spans="1:11" x14ac:dyDescent="0.2">
      <c r="A386" s="61">
        <v>40763</v>
      </c>
      <c r="B386" s="62" t="s">
        <v>36</v>
      </c>
      <c r="C386" s="62" t="s">
        <v>1107</v>
      </c>
      <c r="D386" s="62" t="s">
        <v>43</v>
      </c>
      <c r="E386" s="62" t="s">
        <v>19</v>
      </c>
      <c r="F386" s="62" t="s">
        <v>380</v>
      </c>
      <c r="G386" s="63">
        <v>477</v>
      </c>
      <c r="H386" s="62" t="s">
        <v>684</v>
      </c>
      <c r="I386" s="62"/>
      <c r="J386" s="62" t="s">
        <v>1166</v>
      </c>
      <c r="K386" s="62" t="s">
        <v>1167</v>
      </c>
    </row>
    <row r="387" spans="1:11" x14ac:dyDescent="0.2">
      <c r="A387" s="61">
        <v>40763</v>
      </c>
      <c r="B387" s="62" t="s">
        <v>4</v>
      </c>
      <c r="C387" s="62" t="s">
        <v>1108</v>
      </c>
      <c r="D387" s="62"/>
      <c r="E387" s="62" t="s">
        <v>17</v>
      </c>
      <c r="F387" s="62" t="s">
        <v>54</v>
      </c>
      <c r="G387" s="63"/>
      <c r="H387" s="62" t="s">
        <v>1109</v>
      </c>
      <c r="I387" s="62"/>
      <c r="J387" s="62" t="s">
        <v>1166</v>
      </c>
      <c r="K387" s="62" t="s">
        <v>1167</v>
      </c>
    </row>
    <row r="388" spans="1:11" x14ac:dyDescent="0.2">
      <c r="A388" s="61">
        <v>40760</v>
      </c>
      <c r="B388" s="62" t="s">
        <v>5</v>
      </c>
      <c r="C388" s="62" t="s">
        <v>1110</v>
      </c>
      <c r="D388" s="62" t="s">
        <v>37</v>
      </c>
      <c r="E388" s="62" t="s">
        <v>18</v>
      </c>
      <c r="F388" s="62" t="s">
        <v>233</v>
      </c>
      <c r="G388" s="63"/>
      <c r="H388" s="62" t="s">
        <v>685</v>
      </c>
      <c r="I388" s="62" t="s">
        <v>1487</v>
      </c>
      <c r="J388" s="62" t="s">
        <v>1166</v>
      </c>
      <c r="K388" s="62" t="s">
        <v>1167</v>
      </c>
    </row>
    <row r="389" spans="1:11" x14ac:dyDescent="0.2">
      <c r="A389" s="61">
        <v>40759</v>
      </c>
      <c r="B389" s="62" t="s">
        <v>36</v>
      </c>
      <c r="C389" s="62" t="s">
        <v>1111</v>
      </c>
      <c r="D389" s="62" t="s">
        <v>53</v>
      </c>
      <c r="E389" s="62" t="s">
        <v>18</v>
      </c>
      <c r="F389" s="62" t="s">
        <v>686</v>
      </c>
      <c r="G389" s="63">
        <v>25148.27</v>
      </c>
      <c r="H389" s="62" t="s">
        <v>687</v>
      </c>
      <c r="I389" s="62" t="s">
        <v>1487</v>
      </c>
      <c r="J389" s="62" t="s">
        <v>1166</v>
      </c>
      <c r="K389" s="62" t="s">
        <v>1167</v>
      </c>
    </row>
    <row r="390" spans="1:11" x14ac:dyDescent="0.2">
      <c r="A390" s="61">
        <v>40758</v>
      </c>
      <c r="B390" s="62" t="s">
        <v>5</v>
      </c>
      <c r="C390" s="62" t="s">
        <v>1017</v>
      </c>
      <c r="D390" s="62" t="s">
        <v>53</v>
      </c>
      <c r="E390" s="62" t="s">
        <v>20</v>
      </c>
      <c r="F390" s="62" t="s">
        <v>203</v>
      </c>
      <c r="G390" s="63">
        <v>21632.54</v>
      </c>
      <c r="H390" s="62" t="s">
        <v>688</v>
      </c>
      <c r="I390" s="62"/>
      <c r="J390" s="62" t="s">
        <v>1166</v>
      </c>
      <c r="K390" s="62" t="s">
        <v>1167</v>
      </c>
    </row>
    <row r="391" spans="1:11" x14ac:dyDescent="0.2">
      <c r="A391" s="61">
        <v>40757</v>
      </c>
      <c r="B391" s="62" t="s">
        <v>4</v>
      </c>
      <c r="C391" s="62" t="s">
        <v>996</v>
      </c>
      <c r="D391" s="62" t="s">
        <v>2</v>
      </c>
      <c r="E391" s="62" t="s">
        <v>17</v>
      </c>
      <c r="F391" s="62" t="s">
        <v>689</v>
      </c>
      <c r="G391" s="63">
        <v>472674.48</v>
      </c>
      <c r="H391" s="62" t="s">
        <v>690</v>
      </c>
      <c r="I391" s="62"/>
      <c r="J391" s="62" t="s">
        <v>1166</v>
      </c>
      <c r="K391" s="62" t="s">
        <v>1167</v>
      </c>
    </row>
    <row r="392" spans="1:11" x14ac:dyDescent="0.2">
      <c r="A392" s="61">
        <v>40756</v>
      </c>
      <c r="B392" s="62" t="s">
        <v>36</v>
      </c>
      <c r="C392" s="62" t="s">
        <v>1112</v>
      </c>
      <c r="D392" s="62" t="s">
        <v>43</v>
      </c>
      <c r="E392" s="62" t="s">
        <v>17</v>
      </c>
      <c r="F392" s="62" t="s">
        <v>691</v>
      </c>
      <c r="G392" s="63">
        <v>12.64</v>
      </c>
      <c r="H392" s="62" t="s">
        <v>692</v>
      </c>
      <c r="I392" s="62" t="s">
        <v>1182</v>
      </c>
      <c r="J392" s="62" t="s">
        <v>1166</v>
      </c>
      <c r="K392" s="62" t="s">
        <v>1167</v>
      </c>
    </row>
    <row r="393" spans="1:11" x14ac:dyDescent="0.2">
      <c r="A393" s="61">
        <v>40753</v>
      </c>
      <c r="B393" s="62" t="s">
        <v>36</v>
      </c>
      <c r="C393" s="62" t="s">
        <v>1107</v>
      </c>
      <c r="D393" s="62" t="s">
        <v>53</v>
      </c>
      <c r="E393" s="62" t="s">
        <v>17</v>
      </c>
      <c r="F393" s="62" t="s">
        <v>380</v>
      </c>
      <c r="G393" s="63"/>
      <c r="H393" s="62" t="s">
        <v>693</v>
      </c>
      <c r="I393" s="62"/>
      <c r="J393" s="62" t="s">
        <v>1166</v>
      </c>
      <c r="K393" s="62" t="s">
        <v>1167</v>
      </c>
    </row>
    <row r="394" spans="1:11" x14ac:dyDescent="0.2">
      <c r="A394" s="61">
        <v>40749</v>
      </c>
      <c r="B394" s="62" t="s">
        <v>88</v>
      </c>
      <c r="C394" s="62" t="s">
        <v>1027</v>
      </c>
      <c r="D394" s="62" t="s">
        <v>43</v>
      </c>
      <c r="E394" s="62" t="s">
        <v>19</v>
      </c>
      <c r="F394" s="62" t="s">
        <v>345</v>
      </c>
      <c r="G394" s="63"/>
      <c r="H394" s="62" t="s">
        <v>659</v>
      </c>
      <c r="I394" s="62" t="s">
        <v>1182</v>
      </c>
      <c r="J394" s="62" t="s">
        <v>1166</v>
      </c>
      <c r="K394" s="62" t="s">
        <v>1167</v>
      </c>
    </row>
    <row r="395" spans="1:11" x14ac:dyDescent="0.2">
      <c r="A395" s="61">
        <v>40749</v>
      </c>
      <c r="B395" s="62" t="s">
        <v>36</v>
      </c>
      <c r="C395" s="62" t="s">
        <v>1113</v>
      </c>
      <c r="D395" s="62" t="s">
        <v>53</v>
      </c>
      <c r="E395" s="62" t="s">
        <v>19</v>
      </c>
      <c r="F395" s="62" t="s">
        <v>380</v>
      </c>
      <c r="G395" s="63">
        <v>2650.82</v>
      </c>
      <c r="H395" s="62" t="s">
        <v>694</v>
      </c>
      <c r="I395" s="62"/>
      <c r="J395" s="62" t="s">
        <v>1166</v>
      </c>
      <c r="K395" s="62" t="s">
        <v>1167</v>
      </c>
    </row>
    <row r="396" spans="1:11" x14ac:dyDescent="0.2">
      <c r="A396" s="61">
        <v>40745</v>
      </c>
      <c r="B396" s="62" t="s">
        <v>36</v>
      </c>
      <c r="C396" s="62" t="s">
        <v>984</v>
      </c>
      <c r="D396" s="62" t="s">
        <v>43</v>
      </c>
      <c r="E396" s="62" t="s">
        <v>17</v>
      </c>
      <c r="F396" s="62" t="s">
        <v>695</v>
      </c>
      <c r="G396" s="63">
        <v>98.66</v>
      </c>
      <c r="H396" s="62" t="s">
        <v>696</v>
      </c>
      <c r="I396" s="62"/>
      <c r="J396" s="62" t="s">
        <v>1166</v>
      </c>
      <c r="K396" s="62" t="s">
        <v>1167</v>
      </c>
    </row>
    <row r="397" spans="1:11" x14ac:dyDescent="0.2">
      <c r="A397" s="61">
        <v>40743</v>
      </c>
      <c r="B397" s="62" t="s">
        <v>36</v>
      </c>
      <c r="C397" s="62" t="s">
        <v>1114</v>
      </c>
      <c r="D397" s="62" t="s">
        <v>37</v>
      </c>
      <c r="E397" s="62" t="s">
        <v>18</v>
      </c>
      <c r="F397" s="62" t="s">
        <v>697</v>
      </c>
      <c r="G397" s="63"/>
      <c r="H397" s="62" t="s">
        <v>698</v>
      </c>
      <c r="I397" s="62"/>
      <c r="J397" s="62" t="s">
        <v>1166</v>
      </c>
      <c r="K397" s="62" t="s">
        <v>1167</v>
      </c>
    </row>
    <row r="398" spans="1:11" x14ac:dyDescent="0.2">
      <c r="A398" s="61">
        <v>40742</v>
      </c>
      <c r="B398" s="62" t="s">
        <v>6</v>
      </c>
      <c r="C398" s="62" t="s">
        <v>1085</v>
      </c>
      <c r="D398" s="62" t="s">
        <v>2</v>
      </c>
      <c r="E398" s="62" t="s">
        <v>20</v>
      </c>
      <c r="F398" s="62" t="s">
        <v>494</v>
      </c>
      <c r="G398" s="63">
        <v>122852.53</v>
      </c>
      <c r="H398" s="62" t="s">
        <v>495</v>
      </c>
      <c r="I398" s="62"/>
      <c r="J398" s="62" t="s">
        <v>1166</v>
      </c>
      <c r="K398" s="62" t="s">
        <v>1167</v>
      </c>
    </row>
    <row r="399" spans="1:11" x14ac:dyDescent="0.2">
      <c r="A399" s="61">
        <v>40738</v>
      </c>
      <c r="B399" s="62" t="s">
        <v>4</v>
      </c>
      <c r="C399" s="62" t="s">
        <v>1115</v>
      </c>
      <c r="D399" s="62" t="s">
        <v>43</v>
      </c>
      <c r="E399" s="62" t="s">
        <v>17</v>
      </c>
      <c r="F399" s="62" t="s">
        <v>657</v>
      </c>
      <c r="G399" s="63"/>
      <c r="H399" s="62" t="s">
        <v>658</v>
      </c>
      <c r="I399" s="62"/>
      <c r="J399" s="62" t="s">
        <v>1166</v>
      </c>
      <c r="K399" s="62" t="s">
        <v>1167</v>
      </c>
    </row>
    <row r="400" spans="1:11" x14ac:dyDescent="0.2">
      <c r="A400" s="61">
        <v>40727</v>
      </c>
      <c r="B400" s="62" t="s">
        <v>40</v>
      </c>
      <c r="C400" s="62" t="s">
        <v>1116</v>
      </c>
      <c r="D400" s="62" t="s">
        <v>53</v>
      </c>
      <c r="E400" s="62" t="s">
        <v>17</v>
      </c>
      <c r="F400" s="62" t="s">
        <v>54</v>
      </c>
      <c r="G400" s="63">
        <v>13346.09</v>
      </c>
      <c r="H400" s="62" t="s">
        <v>496</v>
      </c>
      <c r="I400" s="62"/>
      <c r="J400" s="62" t="s">
        <v>1166</v>
      </c>
      <c r="K400" s="62" t="s">
        <v>1167</v>
      </c>
    </row>
    <row r="401" spans="1:11" x14ac:dyDescent="0.2">
      <c r="A401" s="61">
        <v>40724</v>
      </c>
      <c r="B401" s="62" t="s">
        <v>88</v>
      </c>
      <c r="C401" s="62" t="s">
        <v>899</v>
      </c>
      <c r="D401" s="62" t="s">
        <v>43</v>
      </c>
      <c r="E401" s="62" t="s">
        <v>20</v>
      </c>
      <c r="F401" s="62" t="s">
        <v>497</v>
      </c>
      <c r="G401" s="63"/>
      <c r="H401" s="62" t="s">
        <v>498</v>
      </c>
      <c r="I401" s="62"/>
      <c r="J401" s="62" t="s">
        <v>1166</v>
      </c>
      <c r="K401" s="62" t="s">
        <v>1167</v>
      </c>
    </row>
    <row r="402" spans="1:11" x14ac:dyDescent="0.2">
      <c r="A402" s="61">
        <v>40723</v>
      </c>
      <c r="B402" s="62" t="s">
        <v>5</v>
      </c>
      <c r="C402" s="62" t="s">
        <v>1117</v>
      </c>
      <c r="D402" s="62" t="s">
        <v>2</v>
      </c>
      <c r="E402" s="62" t="s">
        <v>20</v>
      </c>
      <c r="F402" s="62" t="s">
        <v>66</v>
      </c>
      <c r="G402" s="63">
        <v>141882.01</v>
      </c>
      <c r="H402" s="62" t="s">
        <v>499</v>
      </c>
      <c r="I402" s="62"/>
      <c r="J402" s="62" t="s">
        <v>1166</v>
      </c>
      <c r="K402" s="62" t="s">
        <v>1167</v>
      </c>
    </row>
    <row r="403" spans="1:11" x14ac:dyDescent="0.2">
      <c r="A403" s="61">
        <v>40722</v>
      </c>
      <c r="B403" s="62" t="s">
        <v>36</v>
      </c>
      <c r="C403" s="62" t="s">
        <v>1113</v>
      </c>
      <c r="D403" s="62" t="s">
        <v>53</v>
      </c>
      <c r="E403" s="62" t="s">
        <v>19</v>
      </c>
      <c r="F403" s="62" t="s">
        <v>56</v>
      </c>
      <c r="G403" s="63">
        <v>10594.46</v>
      </c>
      <c r="H403" s="62" t="s">
        <v>500</v>
      </c>
      <c r="I403" s="62"/>
      <c r="J403" s="62" t="s">
        <v>1166</v>
      </c>
      <c r="K403" s="62" t="s">
        <v>1167</v>
      </c>
    </row>
    <row r="404" spans="1:11" x14ac:dyDescent="0.2">
      <c r="A404" s="61">
        <v>40720</v>
      </c>
      <c r="B404" s="62" t="s">
        <v>4</v>
      </c>
      <c r="C404" s="62" t="s">
        <v>1118</v>
      </c>
      <c r="D404" s="62" t="s">
        <v>43</v>
      </c>
      <c r="E404" s="62" t="s">
        <v>17</v>
      </c>
      <c r="F404" s="62" t="s">
        <v>501</v>
      </c>
      <c r="G404" s="63"/>
      <c r="H404" s="62" t="s">
        <v>502</v>
      </c>
      <c r="I404" s="62"/>
      <c r="J404" s="62" t="s">
        <v>1166</v>
      </c>
      <c r="K404" s="62" t="s">
        <v>1167</v>
      </c>
    </row>
    <row r="405" spans="1:11" x14ac:dyDescent="0.2">
      <c r="A405" s="61">
        <v>40716</v>
      </c>
      <c r="B405" s="62" t="s">
        <v>6</v>
      </c>
      <c r="C405" s="62" t="s">
        <v>797</v>
      </c>
      <c r="D405" s="62" t="s">
        <v>43</v>
      </c>
      <c r="E405" s="62" t="s">
        <v>20</v>
      </c>
      <c r="F405" s="62" t="s">
        <v>66</v>
      </c>
      <c r="G405" s="63">
        <v>1300</v>
      </c>
      <c r="H405" s="62" t="s">
        <v>503</v>
      </c>
      <c r="I405" s="62" t="s">
        <v>1182</v>
      </c>
      <c r="J405" s="62" t="s">
        <v>1166</v>
      </c>
      <c r="K405" s="62" t="s">
        <v>1167</v>
      </c>
    </row>
    <row r="406" spans="1:11" x14ac:dyDescent="0.2">
      <c r="A406" s="61">
        <v>40710</v>
      </c>
      <c r="B406" s="62" t="s">
        <v>36</v>
      </c>
      <c r="C406" s="62" t="s">
        <v>1119</v>
      </c>
      <c r="D406" s="62" t="s">
        <v>43</v>
      </c>
      <c r="E406" s="62" t="s">
        <v>20</v>
      </c>
      <c r="F406" s="62" t="s">
        <v>119</v>
      </c>
      <c r="G406" s="63"/>
      <c r="H406" s="62" t="s">
        <v>504</v>
      </c>
      <c r="I406" s="62"/>
      <c r="J406" s="62" t="s">
        <v>1166</v>
      </c>
      <c r="K406" s="62" t="s">
        <v>1167</v>
      </c>
    </row>
    <row r="407" spans="1:11" x14ac:dyDescent="0.2">
      <c r="A407" s="61">
        <v>40710</v>
      </c>
      <c r="B407" s="62" t="s">
        <v>36</v>
      </c>
      <c r="C407" s="62" t="s">
        <v>1120</v>
      </c>
      <c r="D407" s="62" t="s">
        <v>43</v>
      </c>
      <c r="E407" s="62" t="s">
        <v>20</v>
      </c>
      <c r="F407" s="62" t="s">
        <v>119</v>
      </c>
      <c r="G407" s="63"/>
      <c r="H407" s="62" t="s">
        <v>504</v>
      </c>
      <c r="I407" s="62"/>
      <c r="J407" s="62" t="s">
        <v>1166</v>
      </c>
      <c r="K407" s="62" t="s">
        <v>1167</v>
      </c>
    </row>
    <row r="408" spans="1:11" x14ac:dyDescent="0.2">
      <c r="A408" s="61">
        <v>40710</v>
      </c>
      <c r="B408" s="62" t="s">
        <v>36</v>
      </c>
      <c r="C408" s="62" t="s">
        <v>1121</v>
      </c>
      <c r="D408" s="62" t="s">
        <v>43</v>
      </c>
      <c r="E408" s="62" t="s">
        <v>20</v>
      </c>
      <c r="F408" s="62" t="s">
        <v>119</v>
      </c>
      <c r="G408" s="63"/>
      <c r="H408" s="62" t="s">
        <v>504</v>
      </c>
      <c r="I408" s="62"/>
      <c r="J408" s="62" t="s">
        <v>1166</v>
      </c>
      <c r="K408" s="62" t="s">
        <v>1167</v>
      </c>
    </row>
    <row r="409" spans="1:11" x14ac:dyDescent="0.2">
      <c r="A409" s="61">
        <v>40710</v>
      </c>
      <c r="B409" s="62" t="s">
        <v>36</v>
      </c>
      <c r="C409" s="62" t="s">
        <v>1122</v>
      </c>
      <c r="D409" s="62" t="s">
        <v>37</v>
      </c>
      <c r="E409" s="62" t="s">
        <v>18</v>
      </c>
      <c r="F409" s="62" t="s">
        <v>377</v>
      </c>
      <c r="G409" s="63">
        <v>287.32</v>
      </c>
      <c r="H409" s="62" t="s">
        <v>699</v>
      </c>
      <c r="I409" s="62"/>
      <c r="J409" s="62" t="s">
        <v>1166</v>
      </c>
      <c r="K409" s="62" t="s">
        <v>1167</v>
      </c>
    </row>
    <row r="410" spans="1:11" x14ac:dyDescent="0.2">
      <c r="A410" s="61">
        <v>40692</v>
      </c>
      <c r="B410" s="62" t="s">
        <v>4</v>
      </c>
      <c r="C410" s="62" t="s">
        <v>1123</v>
      </c>
      <c r="D410" s="62" t="s">
        <v>53</v>
      </c>
      <c r="E410" s="62" t="s">
        <v>17</v>
      </c>
      <c r="F410" s="62" t="s">
        <v>505</v>
      </c>
      <c r="G410" s="63">
        <v>12784.02</v>
      </c>
      <c r="H410" s="62" t="s">
        <v>506</v>
      </c>
      <c r="I410" s="62"/>
      <c r="J410" s="62" t="s">
        <v>1166</v>
      </c>
      <c r="K410" s="62" t="s">
        <v>1167</v>
      </c>
    </row>
    <row r="411" spans="1:11" x14ac:dyDescent="0.2">
      <c r="A411" s="61">
        <v>40690</v>
      </c>
      <c r="B411" s="62" t="s">
        <v>40</v>
      </c>
      <c r="C411" s="62" t="s">
        <v>963</v>
      </c>
      <c r="D411" s="62" t="s">
        <v>53</v>
      </c>
      <c r="E411" s="62" t="s">
        <v>19</v>
      </c>
      <c r="F411" s="62" t="s">
        <v>345</v>
      </c>
      <c r="G411" s="63">
        <v>7283.44</v>
      </c>
      <c r="H411" s="62" t="s">
        <v>507</v>
      </c>
      <c r="I411" s="62"/>
      <c r="J411" s="62" t="s">
        <v>1166</v>
      </c>
      <c r="K411" s="62" t="s">
        <v>1167</v>
      </c>
    </row>
    <row r="412" spans="1:11" x14ac:dyDescent="0.2">
      <c r="A412" s="61">
        <v>40690</v>
      </c>
      <c r="B412" s="62" t="s">
        <v>40</v>
      </c>
      <c r="C412" s="62" t="s">
        <v>1124</v>
      </c>
      <c r="D412" s="62"/>
      <c r="E412" s="62" t="s">
        <v>18</v>
      </c>
      <c r="F412" s="62" t="s">
        <v>54</v>
      </c>
      <c r="G412" s="63"/>
      <c r="H412" s="62" t="s">
        <v>508</v>
      </c>
      <c r="I412" s="62"/>
      <c r="J412" s="62" t="s">
        <v>1166</v>
      </c>
      <c r="K412" s="62" t="s">
        <v>1167</v>
      </c>
    </row>
    <row r="413" spans="1:11" x14ac:dyDescent="0.2">
      <c r="A413" s="61">
        <v>40688</v>
      </c>
      <c r="B413" s="62" t="s">
        <v>36</v>
      </c>
      <c r="C413" s="62" t="s">
        <v>1107</v>
      </c>
      <c r="D413" s="62" t="s">
        <v>43</v>
      </c>
      <c r="E413" s="62" t="s">
        <v>17</v>
      </c>
      <c r="F413" s="62" t="s">
        <v>509</v>
      </c>
      <c r="G413" s="63">
        <v>280.52</v>
      </c>
      <c r="H413" s="62" t="s">
        <v>510</v>
      </c>
      <c r="I413" s="62"/>
      <c r="J413" s="62" t="s">
        <v>1166</v>
      </c>
      <c r="K413" s="62" t="s">
        <v>1167</v>
      </c>
    </row>
    <row r="414" spans="1:11" x14ac:dyDescent="0.2">
      <c r="A414" s="61">
        <v>40686</v>
      </c>
      <c r="B414" s="62" t="s">
        <v>88</v>
      </c>
      <c r="C414" s="62" t="s">
        <v>899</v>
      </c>
      <c r="D414" s="62" t="s">
        <v>53</v>
      </c>
      <c r="E414" s="62" t="s">
        <v>17</v>
      </c>
      <c r="F414" s="62" t="s">
        <v>28</v>
      </c>
      <c r="G414" s="63"/>
      <c r="H414" s="62" t="s">
        <v>511</v>
      </c>
      <c r="I414" s="62" t="s">
        <v>1182</v>
      </c>
      <c r="J414" s="62" t="s">
        <v>1166</v>
      </c>
      <c r="K414" s="62" t="s">
        <v>1167</v>
      </c>
    </row>
    <row r="415" spans="1:11" x14ac:dyDescent="0.2">
      <c r="A415" s="61">
        <v>40683</v>
      </c>
      <c r="B415" s="62" t="s">
        <v>4</v>
      </c>
      <c r="C415" s="62" t="s">
        <v>1125</v>
      </c>
      <c r="D415" s="62" t="s">
        <v>43</v>
      </c>
      <c r="E415" s="62" t="s">
        <v>19</v>
      </c>
      <c r="F415" s="62" t="s">
        <v>152</v>
      </c>
      <c r="G415" s="63">
        <v>993.76</v>
      </c>
      <c r="H415" s="62" t="s">
        <v>512</v>
      </c>
      <c r="I415" s="62"/>
      <c r="J415" s="62" t="s">
        <v>1166</v>
      </c>
      <c r="K415" s="62" t="s">
        <v>1167</v>
      </c>
    </row>
    <row r="416" spans="1:11" x14ac:dyDescent="0.2">
      <c r="A416" s="61">
        <v>40680</v>
      </c>
      <c r="B416" s="62" t="s">
        <v>40</v>
      </c>
      <c r="C416" s="62" t="s">
        <v>926</v>
      </c>
      <c r="D416" s="62" t="s">
        <v>53</v>
      </c>
      <c r="E416" s="62" t="s">
        <v>17</v>
      </c>
      <c r="F416" s="62" t="s">
        <v>345</v>
      </c>
      <c r="G416" s="63">
        <v>11590.64</v>
      </c>
      <c r="H416" s="62" t="s">
        <v>700</v>
      </c>
      <c r="I416" s="62"/>
      <c r="J416" s="62" t="s">
        <v>1166</v>
      </c>
      <c r="K416" s="62" t="s">
        <v>1167</v>
      </c>
    </row>
    <row r="417" spans="1:11" x14ac:dyDescent="0.2">
      <c r="A417" s="61">
        <v>40679</v>
      </c>
      <c r="B417" s="62" t="s">
        <v>36</v>
      </c>
      <c r="C417" s="62" t="s">
        <v>1126</v>
      </c>
      <c r="D417" s="62" t="s">
        <v>2</v>
      </c>
      <c r="E417" s="62" t="s">
        <v>20</v>
      </c>
      <c r="F417" s="62" t="s">
        <v>513</v>
      </c>
      <c r="G417" s="63">
        <v>148000</v>
      </c>
      <c r="H417" s="62" t="s">
        <v>514</v>
      </c>
      <c r="I417" s="62"/>
      <c r="J417" s="62" t="s">
        <v>1166</v>
      </c>
      <c r="K417" s="62" t="s">
        <v>1167</v>
      </c>
    </row>
    <row r="418" spans="1:11" x14ac:dyDescent="0.2">
      <c r="A418" s="61">
        <v>40670</v>
      </c>
      <c r="B418" s="62" t="s">
        <v>36</v>
      </c>
      <c r="C418" s="62" t="s">
        <v>1119</v>
      </c>
      <c r="D418" s="62" t="s">
        <v>37</v>
      </c>
      <c r="E418" s="62" t="s">
        <v>18</v>
      </c>
      <c r="F418" s="62" t="s">
        <v>119</v>
      </c>
      <c r="G418" s="63"/>
      <c r="H418" s="62" t="s">
        <v>701</v>
      </c>
      <c r="I418" s="62"/>
      <c r="J418" s="62" t="s">
        <v>1166</v>
      </c>
      <c r="K418" s="62" t="s">
        <v>1167</v>
      </c>
    </row>
    <row r="419" spans="1:11" x14ac:dyDescent="0.2">
      <c r="A419" s="61">
        <v>40666</v>
      </c>
      <c r="B419" s="62" t="s">
        <v>36</v>
      </c>
      <c r="C419" s="62" t="s">
        <v>827</v>
      </c>
      <c r="D419" s="62" t="s">
        <v>2</v>
      </c>
      <c r="E419" s="62" t="s">
        <v>17</v>
      </c>
      <c r="F419" s="62" t="s">
        <v>515</v>
      </c>
      <c r="G419" s="63">
        <v>160000</v>
      </c>
      <c r="H419" s="62" t="s">
        <v>516</v>
      </c>
      <c r="I419" s="62" t="s">
        <v>1182</v>
      </c>
      <c r="J419" s="62" t="s">
        <v>1166</v>
      </c>
      <c r="K419" s="62" t="s">
        <v>1167</v>
      </c>
    </row>
    <row r="420" spans="1:11" x14ac:dyDescent="0.2">
      <c r="A420" s="61">
        <v>40661</v>
      </c>
      <c r="B420" s="62" t="s">
        <v>36</v>
      </c>
      <c r="C420" s="62" t="s">
        <v>1127</v>
      </c>
      <c r="D420" s="62" t="s">
        <v>2</v>
      </c>
      <c r="E420" s="62" t="s">
        <v>19</v>
      </c>
      <c r="F420" s="62" t="s">
        <v>517</v>
      </c>
      <c r="G420" s="63">
        <v>72610.89</v>
      </c>
      <c r="H420" s="62" t="s">
        <v>22</v>
      </c>
      <c r="I420" s="62"/>
      <c r="J420" s="62" t="s">
        <v>1166</v>
      </c>
      <c r="K420" s="62" t="s">
        <v>1167</v>
      </c>
    </row>
    <row r="421" spans="1:11" x14ac:dyDescent="0.2">
      <c r="A421" s="61">
        <v>40660</v>
      </c>
      <c r="B421" s="62" t="s">
        <v>36</v>
      </c>
      <c r="C421" s="62" t="s">
        <v>1128</v>
      </c>
      <c r="D421" s="62" t="s">
        <v>43</v>
      </c>
      <c r="E421" s="62" t="s">
        <v>20</v>
      </c>
      <c r="F421" s="62" t="s">
        <v>380</v>
      </c>
      <c r="G421" s="63">
        <v>473.48</v>
      </c>
      <c r="H421" s="62" t="s">
        <v>381</v>
      </c>
      <c r="I421" s="62"/>
      <c r="J421" s="62" t="s">
        <v>1166</v>
      </c>
      <c r="K421" s="62" t="s">
        <v>1167</v>
      </c>
    </row>
    <row r="422" spans="1:11" x14ac:dyDescent="0.2">
      <c r="A422" s="61">
        <v>40660</v>
      </c>
      <c r="B422" s="62" t="s">
        <v>36</v>
      </c>
      <c r="C422" s="62" t="s">
        <v>1129</v>
      </c>
      <c r="D422" s="62" t="s">
        <v>53</v>
      </c>
      <c r="E422" s="62" t="s">
        <v>17</v>
      </c>
      <c r="F422" s="62" t="s">
        <v>382</v>
      </c>
      <c r="G422" s="63">
        <v>7151.06</v>
      </c>
      <c r="H422" s="62" t="s">
        <v>383</v>
      </c>
      <c r="I422" s="62"/>
      <c r="J422" s="62" t="s">
        <v>1166</v>
      </c>
      <c r="K422" s="62" t="s">
        <v>1167</v>
      </c>
    </row>
    <row r="423" spans="1:11" x14ac:dyDescent="0.2">
      <c r="A423" s="61">
        <v>40659</v>
      </c>
      <c r="B423" s="62" t="s">
        <v>36</v>
      </c>
      <c r="C423" s="62" t="s">
        <v>1126</v>
      </c>
      <c r="D423" s="62" t="s">
        <v>2</v>
      </c>
      <c r="E423" s="62" t="s">
        <v>20</v>
      </c>
      <c r="F423" s="62" t="s">
        <v>264</v>
      </c>
      <c r="G423" s="63">
        <v>160000</v>
      </c>
      <c r="H423" s="62" t="s">
        <v>518</v>
      </c>
      <c r="I423" s="62"/>
      <c r="J423" s="62" t="s">
        <v>1166</v>
      </c>
      <c r="K423" s="62" t="s">
        <v>1167</v>
      </c>
    </row>
    <row r="424" spans="1:11" x14ac:dyDescent="0.2">
      <c r="A424" s="61">
        <v>40653</v>
      </c>
      <c r="B424" s="62" t="s">
        <v>5</v>
      </c>
      <c r="C424" s="62" t="s">
        <v>965</v>
      </c>
      <c r="D424" s="62" t="s">
        <v>53</v>
      </c>
      <c r="E424" s="62" t="s">
        <v>18</v>
      </c>
      <c r="F424" s="62" t="s">
        <v>26</v>
      </c>
      <c r="G424" s="63">
        <v>15680.42</v>
      </c>
      <c r="H424" s="62" t="s">
        <v>384</v>
      </c>
      <c r="I424" s="62"/>
      <c r="J424" s="62" t="s">
        <v>1166</v>
      </c>
      <c r="K424" s="62" t="s">
        <v>1167</v>
      </c>
    </row>
    <row r="425" spans="1:11" x14ac:dyDescent="0.2">
      <c r="A425" s="61">
        <v>40646</v>
      </c>
      <c r="B425" s="62" t="s">
        <v>36</v>
      </c>
      <c r="C425" s="62" t="s">
        <v>1130</v>
      </c>
      <c r="D425" s="62" t="s">
        <v>37</v>
      </c>
      <c r="E425" s="62" t="s">
        <v>18</v>
      </c>
      <c r="F425" s="62" t="s">
        <v>702</v>
      </c>
      <c r="G425" s="63">
        <v>14612.24</v>
      </c>
      <c r="H425" s="62" t="s">
        <v>703</v>
      </c>
      <c r="I425" s="62"/>
      <c r="J425" s="62" t="s">
        <v>1166</v>
      </c>
      <c r="K425" s="62" t="s">
        <v>1167</v>
      </c>
    </row>
    <row r="426" spans="1:11" x14ac:dyDescent="0.2">
      <c r="A426" s="61">
        <v>40645</v>
      </c>
      <c r="B426" s="62" t="s">
        <v>4</v>
      </c>
      <c r="C426" s="62" t="s">
        <v>1131</v>
      </c>
      <c r="D426" s="62" t="s">
        <v>37</v>
      </c>
      <c r="E426" s="62" t="s">
        <v>18</v>
      </c>
      <c r="F426" s="62" t="s">
        <v>704</v>
      </c>
      <c r="G426" s="63"/>
      <c r="H426" s="62" t="s">
        <v>705</v>
      </c>
      <c r="I426" s="62" t="s">
        <v>1182</v>
      </c>
      <c r="J426" s="62" t="s">
        <v>1166</v>
      </c>
      <c r="K426" s="62" t="s">
        <v>1167</v>
      </c>
    </row>
    <row r="427" spans="1:11" x14ac:dyDescent="0.2">
      <c r="A427" s="61">
        <v>40640</v>
      </c>
      <c r="B427" s="62" t="s">
        <v>40</v>
      </c>
      <c r="C427" s="62" t="s">
        <v>1132</v>
      </c>
      <c r="D427" s="62" t="s">
        <v>53</v>
      </c>
      <c r="E427" s="62" t="s">
        <v>17</v>
      </c>
      <c r="F427" s="62" t="s">
        <v>288</v>
      </c>
      <c r="G427" s="63">
        <v>7736.98</v>
      </c>
      <c r="H427" s="62" t="s">
        <v>378</v>
      </c>
      <c r="I427" s="62" t="s">
        <v>1487</v>
      </c>
      <c r="J427" s="62" t="s">
        <v>1166</v>
      </c>
      <c r="K427" s="62" t="s">
        <v>1167</v>
      </c>
    </row>
    <row r="428" spans="1:11" x14ac:dyDescent="0.2">
      <c r="A428" s="61">
        <v>40639</v>
      </c>
      <c r="B428" s="62" t="s">
        <v>6</v>
      </c>
      <c r="C428" s="62" t="s">
        <v>1085</v>
      </c>
      <c r="D428" s="62" t="s">
        <v>53</v>
      </c>
      <c r="E428" s="62" t="s">
        <v>17</v>
      </c>
      <c r="F428" s="62" t="s">
        <v>30</v>
      </c>
      <c r="G428" s="63">
        <v>22807.93</v>
      </c>
      <c r="H428" s="62" t="s">
        <v>375</v>
      </c>
      <c r="I428" s="62"/>
      <c r="J428" s="62" t="s">
        <v>1166</v>
      </c>
      <c r="K428" s="62" t="s">
        <v>1167</v>
      </c>
    </row>
    <row r="429" spans="1:11" x14ac:dyDescent="0.2">
      <c r="A429" s="61">
        <v>40639</v>
      </c>
      <c r="B429" s="62" t="s">
        <v>36</v>
      </c>
      <c r="C429" s="62" t="s">
        <v>849</v>
      </c>
      <c r="D429" s="62" t="s">
        <v>37</v>
      </c>
      <c r="E429" s="62" t="s">
        <v>18</v>
      </c>
      <c r="F429" s="62" t="s">
        <v>34</v>
      </c>
      <c r="G429" s="63">
        <v>30654.05</v>
      </c>
      <c r="H429" s="62" t="s">
        <v>706</v>
      </c>
      <c r="I429" s="62"/>
      <c r="J429" s="62" t="s">
        <v>1166</v>
      </c>
      <c r="K429" s="62" t="s">
        <v>1167</v>
      </c>
    </row>
    <row r="430" spans="1:11" x14ac:dyDescent="0.2">
      <c r="A430" s="61">
        <v>40635</v>
      </c>
      <c r="B430" s="62" t="s">
        <v>5</v>
      </c>
      <c r="C430" s="62" t="s">
        <v>1133</v>
      </c>
      <c r="D430" s="62"/>
      <c r="E430" s="62" t="s">
        <v>19</v>
      </c>
      <c r="F430" s="62" t="s">
        <v>54</v>
      </c>
      <c r="G430" s="63"/>
      <c r="H430" s="62" t="s">
        <v>379</v>
      </c>
      <c r="I430" s="62"/>
      <c r="J430" s="62" t="s">
        <v>1166</v>
      </c>
      <c r="K430" s="62" t="s">
        <v>1167</v>
      </c>
    </row>
    <row r="431" spans="1:11" x14ac:dyDescent="0.2">
      <c r="A431" s="61">
        <v>40634</v>
      </c>
      <c r="B431" s="62" t="s">
        <v>88</v>
      </c>
      <c r="C431" s="62" t="s">
        <v>899</v>
      </c>
      <c r="D431" s="62"/>
      <c r="E431" s="62" t="s">
        <v>17</v>
      </c>
      <c r="F431" s="62" t="s">
        <v>28</v>
      </c>
      <c r="G431" s="63"/>
      <c r="H431" s="62" t="s">
        <v>372</v>
      </c>
      <c r="I431" s="62" t="s">
        <v>1494</v>
      </c>
      <c r="J431" s="62" t="s">
        <v>1166</v>
      </c>
      <c r="K431" s="62" t="s">
        <v>1167</v>
      </c>
    </row>
    <row r="432" spans="1:11" x14ac:dyDescent="0.2">
      <c r="A432" s="61">
        <v>40631</v>
      </c>
      <c r="B432" s="62" t="s">
        <v>36</v>
      </c>
      <c r="C432" s="62" t="s">
        <v>1033</v>
      </c>
      <c r="D432" s="62"/>
      <c r="E432" s="62" t="s">
        <v>17</v>
      </c>
      <c r="F432" s="62" t="s">
        <v>519</v>
      </c>
      <c r="G432" s="63"/>
      <c r="H432" s="62" t="s">
        <v>520</v>
      </c>
      <c r="I432" s="62" t="s">
        <v>1656</v>
      </c>
      <c r="J432" s="62" t="s">
        <v>1166</v>
      </c>
      <c r="K432" s="62" t="s">
        <v>1167</v>
      </c>
    </row>
    <row r="433" spans="1:11" x14ac:dyDescent="0.2">
      <c r="A433" s="61">
        <v>40627</v>
      </c>
      <c r="B433" s="62" t="s">
        <v>40</v>
      </c>
      <c r="C433" s="62" t="s">
        <v>1051</v>
      </c>
      <c r="D433" s="62" t="s">
        <v>53</v>
      </c>
      <c r="E433" s="62" t="s">
        <v>20</v>
      </c>
      <c r="F433" s="62" t="s">
        <v>370</v>
      </c>
      <c r="G433" s="63">
        <v>7862</v>
      </c>
      <c r="H433" s="62" t="s">
        <v>371</v>
      </c>
      <c r="I433" s="62"/>
      <c r="J433" s="62" t="s">
        <v>1166</v>
      </c>
      <c r="K433" s="62" t="s">
        <v>1167</v>
      </c>
    </row>
    <row r="434" spans="1:11" x14ac:dyDescent="0.2">
      <c r="A434" s="61">
        <v>40620</v>
      </c>
      <c r="B434" s="62" t="s">
        <v>36</v>
      </c>
      <c r="C434" s="62" t="s">
        <v>1121</v>
      </c>
      <c r="D434" s="62"/>
      <c r="E434" s="62" t="s">
        <v>19</v>
      </c>
      <c r="F434" s="62" t="s">
        <v>119</v>
      </c>
      <c r="G434" s="63"/>
      <c r="H434" s="62" t="s">
        <v>369</v>
      </c>
      <c r="I434" s="62"/>
      <c r="J434" s="62" t="s">
        <v>1166</v>
      </c>
      <c r="K434" s="62" t="s">
        <v>1167</v>
      </c>
    </row>
    <row r="435" spans="1:11" x14ac:dyDescent="0.2">
      <c r="A435" s="61">
        <v>40613</v>
      </c>
      <c r="B435" s="62" t="s">
        <v>36</v>
      </c>
      <c r="C435" s="62" t="s">
        <v>1070</v>
      </c>
      <c r="D435" s="62" t="s">
        <v>53</v>
      </c>
      <c r="E435" s="62" t="s">
        <v>17</v>
      </c>
      <c r="F435" s="62" t="s">
        <v>24</v>
      </c>
      <c r="G435" s="63">
        <v>25840.34</v>
      </c>
      <c r="H435" s="62" t="s">
        <v>368</v>
      </c>
      <c r="I435" s="62"/>
      <c r="J435" s="62" t="s">
        <v>1166</v>
      </c>
      <c r="K435" s="62" t="s">
        <v>1167</v>
      </c>
    </row>
    <row r="436" spans="1:11" x14ac:dyDescent="0.2">
      <c r="A436" s="61">
        <v>40613</v>
      </c>
      <c r="B436" s="62" t="s">
        <v>36</v>
      </c>
      <c r="C436" s="62" t="s">
        <v>984</v>
      </c>
      <c r="D436" s="62" t="s">
        <v>43</v>
      </c>
      <c r="E436" s="62" t="s">
        <v>20</v>
      </c>
      <c r="F436" s="62" t="s">
        <v>373</v>
      </c>
      <c r="G436" s="63">
        <v>270</v>
      </c>
      <c r="H436" s="62" t="s">
        <v>374</v>
      </c>
      <c r="I436" s="62"/>
      <c r="J436" s="62" t="s">
        <v>1166</v>
      </c>
      <c r="K436" s="62" t="s">
        <v>1167</v>
      </c>
    </row>
    <row r="437" spans="1:11" x14ac:dyDescent="0.2">
      <c r="A437" s="61">
        <v>40610</v>
      </c>
      <c r="B437" s="62" t="s">
        <v>40</v>
      </c>
      <c r="C437" s="62" t="s">
        <v>913</v>
      </c>
      <c r="D437" s="62" t="s">
        <v>43</v>
      </c>
      <c r="E437" s="62" t="s">
        <v>17</v>
      </c>
      <c r="F437" s="62" t="s">
        <v>366</v>
      </c>
      <c r="G437" s="63"/>
      <c r="H437" s="62" t="s">
        <v>367</v>
      </c>
      <c r="I437" s="62" t="s">
        <v>1182</v>
      </c>
      <c r="J437" s="62" t="s">
        <v>1166</v>
      </c>
      <c r="K437" s="62" t="s">
        <v>1167</v>
      </c>
    </row>
    <row r="438" spans="1:11" x14ac:dyDescent="0.2">
      <c r="A438" s="61">
        <v>40609</v>
      </c>
      <c r="B438" s="62" t="s">
        <v>4</v>
      </c>
      <c r="C438" s="62" t="s">
        <v>937</v>
      </c>
      <c r="D438" s="62" t="s">
        <v>43</v>
      </c>
      <c r="E438" s="62" t="s">
        <v>20</v>
      </c>
      <c r="F438" s="62" t="s">
        <v>361</v>
      </c>
      <c r="G438" s="63"/>
      <c r="H438" s="62" t="s">
        <v>362</v>
      </c>
      <c r="I438" s="62"/>
      <c r="J438" s="62" t="s">
        <v>1166</v>
      </c>
      <c r="K438" s="62" t="s">
        <v>1167</v>
      </c>
    </row>
    <row r="439" spans="1:11" x14ac:dyDescent="0.2">
      <c r="A439" s="61">
        <v>40609</v>
      </c>
      <c r="B439" s="62" t="s">
        <v>36</v>
      </c>
      <c r="C439" s="62" t="s">
        <v>1134</v>
      </c>
      <c r="D439" s="62" t="s">
        <v>2</v>
      </c>
      <c r="E439" s="62" t="s">
        <v>18</v>
      </c>
      <c r="F439" s="62" t="s">
        <v>365</v>
      </c>
      <c r="G439" s="63">
        <v>65000</v>
      </c>
      <c r="H439" s="62" t="s">
        <v>306</v>
      </c>
      <c r="I439" s="62"/>
      <c r="J439" s="62" t="s">
        <v>1166</v>
      </c>
      <c r="K439" s="62" t="s">
        <v>1167</v>
      </c>
    </row>
    <row r="440" spans="1:11" x14ac:dyDescent="0.2">
      <c r="A440" s="61">
        <v>40606</v>
      </c>
      <c r="B440" s="62" t="s">
        <v>6</v>
      </c>
      <c r="C440" s="62" t="s">
        <v>1135</v>
      </c>
      <c r="D440" s="62" t="s">
        <v>43</v>
      </c>
      <c r="E440" s="62" t="s">
        <v>17</v>
      </c>
      <c r="F440" s="62" t="s">
        <v>358</v>
      </c>
      <c r="G440" s="63"/>
      <c r="H440" s="62" t="s">
        <v>359</v>
      </c>
      <c r="I440" s="62"/>
      <c r="J440" s="62" t="s">
        <v>1166</v>
      </c>
      <c r="K440" s="62" t="s">
        <v>1167</v>
      </c>
    </row>
    <row r="441" spans="1:11" x14ac:dyDescent="0.2">
      <c r="A441" s="61">
        <v>40605</v>
      </c>
      <c r="B441" s="62" t="s">
        <v>36</v>
      </c>
      <c r="C441" s="62" t="s">
        <v>960</v>
      </c>
      <c r="D441" s="62" t="s">
        <v>37</v>
      </c>
      <c r="E441" s="62" t="s">
        <v>18</v>
      </c>
      <c r="F441" s="62" t="s">
        <v>363</v>
      </c>
      <c r="G441" s="63"/>
      <c r="H441" s="62" t="s">
        <v>364</v>
      </c>
      <c r="I441" s="62"/>
      <c r="J441" s="62" t="s">
        <v>1166</v>
      </c>
      <c r="K441" s="62" t="s">
        <v>1167</v>
      </c>
    </row>
    <row r="442" spans="1:11" x14ac:dyDescent="0.2">
      <c r="A442" s="61">
        <v>40601</v>
      </c>
      <c r="B442" s="62" t="s">
        <v>40</v>
      </c>
      <c r="C442" s="62" t="s">
        <v>982</v>
      </c>
      <c r="D442" s="62" t="s">
        <v>2</v>
      </c>
      <c r="E442" s="62" t="s">
        <v>18</v>
      </c>
      <c r="F442" s="62" t="s">
        <v>66</v>
      </c>
      <c r="G442" s="63">
        <v>65000</v>
      </c>
      <c r="H442" s="62" t="s">
        <v>360</v>
      </c>
      <c r="I442" s="62"/>
      <c r="J442" s="62" t="s">
        <v>1166</v>
      </c>
      <c r="K442" s="62" t="s">
        <v>1167</v>
      </c>
    </row>
    <row r="443" spans="1:11" x14ac:dyDescent="0.2">
      <c r="A443" s="61">
        <v>40587</v>
      </c>
      <c r="B443" s="62" t="s">
        <v>40</v>
      </c>
      <c r="C443" s="62" t="s">
        <v>1042</v>
      </c>
      <c r="D443" s="62" t="s">
        <v>37</v>
      </c>
      <c r="E443" s="62" t="s">
        <v>18</v>
      </c>
      <c r="F443" s="62" t="s">
        <v>66</v>
      </c>
      <c r="G443" s="63"/>
      <c r="H443" s="62" t="s">
        <v>707</v>
      </c>
      <c r="I443" s="62"/>
      <c r="J443" s="62" t="s">
        <v>1166</v>
      </c>
      <c r="K443" s="62" t="s">
        <v>1167</v>
      </c>
    </row>
    <row r="444" spans="1:11" x14ac:dyDescent="0.2">
      <c r="A444" s="61">
        <v>40584</v>
      </c>
      <c r="B444" s="62" t="s">
        <v>40</v>
      </c>
      <c r="C444" s="62" t="s">
        <v>1136</v>
      </c>
      <c r="D444" s="62" t="s">
        <v>48</v>
      </c>
      <c r="E444" s="62" t="s">
        <v>20</v>
      </c>
      <c r="F444" s="62" t="s">
        <v>521</v>
      </c>
      <c r="G444" s="63"/>
      <c r="H444" s="62" t="s">
        <v>522</v>
      </c>
      <c r="I444" s="62"/>
      <c r="J444" s="62" t="s">
        <v>1166</v>
      </c>
      <c r="K444" s="62" t="s">
        <v>1167</v>
      </c>
    </row>
    <row r="445" spans="1:11" x14ac:dyDescent="0.2">
      <c r="A445" s="61">
        <v>40583</v>
      </c>
      <c r="B445" s="62" t="s">
        <v>36</v>
      </c>
      <c r="C445" s="62" t="s">
        <v>960</v>
      </c>
      <c r="D445" s="62" t="s">
        <v>53</v>
      </c>
      <c r="E445" s="62" t="s">
        <v>17</v>
      </c>
      <c r="F445" s="62" t="s">
        <v>355</v>
      </c>
      <c r="G445" s="63">
        <v>25487.3</v>
      </c>
      <c r="H445" s="62" t="s">
        <v>356</v>
      </c>
      <c r="I445" s="62"/>
      <c r="J445" s="62" t="s">
        <v>1166</v>
      </c>
      <c r="K445" s="62" t="s">
        <v>1167</v>
      </c>
    </row>
    <row r="446" spans="1:11" x14ac:dyDescent="0.2">
      <c r="A446" s="61">
        <v>40577</v>
      </c>
      <c r="B446" s="62" t="s">
        <v>6</v>
      </c>
      <c r="C446" s="62" t="s">
        <v>1137</v>
      </c>
      <c r="D446" s="62" t="s">
        <v>2</v>
      </c>
      <c r="E446" s="62" t="s">
        <v>20</v>
      </c>
      <c r="F446" s="62" t="s">
        <v>357</v>
      </c>
      <c r="G446" s="63">
        <v>50000</v>
      </c>
      <c r="H446" s="62" t="s">
        <v>298</v>
      </c>
      <c r="I446" s="62"/>
      <c r="J446" s="62" t="s">
        <v>1166</v>
      </c>
      <c r="K446" s="62" t="s">
        <v>1167</v>
      </c>
    </row>
    <row r="447" spans="1:11" x14ac:dyDescent="0.2">
      <c r="A447" s="61">
        <v>40576</v>
      </c>
      <c r="B447" s="62" t="s">
        <v>36</v>
      </c>
      <c r="C447" s="62" t="s">
        <v>1138</v>
      </c>
      <c r="D447" s="62" t="s">
        <v>37</v>
      </c>
      <c r="E447" s="62" t="s">
        <v>18</v>
      </c>
      <c r="F447" s="62" t="s">
        <v>72</v>
      </c>
      <c r="G447" s="63"/>
      <c r="H447" s="62" t="s">
        <v>708</v>
      </c>
      <c r="I447" s="62"/>
      <c r="J447" s="62" t="s">
        <v>1166</v>
      </c>
      <c r="K447" s="62" t="s">
        <v>1167</v>
      </c>
    </row>
    <row r="448" spans="1:11" x14ac:dyDescent="0.2">
      <c r="A448" s="61">
        <v>40571</v>
      </c>
      <c r="B448" s="62" t="s">
        <v>36</v>
      </c>
      <c r="C448" s="62" t="s">
        <v>1099</v>
      </c>
      <c r="D448" s="62" t="s">
        <v>2</v>
      </c>
      <c r="E448" s="62" t="s">
        <v>19</v>
      </c>
      <c r="F448" s="62" t="s">
        <v>354</v>
      </c>
      <c r="G448" s="63">
        <v>275526.52</v>
      </c>
      <c r="H448" s="62" t="s">
        <v>242</v>
      </c>
      <c r="I448" s="62"/>
      <c r="J448" s="62" t="s">
        <v>1166</v>
      </c>
      <c r="K448" s="62" t="s">
        <v>1167</v>
      </c>
    </row>
    <row r="449" spans="1:11" x14ac:dyDescent="0.2">
      <c r="A449" s="61">
        <v>40566</v>
      </c>
      <c r="B449" s="62" t="s">
        <v>4</v>
      </c>
      <c r="C449" s="62" t="s">
        <v>1118</v>
      </c>
      <c r="D449" s="62" t="s">
        <v>37</v>
      </c>
      <c r="E449" s="62" t="s">
        <v>18</v>
      </c>
      <c r="F449" s="62" t="s">
        <v>709</v>
      </c>
      <c r="G449" s="63"/>
      <c r="H449" s="62" t="s">
        <v>710</v>
      </c>
      <c r="I449" s="62"/>
      <c r="J449" s="62" t="s">
        <v>1166</v>
      </c>
      <c r="K449" s="62" t="s">
        <v>1167</v>
      </c>
    </row>
    <row r="450" spans="1:11" x14ac:dyDescent="0.2">
      <c r="A450" s="61">
        <v>40565</v>
      </c>
      <c r="B450" s="62" t="s">
        <v>40</v>
      </c>
      <c r="C450" s="62" t="s">
        <v>926</v>
      </c>
      <c r="D450" s="62"/>
      <c r="E450" s="62" t="s">
        <v>20</v>
      </c>
      <c r="F450" s="62" t="s">
        <v>345</v>
      </c>
      <c r="G450" s="63"/>
      <c r="H450" s="62" t="s">
        <v>353</v>
      </c>
      <c r="I450" s="62"/>
      <c r="J450" s="62" t="s">
        <v>1166</v>
      </c>
      <c r="K450" s="62" t="s">
        <v>1167</v>
      </c>
    </row>
    <row r="451" spans="1:11" x14ac:dyDescent="0.2">
      <c r="A451" s="61">
        <v>40562</v>
      </c>
      <c r="B451" s="62" t="s">
        <v>4</v>
      </c>
      <c r="C451" s="62" t="s">
        <v>1139</v>
      </c>
      <c r="D451" s="62" t="s">
        <v>43</v>
      </c>
      <c r="E451" s="62" t="s">
        <v>19</v>
      </c>
      <c r="F451" s="62" t="s">
        <v>25</v>
      </c>
      <c r="G451" s="63"/>
      <c r="H451" s="62" t="s">
        <v>351</v>
      </c>
      <c r="I451" s="62"/>
      <c r="J451" s="62" t="s">
        <v>1166</v>
      </c>
      <c r="K451" s="62" t="s">
        <v>1167</v>
      </c>
    </row>
    <row r="452" spans="1:11" x14ac:dyDescent="0.2">
      <c r="A452" s="61">
        <v>40562</v>
      </c>
      <c r="B452" s="62" t="s">
        <v>40</v>
      </c>
      <c r="C452" s="62"/>
      <c r="D452" s="62" t="s">
        <v>53</v>
      </c>
      <c r="E452" s="62" t="s">
        <v>19</v>
      </c>
      <c r="F452" s="62" t="s">
        <v>72</v>
      </c>
      <c r="G452" s="63">
        <v>5000</v>
      </c>
      <c r="H452" s="62" t="s">
        <v>352</v>
      </c>
      <c r="I452" s="62"/>
      <c r="J452" s="62" t="s">
        <v>1166</v>
      </c>
      <c r="K452" s="62" t="s">
        <v>1167</v>
      </c>
    </row>
    <row r="453" spans="1:11" x14ac:dyDescent="0.2">
      <c r="A453" s="61">
        <v>40559</v>
      </c>
      <c r="B453" s="62" t="s">
        <v>36</v>
      </c>
      <c r="C453" s="62"/>
      <c r="D453" s="62"/>
      <c r="E453" s="62" t="s">
        <v>17</v>
      </c>
      <c r="F453" s="62" t="s">
        <v>349</v>
      </c>
      <c r="G453" s="63"/>
      <c r="H453" s="62" t="s">
        <v>350</v>
      </c>
      <c r="I453" s="62"/>
      <c r="J453" s="62" t="s">
        <v>1166</v>
      </c>
      <c r="K453" s="62" t="s">
        <v>1167</v>
      </c>
    </row>
    <row r="454" spans="1:11" x14ac:dyDescent="0.2">
      <c r="A454" s="61">
        <v>40555</v>
      </c>
      <c r="B454" s="62" t="s">
        <v>36</v>
      </c>
      <c r="C454" s="62"/>
      <c r="D454" s="62" t="s">
        <v>2</v>
      </c>
      <c r="E454" s="62" t="s">
        <v>17</v>
      </c>
      <c r="F454" s="62" t="s">
        <v>347</v>
      </c>
      <c r="G454" s="63">
        <v>101224.76</v>
      </c>
      <c r="H454" s="62" t="s">
        <v>348</v>
      </c>
      <c r="I454" s="62"/>
      <c r="J454" s="62" t="s">
        <v>1166</v>
      </c>
      <c r="K454" s="62" t="s">
        <v>1167</v>
      </c>
    </row>
    <row r="455" spans="1:11" x14ac:dyDescent="0.2">
      <c r="A455" s="61">
        <v>40554</v>
      </c>
      <c r="B455" s="62" t="s">
        <v>40</v>
      </c>
      <c r="C455" s="62"/>
      <c r="D455" s="62" t="s">
        <v>37</v>
      </c>
      <c r="E455" s="62" t="s">
        <v>18</v>
      </c>
      <c r="F455" s="62" t="s">
        <v>521</v>
      </c>
      <c r="G455" s="63">
        <v>2250</v>
      </c>
      <c r="H455" s="62" t="s">
        <v>711</v>
      </c>
      <c r="I455" s="62"/>
      <c r="J455" s="62" t="s">
        <v>1166</v>
      </c>
      <c r="K455" s="62" t="s">
        <v>1167</v>
      </c>
    </row>
    <row r="456" spans="1:11" x14ac:dyDescent="0.2">
      <c r="A456" s="61">
        <v>40525</v>
      </c>
      <c r="B456" s="62" t="s">
        <v>5</v>
      </c>
      <c r="C456" s="62"/>
      <c r="D456" s="62" t="s">
        <v>43</v>
      </c>
      <c r="E456" s="62" t="s">
        <v>17</v>
      </c>
      <c r="F456" s="62" t="s">
        <v>343</v>
      </c>
      <c r="G456" s="63"/>
      <c r="H456" s="62" t="s">
        <v>344</v>
      </c>
      <c r="I456" s="62"/>
      <c r="J456" s="62" t="s">
        <v>1166</v>
      </c>
      <c r="K456" s="62" t="s">
        <v>1167</v>
      </c>
    </row>
    <row r="457" spans="1:11" x14ac:dyDescent="0.2">
      <c r="A457" s="61">
        <v>40524</v>
      </c>
      <c r="B457" s="62" t="s">
        <v>6</v>
      </c>
      <c r="C457" s="62"/>
      <c r="D457" s="62" t="s">
        <v>43</v>
      </c>
      <c r="E457" s="62" t="s">
        <v>20</v>
      </c>
      <c r="F457" s="62" t="s">
        <v>337</v>
      </c>
      <c r="G457" s="63">
        <v>300</v>
      </c>
      <c r="H457" s="62" t="s">
        <v>341</v>
      </c>
      <c r="I457" s="62"/>
      <c r="J457" s="62" t="s">
        <v>1166</v>
      </c>
      <c r="K457" s="62" t="s">
        <v>1167</v>
      </c>
    </row>
    <row r="458" spans="1:11" x14ac:dyDescent="0.2">
      <c r="A458" s="61">
        <v>40520</v>
      </c>
      <c r="B458" s="62" t="s">
        <v>88</v>
      </c>
      <c r="C458" s="62"/>
      <c r="D458" s="62" t="s">
        <v>43</v>
      </c>
      <c r="E458" s="62" t="s">
        <v>17</v>
      </c>
      <c r="F458" s="62" t="s">
        <v>345</v>
      </c>
      <c r="G458" s="63">
        <v>0</v>
      </c>
      <c r="H458" s="62" t="s">
        <v>346</v>
      </c>
      <c r="I458" s="62"/>
      <c r="J458" s="62" t="s">
        <v>1166</v>
      </c>
      <c r="K458" s="62" t="s">
        <v>1167</v>
      </c>
    </row>
    <row r="459" spans="1:11" x14ac:dyDescent="0.2">
      <c r="A459" s="61">
        <v>40519</v>
      </c>
      <c r="B459" s="62" t="s">
        <v>6</v>
      </c>
      <c r="C459" s="62"/>
      <c r="D459" s="62" t="s">
        <v>53</v>
      </c>
      <c r="E459" s="62" t="s">
        <v>17</v>
      </c>
      <c r="F459" s="62" t="s">
        <v>339</v>
      </c>
      <c r="G459" s="63">
        <v>5000</v>
      </c>
      <c r="H459" s="62" t="s">
        <v>340</v>
      </c>
      <c r="I459" s="62"/>
      <c r="J459" s="62" t="s">
        <v>1166</v>
      </c>
      <c r="K459" s="62" t="s">
        <v>1167</v>
      </c>
    </row>
    <row r="460" spans="1:11" x14ac:dyDescent="0.2">
      <c r="A460" s="61">
        <v>40516</v>
      </c>
      <c r="B460" s="62" t="s">
        <v>6</v>
      </c>
      <c r="C460" s="62"/>
      <c r="D460" s="62" t="s">
        <v>43</v>
      </c>
      <c r="E460" s="62" t="s">
        <v>20</v>
      </c>
      <c r="F460" s="62" t="s">
        <v>337</v>
      </c>
      <c r="G460" s="63">
        <v>300</v>
      </c>
      <c r="H460" s="62" t="s">
        <v>338</v>
      </c>
      <c r="I460" s="62"/>
      <c r="J460" s="62" t="s">
        <v>1166</v>
      </c>
      <c r="K460" s="62" t="s">
        <v>1167</v>
      </c>
    </row>
    <row r="461" spans="1:11" x14ac:dyDescent="0.2">
      <c r="A461" s="61">
        <v>40515</v>
      </c>
      <c r="B461" s="62" t="s">
        <v>36</v>
      </c>
      <c r="C461" s="62"/>
      <c r="D461" s="62" t="s">
        <v>37</v>
      </c>
      <c r="E461" s="62" t="s">
        <v>18</v>
      </c>
      <c r="F461" s="62" t="s">
        <v>119</v>
      </c>
      <c r="G461" s="63"/>
      <c r="H461" s="62" t="s">
        <v>712</v>
      </c>
      <c r="I461" s="62"/>
      <c r="J461" s="62" t="s">
        <v>1166</v>
      </c>
      <c r="K461" s="62" t="s">
        <v>1167</v>
      </c>
    </row>
    <row r="462" spans="1:11" x14ac:dyDescent="0.2">
      <c r="A462" s="61">
        <v>40504</v>
      </c>
      <c r="B462" s="62" t="s">
        <v>6</v>
      </c>
      <c r="C462" s="62"/>
      <c r="D462" s="62" t="s">
        <v>43</v>
      </c>
      <c r="E462" s="62" t="s">
        <v>17</v>
      </c>
      <c r="F462" s="62" t="s">
        <v>31</v>
      </c>
      <c r="G462" s="63">
        <v>0</v>
      </c>
      <c r="H462" s="62" t="s">
        <v>336</v>
      </c>
      <c r="I462" s="62"/>
      <c r="J462" s="62" t="s">
        <v>1166</v>
      </c>
      <c r="K462" s="62" t="s">
        <v>1167</v>
      </c>
    </row>
    <row r="463" spans="1:11" x14ac:dyDescent="0.2">
      <c r="A463" s="61">
        <v>40498</v>
      </c>
      <c r="B463" s="62" t="s">
        <v>36</v>
      </c>
      <c r="C463" s="62"/>
      <c r="D463" s="62" t="s">
        <v>1</v>
      </c>
      <c r="E463" s="62" t="s">
        <v>20</v>
      </c>
      <c r="F463" s="62" t="s">
        <v>334</v>
      </c>
      <c r="G463" s="63">
        <v>543952.88</v>
      </c>
      <c r="H463" s="62" t="s">
        <v>335</v>
      </c>
      <c r="I463" s="62"/>
      <c r="J463" s="62" t="s">
        <v>1166</v>
      </c>
      <c r="K463" s="62" t="s">
        <v>1167</v>
      </c>
    </row>
    <row r="464" spans="1:11" x14ac:dyDescent="0.2">
      <c r="A464" s="61">
        <v>40495</v>
      </c>
      <c r="B464" s="62" t="s">
        <v>40</v>
      </c>
      <c r="C464" s="62"/>
      <c r="D464" s="62" t="s">
        <v>43</v>
      </c>
      <c r="E464" s="62" t="s">
        <v>19</v>
      </c>
      <c r="F464" s="62" t="s">
        <v>150</v>
      </c>
      <c r="G464" s="63">
        <v>593.55999999999995</v>
      </c>
      <c r="H464" s="62" t="s">
        <v>342</v>
      </c>
      <c r="I464" s="62"/>
      <c r="J464" s="62" t="s">
        <v>1166</v>
      </c>
      <c r="K464" s="62" t="s">
        <v>1167</v>
      </c>
    </row>
    <row r="465" spans="1:11" x14ac:dyDescent="0.2">
      <c r="A465" s="61">
        <v>40494</v>
      </c>
      <c r="B465" s="62" t="s">
        <v>36</v>
      </c>
      <c r="C465" s="62"/>
      <c r="D465" s="62" t="s">
        <v>53</v>
      </c>
      <c r="E465" s="62" t="s">
        <v>19</v>
      </c>
      <c r="F465" s="62" t="s">
        <v>332</v>
      </c>
      <c r="G465" s="63">
        <v>29429.43</v>
      </c>
      <c r="H465" s="62" t="s">
        <v>333</v>
      </c>
      <c r="I465" s="62"/>
      <c r="J465" s="62" t="s">
        <v>1166</v>
      </c>
      <c r="K465" s="62" t="s">
        <v>1167</v>
      </c>
    </row>
    <row r="466" spans="1:11" x14ac:dyDescent="0.2">
      <c r="A466" s="61">
        <v>40491</v>
      </c>
      <c r="B466" s="62" t="s">
        <v>4</v>
      </c>
      <c r="C466" s="62" t="s">
        <v>1096</v>
      </c>
      <c r="D466" s="62" t="s">
        <v>53</v>
      </c>
      <c r="E466" s="62" t="s">
        <v>17</v>
      </c>
      <c r="F466" s="62" t="s">
        <v>25</v>
      </c>
      <c r="G466" s="63">
        <v>0</v>
      </c>
      <c r="H466" s="62" t="s">
        <v>331</v>
      </c>
      <c r="I466" s="62"/>
      <c r="J466" s="62" t="s">
        <v>1166</v>
      </c>
      <c r="K466" s="62" t="s">
        <v>1167</v>
      </c>
    </row>
    <row r="467" spans="1:11" x14ac:dyDescent="0.2">
      <c r="A467" s="61">
        <v>40490</v>
      </c>
      <c r="B467" s="62" t="s">
        <v>36</v>
      </c>
      <c r="C467" s="62"/>
      <c r="D467" s="62" t="s">
        <v>37</v>
      </c>
      <c r="E467" s="62" t="s">
        <v>18</v>
      </c>
      <c r="F467" s="62" t="s">
        <v>713</v>
      </c>
      <c r="G467" s="63"/>
      <c r="H467" s="62" t="s">
        <v>714</v>
      </c>
      <c r="I467" s="62"/>
      <c r="J467" s="62" t="s">
        <v>1166</v>
      </c>
      <c r="K467" s="62" t="s">
        <v>1167</v>
      </c>
    </row>
    <row r="468" spans="1:11" x14ac:dyDescent="0.2">
      <c r="A468" s="61">
        <v>40478</v>
      </c>
      <c r="B468" s="62" t="s">
        <v>40</v>
      </c>
      <c r="C468" s="62"/>
      <c r="D468" s="62" t="s">
        <v>2</v>
      </c>
      <c r="E468" s="62" t="s">
        <v>19</v>
      </c>
      <c r="F468" s="62" t="s">
        <v>150</v>
      </c>
      <c r="G468" s="63">
        <v>232161</v>
      </c>
      <c r="H468" s="62" t="s">
        <v>330</v>
      </c>
      <c r="I468" s="62" t="s">
        <v>1494</v>
      </c>
      <c r="J468" s="62" t="s">
        <v>1166</v>
      </c>
      <c r="K468" s="62" t="s">
        <v>1167</v>
      </c>
    </row>
    <row r="469" spans="1:11" x14ac:dyDescent="0.2">
      <c r="A469" s="61">
        <v>40476</v>
      </c>
      <c r="B469" s="62" t="s">
        <v>36</v>
      </c>
      <c r="C469" s="62"/>
      <c r="D469" s="62" t="s">
        <v>37</v>
      </c>
      <c r="E469" s="62" t="s">
        <v>17</v>
      </c>
      <c r="F469" s="62" t="s">
        <v>152</v>
      </c>
      <c r="G469" s="63"/>
      <c r="H469" s="62" t="s">
        <v>715</v>
      </c>
      <c r="I469" s="62"/>
      <c r="J469" s="62" t="s">
        <v>1166</v>
      </c>
      <c r="K469" s="62" t="s">
        <v>1167</v>
      </c>
    </row>
    <row r="470" spans="1:11" x14ac:dyDescent="0.2">
      <c r="A470" s="61">
        <v>40475</v>
      </c>
      <c r="B470" s="62" t="s">
        <v>6</v>
      </c>
      <c r="C470" s="62"/>
      <c r="D470" s="62" t="s">
        <v>37</v>
      </c>
      <c r="E470" s="62" t="s">
        <v>18</v>
      </c>
      <c r="F470" s="62" t="s">
        <v>328</v>
      </c>
      <c r="G470" s="63">
        <v>0</v>
      </c>
      <c r="H470" s="62" t="s">
        <v>329</v>
      </c>
      <c r="I470" s="62"/>
      <c r="J470" s="62" t="s">
        <v>1166</v>
      </c>
      <c r="K470" s="62" t="s">
        <v>1167</v>
      </c>
    </row>
    <row r="471" spans="1:11" x14ac:dyDescent="0.2">
      <c r="A471" s="61">
        <v>40464</v>
      </c>
      <c r="B471" s="62" t="s">
        <v>4</v>
      </c>
      <c r="C471" s="62"/>
      <c r="D471" s="62"/>
      <c r="E471" s="62" t="s">
        <v>17</v>
      </c>
      <c r="F471" s="62" t="s">
        <v>326</v>
      </c>
      <c r="G471" s="63"/>
      <c r="H471" s="62" t="s">
        <v>327</v>
      </c>
      <c r="I471" s="62"/>
      <c r="J471" s="62" t="s">
        <v>1166</v>
      </c>
      <c r="K471" s="62" t="s">
        <v>1167</v>
      </c>
    </row>
    <row r="472" spans="1:11" x14ac:dyDescent="0.2">
      <c r="A472" s="61">
        <v>40459</v>
      </c>
      <c r="B472" s="62" t="s">
        <v>88</v>
      </c>
      <c r="C472" s="62"/>
      <c r="D472" s="62" t="s">
        <v>37</v>
      </c>
      <c r="E472" s="62" t="s">
        <v>18</v>
      </c>
      <c r="F472" s="62" t="s">
        <v>104</v>
      </c>
      <c r="G472" s="63"/>
      <c r="H472" s="62" t="s">
        <v>716</v>
      </c>
      <c r="I472" s="62"/>
      <c r="J472" s="62" t="s">
        <v>1166</v>
      </c>
      <c r="K472" s="62" t="s">
        <v>1167</v>
      </c>
    </row>
    <row r="473" spans="1:11" x14ac:dyDescent="0.2">
      <c r="A473" s="61">
        <v>40439</v>
      </c>
      <c r="B473" s="62" t="s">
        <v>88</v>
      </c>
      <c r="C473" s="62"/>
      <c r="D473" s="62" t="s">
        <v>2</v>
      </c>
      <c r="E473" s="62" t="s">
        <v>18</v>
      </c>
      <c r="F473" s="62" t="s">
        <v>323</v>
      </c>
      <c r="G473" s="63">
        <v>0</v>
      </c>
      <c r="H473" s="62" t="s">
        <v>324</v>
      </c>
      <c r="I473" s="62"/>
      <c r="J473" s="62" t="s">
        <v>1166</v>
      </c>
      <c r="K473" s="62" t="s">
        <v>1167</v>
      </c>
    </row>
    <row r="474" spans="1:11" x14ac:dyDescent="0.2">
      <c r="A474" s="61">
        <v>40431</v>
      </c>
      <c r="B474" s="62" t="s">
        <v>4</v>
      </c>
      <c r="C474" s="62"/>
      <c r="D474" s="62" t="s">
        <v>53</v>
      </c>
      <c r="E474" s="62" t="s">
        <v>17</v>
      </c>
      <c r="F474" s="62" t="s">
        <v>319</v>
      </c>
      <c r="G474" s="63">
        <v>15000</v>
      </c>
      <c r="H474" s="62" t="s">
        <v>320</v>
      </c>
      <c r="I474" s="62"/>
      <c r="J474" s="62" t="s">
        <v>1166</v>
      </c>
      <c r="K474" s="62" t="s">
        <v>1167</v>
      </c>
    </row>
    <row r="475" spans="1:11" x14ac:dyDescent="0.2">
      <c r="A475" s="61">
        <v>40430</v>
      </c>
      <c r="B475" s="62" t="s">
        <v>88</v>
      </c>
      <c r="C475" s="62"/>
      <c r="D475" s="62" t="s">
        <v>43</v>
      </c>
      <c r="E475" s="62" t="s">
        <v>17</v>
      </c>
      <c r="F475" s="62" t="s">
        <v>28</v>
      </c>
      <c r="G475" s="63">
        <v>500</v>
      </c>
      <c r="H475" s="62" t="s">
        <v>318</v>
      </c>
      <c r="I475" s="62"/>
      <c r="J475" s="62" t="s">
        <v>1166</v>
      </c>
      <c r="K475" s="62" t="s">
        <v>1167</v>
      </c>
    </row>
    <row r="476" spans="1:11" x14ac:dyDescent="0.2">
      <c r="A476" s="61">
        <v>40430</v>
      </c>
      <c r="B476" s="62" t="s">
        <v>40</v>
      </c>
      <c r="C476" s="62"/>
      <c r="D476" s="62" t="s">
        <v>43</v>
      </c>
      <c r="E476" s="62" t="s">
        <v>20</v>
      </c>
      <c r="F476" s="62" t="s">
        <v>321</v>
      </c>
      <c r="G476" s="63">
        <v>296.08</v>
      </c>
      <c r="H476" s="62" t="s">
        <v>322</v>
      </c>
      <c r="I476" s="62"/>
      <c r="J476" s="62" t="s">
        <v>1166</v>
      </c>
      <c r="K476" s="62" t="s">
        <v>1167</v>
      </c>
    </row>
    <row r="477" spans="1:11" x14ac:dyDescent="0.2">
      <c r="A477" s="61">
        <v>40422</v>
      </c>
      <c r="B477" s="62" t="s">
        <v>40</v>
      </c>
      <c r="C477" s="62"/>
      <c r="D477" s="62" t="s">
        <v>37</v>
      </c>
      <c r="E477" s="62" t="s">
        <v>18</v>
      </c>
      <c r="F477" s="62" t="s">
        <v>717</v>
      </c>
      <c r="G477" s="63"/>
      <c r="H477" s="62" t="s">
        <v>718</v>
      </c>
      <c r="I477" s="62"/>
      <c r="J477" s="62" t="s">
        <v>1166</v>
      </c>
      <c r="K477" s="62" t="s">
        <v>1167</v>
      </c>
    </row>
    <row r="478" spans="1:11" x14ac:dyDescent="0.2">
      <c r="A478" s="61">
        <v>40421</v>
      </c>
      <c r="B478" s="62" t="s">
        <v>36</v>
      </c>
      <c r="C478" s="62"/>
      <c r="D478" s="62" t="s">
        <v>53</v>
      </c>
      <c r="E478" s="62" t="s">
        <v>19</v>
      </c>
      <c r="F478" s="62" t="s">
        <v>269</v>
      </c>
      <c r="G478" s="63">
        <v>4050.91</v>
      </c>
      <c r="H478" s="62" t="s">
        <v>314</v>
      </c>
      <c r="I478" s="62"/>
      <c r="J478" s="62" t="s">
        <v>1166</v>
      </c>
      <c r="K478" s="62" t="s">
        <v>1167</v>
      </c>
    </row>
    <row r="479" spans="1:11" x14ac:dyDescent="0.2">
      <c r="A479" s="61">
        <v>40420</v>
      </c>
      <c r="B479" s="62" t="s">
        <v>36</v>
      </c>
      <c r="C479" s="62"/>
      <c r="D479" s="62" t="s">
        <v>43</v>
      </c>
      <c r="E479" s="62" t="s">
        <v>20</v>
      </c>
      <c r="F479" s="62" t="s">
        <v>315</v>
      </c>
      <c r="G479" s="63">
        <v>319.39</v>
      </c>
      <c r="H479" s="62" t="s">
        <v>317</v>
      </c>
      <c r="I479" s="62"/>
      <c r="J479" s="62" t="s">
        <v>1166</v>
      </c>
      <c r="K479" s="62" t="s">
        <v>1167</v>
      </c>
    </row>
    <row r="480" spans="1:11" x14ac:dyDescent="0.2">
      <c r="A480" s="61">
        <v>40415</v>
      </c>
      <c r="B480" s="62" t="s">
        <v>36</v>
      </c>
      <c r="C480" s="62"/>
      <c r="D480" s="62" t="s">
        <v>43</v>
      </c>
      <c r="E480" s="62" t="s">
        <v>17</v>
      </c>
      <c r="F480" s="62" t="s">
        <v>24</v>
      </c>
      <c r="G480" s="63">
        <v>0</v>
      </c>
      <c r="H480" s="62" t="s">
        <v>312</v>
      </c>
      <c r="I480" s="62"/>
      <c r="J480" s="62" t="s">
        <v>1166</v>
      </c>
      <c r="K480" s="62" t="s">
        <v>1167</v>
      </c>
    </row>
    <row r="481" spans="1:11" x14ac:dyDescent="0.2">
      <c r="A481" s="61">
        <v>40415</v>
      </c>
      <c r="B481" s="62" t="s">
        <v>88</v>
      </c>
      <c r="C481" s="62"/>
      <c r="D481" s="62" t="s">
        <v>2</v>
      </c>
      <c r="E481" s="62" t="s">
        <v>17</v>
      </c>
      <c r="F481" s="62" t="s">
        <v>104</v>
      </c>
      <c r="G481" s="63">
        <v>58000</v>
      </c>
      <c r="H481" s="62" t="s">
        <v>313</v>
      </c>
      <c r="I481" s="62"/>
      <c r="J481" s="62" t="s">
        <v>1166</v>
      </c>
      <c r="K481" s="62" t="s">
        <v>1167</v>
      </c>
    </row>
    <row r="482" spans="1:11" x14ac:dyDescent="0.2">
      <c r="A482" s="61">
        <v>40415</v>
      </c>
      <c r="B482" s="62" t="s">
        <v>36</v>
      </c>
      <c r="C482" s="62"/>
      <c r="D482" s="62" t="s">
        <v>43</v>
      </c>
      <c r="E482" s="62" t="s">
        <v>20</v>
      </c>
      <c r="F482" s="62" t="s">
        <v>315</v>
      </c>
      <c r="G482" s="63">
        <v>319.39</v>
      </c>
      <c r="H482" s="62" t="s">
        <v>316</v>
      </c>
      <c r="I482" s="62"/>
      <c r="J482" s="62" t="s">
        <v>1166</v>
      </c>
      <c r="K482" s="62" t="s">
        <v>1167</v>
      </c>
    </row>
    <row r="483" spans="1:11" x14ac:dyDescent="0.2">
      <c r="A483" s="61">
        <v>40409</v>
      </c>
      <c r="B483" s="62" t="s">
        <v>4</v>
      </c>
      <c r="C483" s="62"/>
      <c r="D483" s="62" t="s">
        <v>53</v>
      </c>
      <c r="E483" s="62" t="s">
        <v>17</v>
      </c>
      <c r="F483" s="62" t="s">
        <v>308</v>
      </c>
      <c r="G483" s="63">
        <v>24500</v>
      </c>
      <c r="H483" s="62" t="s">
        <v>311</v>
      </c>
      <c r="I483" s="62"/>
      <c r="J483" s="62" t="s">
        <v>1166</v>
      </c>
      <c r="K483" s="62" t="s">
        <v>1167</v>
      </c>
    </row>
    <row r="484" spans="1:11" x14ac:dyDescent="0.2">
      <c r="A484" s="61">
        <v>40401</v>
      </c>
      <c r="B484" s="62" t="s">
        <v>36</v>
      </c>
      <c r="C484" s="62"/>
      <c r="D484" s="62" t="s">
        <v>53</v>
      </c>
      <c r="E484" s="62" t="s">
        <v>19</v>
      </c>
      <c r="F484" s="62" t="s">
        <v>309</v>
      </c>
      <c r="G484" s="63">
        <v>26331.39</v>
      </c>
      <c r="H484" s="62" t="s">
        <v>310</v>
      </c>
      <c r="I484" s="62"/>
      <c r="J484" s="62" t="s">
        <v>1166</v>
      </c>
      <c r="K484" s="62" t="s">
        <v>1167</v>
      </c>
    </row>
    <row r="485" spans="1:11" x14ac:dyDescent="0.2">
      <c r="A485" s="61">
        <v>40401</v>
      </c>
      <c r="B485" s="62" t="s">
        <v>40</v>
      </c>
      <c r="C485" s="62"/>
      <c r="D485" s="62" t="s">
        <v>37</v>
      </c>
      <c r="E485" s="62" t="s">
        <v>18</v>
      </c>
      <c r="F485" s="62" t="s">
        <v>54</v>
      </c>
      <c r="G485" s="63"/>
      <c r="H485" s="62" t="s">
        <v>719</v>
      </c>
      <c r="I485" s="62"/>
      <c r="J485" s="62" t="s">
        <v>1166</v>
      </c>
      <c r="K485" s="62" t="s">
        <v>1167</v>
      </c>
    </row>
    <row r="486" spans="1:11" x14ac:dyDescent="0.2">
      <c r="A486" s="61">
        <v>40399</v>
      </c>
      <c r="B486" s="62" t="s">
        <v>4</v>
      </c>
      <c r="C486" s="62" t="s">
        <v>1140</v>
      </c>
      <c r="D486" s="62" t="s">
        <v>43</v>
      </c>
      <c r="E486" s="62" t="s">
        <v>20</v>
      </c>
      <c r="F486" s="62" t="s">
        <v>308</v>
      </c>
      <c r="G486" s="63">
        <v>1600</v>
      </c>
      <c r="H486" s="62" t="s">
        <v>1141</v>
      </c>
      <c r="I486" s="62"/>
      <c r="J486" s="62" t="s">
        <v>1166</v>
      </c>
      <c r="K486" s="62" t="s">
        <v>1167</v>
      </c>
    </row>
    <row r="487" spans="1:11" x14ac:dyDescent="0.2">
      <c r="A487" s="61">
        <v>40396</v>
      </c>
      <c r="B487" s="62" t="s">
        <v>36</v>
      </c>
      <c r="C487" s="62"/>
      <c r="D487" s="62" t="s">
        <v>2</v>
      </c>
      <c r="E487" s="62" t="s">
        <v>19</v>
      </c>
      <c r="F487" s="62" t="s">
        <v>307</v>
      </c>
      <c r="G487" s="63">
        <v>202571.97</v>
      </c>
      <c r="H487" s="62" t="s">
        <v>22</v>
      </c>
      <c r="I487" s="62"/>
      <c r="J487" s="62" t="s">
        <v>1166</v>
      </c>
      <c r="K487" s="62" t="s">
        <v>1167</v>
      </c>
    </row>
    <row r="488" spans="1:11" x14ac:dyDescent="0.2">
      <c r="A488" s="61">
        <v>40393</v>
      </c>
      <c r="B488" s="62" t="s">
        <v>36</v>
      </c>
      <c r="C488" s="62"/>
      <c r="D488" s="62" t="s">
        <v>53</v>
      </c>
      <c r="E488" s="62" t="s">
        <v>20</v>
      </c>
      <c r="F488" s="62" t="s">
        <v>304</v>
      </c>
      <c r="G488" s="63">
        <v>15805.67</v>
      </c>
      <c r="H488" s="62" t="s">
        <v>305</v>
      </c>
      <c r="I488" s="62"/>
      <c r="J488" s="62" t="s">
        <v>1166</v>
      </c>
      <c r="K488" s="62" t="s">
        <v>1167</v>
      </c>
    </row>
    <row r="489" spans="1:11" x14ac:dyDescent="0.2">
      <c r="A489" s="61">
        <v>40392</v>
      </c>
      <c r="B489" s="62" t="s">
        <v>36</v>
      </c>
      <c r="C489" s="62"/>
      <c r="D489" s="62" t="s">
        <v>2</v>
      </c>
      <c r="E489" s="62" t="s">
        <v>18</v>
      </c>
      <c r="F489" s="62" t="s">
        <v>185</v>
      </c>
      <c r="G489" s="63">
        <v>56529.57</v>
      </c>
      <c r="H489" s="62" t="s">
        <v>306</v>
      </c>
      <c r="I489" s="62"/>
      <c r="J489" s="62" t="s">
        <v>1166</v>
      </c>
      <c r="K489" s="62" t="s">
        <v>1167</v>
      </c>
    </row>
    <row r="490" spans="1:11" x14ac:dyDescent="0.2">
      <c r="A490" s="61">
        <v>40391</v>
      </c>
      <c r="B490" s="62" t="s">
        <v>36</v>
      </c>
      <c r="C490" s="62"/>
      <c r="D490" s="62" t="s">
        <v>37</v>
      </c>
      <c r="E490" s="62" t="s">
        <v>18</v>
      </c>
      <c r="F490" s="62" t="s">
        <v>119</v>
      </c>
      <c r="G490" s="63"/>
      <c r="H490" s="62" t="s">
        <v>720</v>
      </c>
      <c r="I490" s="62"/>
      <c r="J490" s="62" t="s">
        <v>1166</v>
      </c>
      <c r="K490" s="62" t="s">
        <v>1167</v>
      </c>
    </row>
    <row r="491" spans="1:11" x14ac:dyDescent="0.2">
      <c r="A491" s="61">
        <v>40386</v>
      </c>
      <c r="B491" s="62" t="s">
        <v>5</v>
      </c>
      <c r="C491" s="62"/>
      <c r="D491" s="62" t="s">
        <v>53</v>
      </c>
      <c r="E491" s="62" t="s">
        <v>20</v>
      </c>
      <c r="F491" s="62" t="s">
        <v>299</v>
      </c>
      <c r="G491" s="63">
        <v>33917.74</v>
      </c>
      <c r="H491" s="62" t="s">
        <v>300</v>
      </c>
      <c r="I491" s="62"/>
      <c r="J491" s="62" t="s">
        <v>1166</v>
      </c>
      <c r="K491" s="62" t="s">
        <v>1167</v>
      </c>
    </row>
    <row r="492" spans="1:11" x14ac:dyDescent="0.2">
      <c r="A492" s="61">
        <v>40379</v>
      </c>
      <c r="B492" s="62" t="s">
        <v>36</v>
      </c>
      <c r="C492" s="62"/>
      <c r="D492" s="62" t="s">
        <v>43</v>
      </c>
      <c r="E492" s="62" t="s">
        <v>20</v>
      </c>
      <c r="F492" s="62" t="s">
        <v>301</v>
      </c>
      <c r="G492" s="63">
        <v>551.73</v>
      </c>
      <c r="H492" s="62" t="s">
        <v>302</v>
      </c>
      <c r="I492" s="62"/>
      <c r="J492" s="62" t="s">
        <v>1166</v>
      </c>
      <c r="K492" s="62" t="s">
        <v>1167</v>
      </c>
    </row>
    <row r="493" spans="1:11" x14ac:dyDescent="0.2">
      <c r="A493" s="61">
        <v>40373</v>
      </c>
      <c r="B493" s="62" t="s">
        <v>6</v>
      </c>
      <c r="C493" s="62"/>
      <c r="D493" s="62" t="s">
        <v>43</v>
      </c>
      <c r="E493" s="62" t="s">
        <v>18</v>
      </c>
      <c r="F493" s="62" t="s">
        <v>296</v>
      </c>
      <c r="G493" s="63">
        <v>0</v>
      </c>
      <c r="H493" s="62" t="s">
        <v>297</v>
      </c>
      <c r="I493" s="62" t="s">
        <v>1182</v>
      </c>
      <c r="J493" s="62" t="s">
        <v>1166</v>
      </c>
      <c r="K493" s="62" t="s">
        <v>1167</v>
      </c>
    </row>
    <row r="494" spans="1:11" x14ac:dyDescent="0.2">
      <c r="A494" s="61">
        <v>40362</v>
      </c>
      <c r="B494" s="62" t="s">
        <v>36</v>
      </c>
      <c r="C494" s="62"/>
      <c r="D494" s="62" t="s">
        <v>37</v>
      </c>
      <c r="E494" s="62" t="s">
        <v>18</v>
      </c>
      <c r="F494" s="62" t="s">
        <v>227</v>
      </c>
      <c r="G494" s="63">
        <v>594.07000000000005</v>
      </c>
      <c r="H494" s="62" t="s">
        <v>721</v>
      </c>
      <c r="I494" s="62"/>
      <c r="J494" s="62" t="s">
        <v>1166</v>
      </c>
      <c r="K494" s="62" t="s">
        <v>1167</v>
      </c>
    </row>
    <row r="495" spans="1:11" x14ac:dyDescent="0.2">
      <c r="A495" s="61">
        <v>40359</v>
      </c>
      <c r="B495" s="62" t="s">
        <v>40</v>
      </c>
      <c r="C495" s="62"/>
      <c r="D495" s="62" t="s">
        <v>3</v>
      </c>
      <c r="E495" s="62" t="s">
        <v>20</v>
      </c>
      <c r="F495" s="62" t="s">
        <v>85</v>
      </c>
      <c r="G495" s="63"/>
      <c r="H495" s="62" t="s">
        <v>290</v>
      </c>
      <c r="I495" s="62"/>
      <c r="J495" s="62" t="s">
        <v>1166</v>
      </c>
      <c r="K495" s="62" t="s">
        <v>1167</v>
      </c>
    </row>
    <row r="496" spans="1:11" x14ac:dyDescent="0.2">
      <c r="A496" s="61">
        <v>40353</v>
      </c>
      <c r="B496" s="62" t="s">
        <v>6</v>
      </c>
      <c r="C496" s="62"/>
      <c r="D496" s="62" t="s">
        <v>48</v>
      </c>
      <c r="E496" s="62" t="s">
        <v>18</v>
      </c>
      <c r="F496" s="62" t="s">
        <v>284</v>
      </c>
      <c r="G496" s="63"/>
      <c r="H496" s="62" t="s">
        <v>285</v>
      </c>
      <c r="I496" s="62"/>
      <c r="J496" s="62" t="s">
        <v>1166</v>
      </c>
      <c r="K496" s="62" t="s">
        <v>1167</v>
      </c>
    </row>
    <row r="497" spans="1:11" x14ac:dyDescent="0.2">
      <c r="A497" s="61">
        <v>40348</v>
      </c>
      <c r="B497" s="62" t="s">
        <v>5</v>
      </c>
      <c r="C497" s="62"/>
      <c r="D497" s="62" t="s">
        <v>53</v>
      </c>
      <c r="E497" s="62" t="s">
        <v>20</v>
      </c>
      <c r="F497" s="62" t="s">
        <v>54</v>
      </c>
      <c r="G497" s="63">
        <v>26723.89</v>
      </c>
      <c r="H497" s="62" t="s">
        <v>283</v>
      </c>
      <c r="I497" s="62"/>
      <c r="J497" s="62" t="s">
        <v>1166</v>
      </c>
      <c r="K497" s="62" t="s">
        <v>1167</v>
      </c>
    </row>
    <row r="498" spans="1:11" x14ac:dyDescent="0.2">
      <c r="A498" s="61">
        <v>40347</v>
      </c>
      <c r="B498" s="62" t="s">
        <v>36</v>
      </c>
      <c r="C498" s="62"/>
      <c r="D498" s="62" t="s">
        <v>2</v>
      </c>
      <c r="E498" s="62" t="s">
        <v>17</v>
      </c>
      <c r="F498" s="62" t="s">
        <v>54</v>
      </c>
      <c r="G498" s="63">
        <v>86873.87</v>
      </c>
      <c r="H498" s="62" t="s">
        <v>286</v>
      </c>
      <c r="I498" s="62"/>
      <c r="J498" s="62" t="s">
        <v>1166</v>
      </c>
      <c r="K498" s="62" t="s">
        <v>1167</v>
      </c>
    </row>
    <row r="499" spans="1:11" x14ac:dyDescent="0.2">
      <c r="A499" s="61">
        <v>40347</v>
      </c>
      <c r="B499" s="62" t="s">
        <v>36</v>
      </c>
      <c r="C499" s="62"/>
      <c r="D499" s="62" t="s">
        <v>53</v>
      </c>
      <c r="E499" s="62" t="s">
        <v>19</v>
      </c>
      <c r="F499" s="62" t="s">
        <v>291</v>
      </c>
      <c r="G499" s="63">
        <v>3450.51</v>
      </c>
      <c r="H499" s="62" t="s">
        <v>292</v>
      </c>
      <c r="I499" s="62"/>
      <c r="J499" s="62" t="s">
        <v>1166</v>
      </c>
      <c r="K499" s="62" t="s">
        <v>1167</v>
      </c>
    </row>
    <row r="500" spans="1:11" x14ac:dyDescent="0.2">
      <c r="A500" s="61">
        <v>40338</v>
      </c>
      <c r="B500" s="62" t="s">
        <v>36</v>
      </c>
      <c r="C500" s="62"/>
      <c r="D500" s="62" t="s">
        <v>2</v>
      </c>
      <c r="E500" s="62" t="s">
        <v>17</v>
      </c>
      <c r="F500" s="62" t="s">
        <v>243</v>
      </c>
      <c r="G500" s="63">
        <v>88575</v>
      </c>
      <c r="H500" s="62" t="s">
        <v>282</v>
      </c>
      <c r="I500" s="62" t="s">
        <v>1182</v>
      </c>
      <c r="J500" s="62" t="s">
        <v>1166</v>
      </c>
      <c r="K500" s="62" t="s">
        <v>1167</v>
      </c>
    </row>
    <row r="501" spans="1:11" x14ac:dyDescent="0.2">
      <c r="A501" s="61">
        <v>40333</v>
      </c>
      <c r="B501" s="62" t="s">
        <v>36</v>
      </c>
      <c r="C501" s="62"/>
      <c r="D501" s="62" t="s">
        <v>43</v>
      </c>
      <c r="E501" s="62" t="s">
        <v>20</v>
      </c>
      <c r="F501" s="62" t="s">
        <v>280</v>
      </c>
      <c r="G501" s="63">
        <v>262.43</v>
      </c>
      <c r="H501" s="62" t="s">
        <v>281</v>
      </c>
      <c r="I501" s="62"/>
      <c r="J501" s="62" t="s">
        <v>1166</v>
      </c>
      <c r="K501" s="62" t="s">
        <v>1167</v>
      </c>
    </row>
    <row r="502" spans="1:11" x14ac:dyDescent="0.2">
      <c r="A502" s="61">
        <v>40327</v>
      </c>
      <c r="B502" s="62" t="s">
        <v>36</v>
      </c>
      <c r="C502" s="62"/>
      <c r="D502" s="62" t="s">
        <v>37</v>
      </c>
      <c r="E502" s="62" t="s">
        <v>18</v>
      </c>
      <c r="F502" s="62" t="s">
        <v>119</v>
      </c>
      <c r="G502" s="63"/>
      <c r="H502" s="62" t="s">
        <v>722</v>
      </c>
      <c r="I502" s="62"/>
      <c r="J502" s="62" t="s">
        <v>1166</v>
      </c>
      <c r="K502" s="62" t="s">
        <v>1167</v>
      </c>
    </row>
    <row r="503" spans="1:11" x14ac:dyDescent="0.2">
      <c r="A503" s="61">
        <v>40323</v>
      </c>
      <c r="B503" s="62" t="s">
        <v>36</v>
      </c>
      <c r="C503" s="62"/>
      <c r="D503" s="62" t="s">
        <v>43</v>
      </c>
      <c r="E503" s="62" t="s">
        <v>20</v>
      </c>
      <c r="F503" s="62" t="s">
        <v>74</v>
      </c>
      <c r="G503" s="63">
        <v>891.68</v>
      </c>
      <c r="H503" s="62" t="s">
        <v>293</v>
      </c>
      <c r="I503" s="62"/>
      <c r="J503" s="62" t="s">
        <v>1166</v>
      </c>
      <c r="K503" s="62" t="s">
        <v>1167</v>
      </c>
    </row>
    <row r="504" spans="1:11" x14ac:dyDescent="0.2">
      <c r="A504" s="61">
        <v>40322</v>
      </c>
      <c r="B504" s="62" t="s">
        <v>6</v>
      </c>
      <c r="C504" s="62"/>
      <c r="D504" s="62" t="s">
        <v>2</v>
      </c>
      <c r="E504" s="62" t="s">
        <v>19</v>
      </c>
      <c r="F504" s="62" t="s">
        <v>276</v>
      </c>
      <c r="G504" s="63">
        <v>299000</v>
      </c>
      <c r="H504" s="62" t="s">
        <v>277</v>
      </c>
      <c r="I504" s="62"/>
      <c r="J504" s="62" t="s">
        <v>1166</v>
      </c>
      <c r="K504" s="62" t="s">
        <v>1167</v>
      </c>
    </row>
    <row r="505" spans="1:11" x14ac:dyDescent="0.2">
      <c r="A505" s="61">
        <v>40322</v>
      </c>
      <c r="B505" s="62" t="s">
        <v>40</v>
      </c>
      <c r="C505" s="62"/>
      <c r="D505" s="62" t="s">
        <v>2</v>
      </c>
      <c r="E505" s="62" t="s">
        <v>20</v>
      </c>
      <c r="F505" s="62" t="s">
        <v>66</v>
      </c>
      <c r="G505" s="63">
        <v>88575</v>
      </c>
      <c r="H505" s="62" t="s">
        <v>279</v>
      </c>
      <c r="I505" s="62"/>
      <c r="J505" s="62" t="s">
        <v>1166</v>
      </c>
      <c r="K505" s="62" t="s">
        <v>1167</v>
      </c>
    </row>
    <row r="506" spans="1:11" x14ac:dyDescent="0.2">
      <c r="A506" s="61">
        <v>40319</v>
      </c>
      <c r="B506" s="62" t="s">
        <v>36</v>
      </c>
      <c r="C506" s="62"/>
      <c r="D506" s="62" t="s">
        <v>43</v>
      </c>
      <c r="E506" s="62" t="s">
        <v>20</v>
      </c>
      <c r="F506" s="62" t="s">
        <v>119</v>
      </c>
      <c r="G506" s="63">
        <v>0</v>
      </c>
      <c r="H506" s="62" t="s">
        <v>275</v>
      </c>
      <c r="I506" s="62"/>
      <c r="J506" s="62" t="s">
        <v>1166</v>
      </c>
      <c r="K506" s="62" t="s">
        <v>1167</v>
      </c>
    </row>
    <row r="507" spans="1:11" x14ac:dyDescent="0.2">
      <c r="A507" s="61">
        <v>40318</v>
      </c>
      <c r="B507" s="62" t="s">
        <v>36</v>
      </c>
      <c r="C507" s="62"/>
      <c r="D507" s="62" t="s">
        <v>53</v>
      </c>
      <c r="E507" s="62" t="s">
        <v>19</v>
      </c>
      <c r="F507" s="62" t="s">
        <v>278</v>
      </c>
      <c r="G507" s="63">
        <v>21455.58</v>
      </c>
      <c r="H507" s="62" t="s">
        <v>22</v>
      </c>
      <c r="I507" s="62"/>
      <c r="J507" s="62" t="s">
        <v>1166</v>
      </c>
      <c r="K507" s="62" t="s">
        <v>1167</v>
      </c>
    </row>
    <row r="508" spans="1:11" x14ac:dyDescent="0.2">
      <c r="A508" s="61">
        <v>40315</v>
      </c>
      <c r="B508" s="62" t="s">
        <v>36</v>
      </c>
      <c r="C508" s="62"/>
      <c r="D508" s="62" t="s">
        <v>53</v>
      </c>
      <c r="E508" s="62" t="s">
        <v>19</v>
      </c>
      <c r="F508" s="62" t="s">
        <v>225</v>
      </c>
      <c r="G508" s="63">
        <v>6912.89</v>
      </c>
      <c r="H508" s="62" t="s">
        <v>274</v>
      </c>
      <c r="I508" s="62"/>
      <c r="J508" s="62" t="s">
        <v>1166</v>
      </c>
      <c r="K508" s="62" t="s">
        <v>1167</v>
      </c>
    </row>
    <row r="509" spans="1:11" x14ac:dyDescent="0.2">
      <c r="A509" s="61">
        <v>40312</v>
      </c>
      <c r="B509" s="62" t="s">
        <v>36</v>
      </c>
      <c r="C509" s="62"/>
      <c r="D509" s="62" t="s">
        <v>43</v>
      </c>
      <c r="E509" s="62" t="s">
        <v>19</v>
      </c>
      <c r="F509" s="62" t="s">
        <v>119</v>
      </c>
      <c r="G509" s="63"/>
      <c r="H509" s="62" t="s">
        <v>45</v>
      </c>
      <c r="I509" s="62"/>
      <c r="J509" s="62" t="s">
        <v>1166</v>
      </c>
      <c r="K509" s="62" t="s">
        <v>1167</v>
      </c>
    </row>
    <row r="510" spans="1:11" x14ac:dyDescent="0.2">
      <c r="A510" s="61">
        <v>40309</v>
      </c>
      <c r="B510" s="62" t="s">
        <v>88</v>
      </c>
      <c r="C510" s="62"/>
      <c r="D510" s="62" t="s">
        <v>48</v>
      </c>
      <c r="E510" s="62" t="s">
        <v>17</v>
      </c>
      <c r="F510" s="62" t="s">
        <v>25</v>
      </c>
      <c r="G510" s="63">
        <v>0</v>
      </c>
      <c r="H510" s="62" t="s">
        <v>273</v>
      </c>
      <c r="I510" s="62"/>
      <c r="J510" s="62" t="s">
        <v>1166</v>
      </c>
      <c r="K510" s="62" t="s">
        <v>1167</v>
      </c>
    </row>
    <row r="511" spans="1:11" x14ac:dyDescent="0.2">
      <c r="A511" s="61">
        <v>40306</v>
      </c>
      <c r="B511" s="62" t="s">
        <v>4</v>
      </c>
      <c r="C511" s="62"/>
      <c r="D511" s="62" t="s">
        <v>53</v>
      </c>
      <c r="E511" s="62" t="s">
        <v>17</v>
      </c>
      <c r="F511" s="62" t="s">
        <v>271</v>
      </c>
      <c r="G511" s="63">
        <v>40326.400000000001</v>
      </c>
      <c r="H511" s="62" t="s">
        <v>272</v>
      </c>
      <c r="I511" s="62"/>
      <c r="J511" s="62" t="s">
        <v>1166</v>
      </c>
      <c r="K511" s="62" t="s">
        <v>1167</v>
      </c>
    </row>
    <row r="512" spans="1:11" x14ac:dyDescent="0.2">
      <c r="A512" s="61">
        <v>40304</v>
      </c>
      <c r="B512" s="62" t="s">
        <v>4</v>
      </c>
      <c r="C512" s="62"/>
      <c r="D512" s="62" t="s">
        <v>53</v>
      </c>
      <c r="E512" s="62" t="s">
        <v>20</v>
      </c>
      <c r="F512" s="62" t="s">
        <v>31</v>
      </c>
      <c r="G512" s="63">
        <v>6911.55</v>
      </c>
      <c r="H512" s="62" t="s">
        <v>268</v>
      </c>
      <c r="I512" s="62"/>
      <c r="J512" s="62" t="s">
        <v>1166</v>
      </c>
      <c r="K512" s="62" t="s">
        <v>1167</v>
      </c>
    </row>
    <row r="513" spans="1:11" x14ac:dyDescent="0.2">
      <c r="A513" s="61">
        <v>40301</v>
      </c>
      <c r="B513" s="62" t="s">
        <v>36</v>
      </c>
      <c r="C513" s="62"/>
      <c r="D513" s="62" t="s">
        <v>43</v>
      </c>
      <c r="E513" s="62" t="s">
        <v>20</v>
      </c>
      <c r="F513" s="62" t="s">
        <v>269</v>
      </c>
      <c r="G513" s="63">
        <v>633.04999999999995</v>
      </c>
      <c r="H513" s="62" t="s">
        <v>270</v>
      </c>
      <c r="I513" s="62"/>
      <c r="J513" s="62" t="s">
        <v>1166</v>
      </c>
      <c r="K513" s="62" t="s">
        <v>1167</v>
      </c>
    </row>
    <row r="514" spans="1:11" x14ac:dyDescent="0.2">
      <c r="A514" s="61">
        <v>40297</v>
      </c>
      <c r="B514" s="62" t="s">
        <v>88</v>
      </c>
      <c r="C514" s="62"/>
      <c r="D514" s="62" t="s">
        <v>53</v>
      </c>
      <c r="E514" s="62" t="s">
        <v>19</v>
      </c>
      <c r="F514" s="62" t="s">
        <v>25</v>
      </c>
      <c r="G514" s="63">
        <v>4484</v>
      </c>
      <c r="H514" s="62" t="s">
        <v>303</v>
      </c>
      <c r="I514" s="62"/>
      <c r="J514" s="62" t="s">
        <v>1166</v>
      </c>
      <c r="K514" s="62" t="s">
        <v>1167</v>
      </c>
    </row>
    <row r="515" spans="1:11" x14ac:dyDescent="0.2">
      <c r="A515" s="61">
        <v>40296</v>
      </c>
      <c r="B515" s="62" t="s">
        <v>40</v>
      </c>
      <c r="C515" s="62"/>
      <c r="D515" s="62" t="s">
        <v>2</v>
      </c>
      <c r="E515" s="62" t="s">
        <v>20</v>
      </c>
      <c r="F515" s="62" t="s">
        <v>262</v>
      </c>
      <c r="G515" s="63">
        <v>198524.61</v>
      </c>
      <c r="H515" s="62" t="s">
        <v>263</v>
      </c>
      <c r="I515" s="62"/>
      <c r="J515" s="62" t="s">
        <v>1166</v>
      </c>
      <c r="K515" s="62" t="s">
        <v>1167</v>
      </c>
    </row>
    <row r="516" spans="1:11" x14ac:dyDescent="0.2">
      <c r="A516" s="61">
        <v>40294</v>
      </c>
      <c r="B516" s="62" t="s">
        <v>36</v>
      </c>
      <c r="C516" s="62"/>
      <c r="D516" s="62" t="s">
        <v>43</v>
      </c>
      <c r="E516" s="62" t="s">
        <v>20</v>
      </c>
      <c r="F516" s="62" t="s">
        <v>264</v>
      </c>
      <c r="G516" s="63">
        <v>752.42</v>
      </c>
      <c r="H516" s="62" t="s">
        <v>265</v>
      </c>
      <c r="I516" s="62" t="s">
        <v>1182</v>
      </c>
      <c r="J516" s="62" t="s">
        <v>1166</v>
      </c>
      <c r="K516" s="62" t="s">
        <v>1167</v>
      </c>
    </row>
    <row r="517" spans="1:11" x14ac:dyDescent="0.2">
      <c r="A517" s="61">
        <v>40291</v>
      </c>
      <c r="B517" s="62" t="s">
        <v>6</v>
      </c>
      <c r="C517" s="62"/>
      <c r="D517" s="62" t="s">
        <v>53</v>
      </c>
      <c r="E517" s="62" t="s">
        <v>19</v>
      </c>
      <c r="F517" s="62" t="s">
        <v>259</v>
      </c>
      <c r="G517" s="63">
        <v>25981.46</v>
      </c>
      <c r="H517" s="62" t="s">
        <v>22</v>
      </c>
      <c r="I517" s="62"/>
      <c r="J517" s="62" t="s">
        <v>1166</v>
      </c>
      <c r="K517" s="62" t="s">
        <v>1167</v>
      </c>
    </row>
    <row r="518" spans="1:11" x14ac:dyDescent="0.2">
      <c r="A518" s="61">
        <v>40291</v>
      </c>
      <c r="B518" s="62" t="s">
        <v>36</v>
      </c>
      <c r="C518" s="62"/>
      <c r="D518" s="62" t="s">
        <v>43</v>
      </c>
      <c r="E518" s="62" t="s">
        <v>20</v>
      </c>
      <c r="F518" s="62" t="s">
        <v>266</v>
      </c>
      <c r="G518" s="63">
        <v>286.70999999999998</v>
      </c>
      <c r="H518" s="62" t="s">
        <v>267</v>
      </c>
      <c r="I518" s="62"/>
      <c r="J518" s="62" t="s">
        <v>1166</v>
      </c>
      <c r="K518" s="62" t="s">
        <v>1167</v>
      </c>
    </row>
    <row r="519" spans="1:11" x14ac:dyDescent="0.2">
      <c r="A519" s="61">
        <v>40288</v>
      </c>
      <c r="B519" s="62" t="s">
        <v>5</v>
      </c>
      <c r="C519" s="62"/>
      <c r="D519" s="62" t="s">
        <v>43</v>
      </c>
      <c r="E519" s="62"/>
      <c r="F519" s="62" t="s">
        <v>260</v>
      </c>
      <c r="G519" s="63"/>
      <c r="H519" s="62" t="s">
        <v>261</v>
      </c>
      <c r="I519" s="62"/>
      <c r="J519" s="62" t="s">
        <v>1166</v>
      </c>
      <c r="K519" s="62" t="s">
        <v>1167</v>
      </c>
    </row>
    <row r="520" spans="1:11" x14ac:dyDescent="0.2">
      <c r="A520" s="61">
        <v>40282</v>
      </c>
      <c r="B520" s="62" t="s">
        <v>40</v>
      </c>
      <c r="C520" s="62"/>
      <c r="D520" s="62" t="s">
        <v>2</v>
      </c>
      <c r="E520" s="62" t="s">
        <v>17</v>
      </c>
      <c r="F520" s="62" t="s">
        <v>66</v>
      </c>
      <c r="G520" s="63">
        <v>78721.429999999993</v>
      </c>
      <c r="H520" s="62" t="s">
        <v>287</v>
      </c>
      <c r="I520" s="62"/>
      <c r="J520" s="62" t="s">
        <v>1166</v>
      </c>
      <c r="K520" s="62" t="s">
        <v>1167</v>
      </c>
    </row>
    <row r="521" spans="1:11" x14ac:dyDescent="0.2">
      <c r="A521" s="61">
        <v>40274</v>
      </c>
      <c r="B521" s="62" t="s">
        <v>36</v>
      </c>
      <c r="C521" s="62"/>
      <c r="D521" s="62" t="s">
        <v>2</v>
      </c>
      <c r="E521" s="62" t="s">
        <v>17</v>
      </c>
      <c r="F521" s="62" t="s">
        <v>72</v>
      </c>
      <c r="G521" s="63">
        <v>295509.7</v>
      </c>
      <c r="H521" s="62" t="s">
        <v>255</v>
      </c>
      <c r="I521" s="62"/>
      <c r="J521" s="62" t="s">
        <v>1166</v>
      </c>
      <c r="K521" s="62" t="s">
        <v>1167</v>
      </c>
    </row>
    <row r="522" spans="1:11" x14ac:dyDescent="0.2">
      <c r="A522" s="61">
        <v>40274</v>
      </c>
      <c r="B522" s="62" t="s">
        <v>6</v>
      </c>
      <c r="C522" s="62"/>
      <c r="D522" s="62" t="s">
        <v>48</v>
      </c>
      <c r="E522" s="62" t="s">
        <v>17</v>
      </c>
      <c r="F522" s="62" t="s">
        <v>246</v>
      </c>
      <c r="G522" s="63"/>
      <c r="H522" s="62" t="s">
        <v>258</v>
      </c>
      <c r="I522" s="62"/>
      <c r="J522" s="62" t="s">
        <v>1166</v>
      </c>
      <c r="K522" s="62" t="s">
        <v>1167</v>
      </c>
    </row>
    <row r="523" spans="1:11" x14ac:dyDescent="0.2">
      <c r="A523" s="61">
        <v>40273</v>
      </c>
      <c r="B523" s="62" t="s">
        <v>40</v>
      </c>
      <c r="C523" s="62"/>
      <c r="D523" s="62" t="s">
        <v>43</v>
      </c>
      <c r="E523" s="62" t="s">
        <v>19</v>
      </c>
      <c r="F523" s="62" t="s">
        <v>68</v>
      </c>
      <c r="G523" s="63"/>
      <c r="H523" s="62" t="s">
        <v>256</v>
      </c>
      <c r="I523" s="62"/>
      <c r="J523" s="62" t="s">
        <v>1166</v>
      </c>
      <c r="K523" s="62" t="s">
        <v>1167</v>
      </c>
    </row>
    <row r="524" spans="1:11" x14ac:dyDescent="0.2">
      <c r="A524" s="61">
        <v>40272</v>
      </c>
      <c r="B524" s="62" t="s">
        <v>40</v>
      </c>
      <c r="C524" s="62"/>
      <c r="D524" s="62" t="s">
        <v>2</v>
      </c>
      <c r="E524" s="62" t="s">
        <v>17</v>
      </c>
      <c r="F524" s="62" t="s">
        <v>288</v>
      </c>
      <c r="G524" s="63">
        <v>80924.98</v>
      </c>
      <c r="H524" s="62" t="s">
        <v>289</v>
      </c>
      <c r="I524" s="62" t="s">
        <v>1494</v>
      </c>
      <c r="J524" s="62" t="s">
        <v>1166</v>
      </c>
      <c r="K524" s="62" t="s">
        <v>1167</v>
      </c>
    </row>
    <row r="525" spans="1:11" x14ac:dyDescent="0.2">
      <c r="A525" s="61">
        <v>40270</v>
      </c>
      <c r="B525" s="62" t="s">
        <v>4</v>
      </c>
      <c r="C525" s="62"/>
      <c r="D525" s="62" t="s">
        <v>43</v>
      </c>
      <c r="E525" s="62" t="s">
        <v>18</v>
      </c>
      <c r="F525" s="62" t="s">
        <v>54</v>
      </c>
      <c r="G525" s="63"/>
      <c r="H525" s="62" t="s">
        <v>251</v>
      </c>
      <c r="I525" s="62"/>
      <c r="J525" s="62" t="s">
        <v>1166</v>
      </c>
      <c r="K525" s="62" t="s">
        <v>1167</v>
      </c>
    </row>
    <row r="526" spans="1:11" x14ac:dyDescent="0.2">
      <c r="A526" s="61">
        <v>40270</v>
      </c>
      <c r="B526" s="62" t="s">
        <v>4</v>
      </c>
      <c r="C526" s="62"/>
      <c r="D526" s="62" t="s">
        <v>43</v>
      </c>
      <c r="E526" s="62" t="s">
        <v>18</v>
      </c>
      <c r="F526" s="62" t="s">
        <v>54</v>
      </c>
      <c r="G526" s="63"/>
      <c r="H526" s="62" t="s">
        <v>252</v>
      </c>
      <c r="I526" s="62"/>
      <c r="J526" s="62" t="s">
        <v>1166</v>
      </c>
      <c r="K526" s="62" t="s">
        <v>1167</v>
      </c>
    </row>
    <row r="527" spans="1:11" x14ac:dyDescent="0.2">
      <c r="A527" s="61">
        <v>40270</v>
      </c>
      <c r="B527" s="62" t="s">
        <v>4</v>
      </c>
      <c r="C527" s="62"/>
      <c r="D527" s="62" t="s">
        <v>43</v>
      </c>
      <c r="E527" s="62" t="s">
        <v>18</v>
      </c>
      <c r="F527" s="62" t="s">
        <v>253</v>
      </c>
      <c r="G527" s="63"/>
      <c r="H527" s="62" t="s">
        <v>254</v>
      </c>
      <c r="I527" s="62"/>
      <c r="J527" s="62" t="s">
        <v>1166</v>
      </c>
      <c r="K527" s="62" t="s">
        <v>1167</v>
      </c>
    </row>
    <row r="528" spans="1:11" x14ac:dyDescent="0.2">
      <c r="A528" s="61">
        <v>40269</v>
      </c>
      <c r="B528" s="62" t="s">
        <v>36</v>
      </c>
      <c r="C528" s="62"/>
      <c r="D528" s="62" t="s">
        <v>53</v>
      </c>
      <c r="E528" s="62" t="s">
        <v>19</v>
      </c>
      <c r="F528" s="62" t="s">
        <v>200</v>
      </c>
      <c r="G528" s="63">
        <v>3528.21</v>
      </c>
      <c r="H528" s="62" t="s">
        <v>257</v>
      </c>
      <c r="I528" s="62"/>
      <c r="J528" s="62" t="s">
        <v>1166</v>
      </c>
      <c r="K528" s="62" t="s">
        <v>1167</v>
      </c>
    </row>
    <row r="529" spans="1:11" x14ac:dyDescent="0.2">
      <c r="A529" s="61">
        <v>40268</v>
      </c>
      <c r="B529" s="62" t="s">
        <v>36</v>
      </c>
      <c r="C529" s="62" t="s">
        <v>1089</v>
      </c>
      <c r="D529" s="62" t="s">
        <v>48</v>
      </c>
      <c r="E529" s="62" t="s">
        <v>17</v>
      </c>
      <c r="F529" s="62" t="s">
        <v>249</v>
      </c>
      <c r="G529" s="63"/>
      <c r="H529" s="62" t="s">
        <v>250</v>
      </c>
      <c r="I529" s="62"/>
      <c r="J529" s="62" t="s">
        <v>1166</v>
      </c>
      <c r="K529" s="62" t="s">
        <v>1167</v>
      </c>
    </row>
    <row r="530" spans="1:11" x14ac:dyDescent="0.2">
      <c r="A530" s="61">
        <v>40267</v>
      </c>
      <c r="B530" s="62" t="s">
        <v>5</v>
      </c>
      <c r="C530" s="62"/>
      <c r="D530" s="62" t="s">
        <v>48</v>
      </c>
      <c r="E530" s="62" t="s">
        <v>18</v>
      </c>
      <c r="F530" s="62" t="s">
        <v>72</v>
      </c>
      <c r="G530" s="63"/>
      <c r="H530" s="62" t="s">
        <v>248</v>
      </c>
      <c r="I530" s="62"/>
      <c r="J530" s="62" t="s">
        <v>1166</v>
      </c>
      <c r="K530" s="62" t="s">
        <v>1167</v>
      </c>
    </row>
    <row r="531" spans="1:11" x14ac:dyDescent="0.2">
      <c r="A531" s="61">
        <v>40259</v>
      </c>
      <c r="B531" s="62" t="s">
        <v>6</v>
      </c>
      <c r="C531" s="62"/>
      <c r="D531" s="62" t="s">
        <v>48</v>
      </c>
      <c r="E531" s="62" t="s">
        <v>20</v>
      </c>
      <c r="F531" s="62" t="s">
        <v>246</v>
      </c>
      <c r="G531" s="63"/>
      <c r="H531" s="62" t="s">
        <v>247</v>
      </c>
      <c r="I531" s="62"/>
      <c r="J531" s="62" t="s">
        <v>1166</v>
      </c>
      <c r="K531" s="62" t="s">
        <v>1167</v>
      </c>
    </row>
    <row r="532" spans="1:11" x14ac:dyDescent="0.2">
      <c r="A532" s="61">
        <v>40255</v>
      </c>
      <c r="B532" s="62" t="s">
        <v>36</v>
      </c>
      <c r="C532" s="62"/>
      <c r="D532" s="62" t="s">
        <v>2</v>
      </c>
      <c r="E532" s="62" t="s">
        <v>17</v>
      </c>
      <c r="F532" s="62" t="s">
        <v>54</v>
      </c>
      <c r="G532" s="63">
        <v>73047.22</v>
      </c>
      <c r="H532" s="62" t="s">
        <v>245</v>
      </c>
      <c r="I532" s="62"/>
      <c r="J532" s="62" t="s">
        <v>1166</v>
      </c>
      <c r="K532" s="62" t="s">
        <v>1167</v>
      </c>
    </row>
    <row r="533" spans="1:11" x14ac:dyDescent="0.2">
      <c r="A533" s="61">
        <v>40252</v>
      </c>
      <c r="B533" s="62" t="s">
        <v>36</v>
      </c>
      <c r="C533" s="62"/>
      <c r="D533" s="62" t="s">
        <v>53</v>
      </c>
      <c r="E533" s="62" t="s">
        <v>17</v>
      </c>
      <c r="F533" s="62" t="s">
        <v>243</v>
      </c>
      <c r="G533" s="63">
        <v>2286.94</v>
      </c>
      <c r="H533" s="62" t="s">
        <v>244</v>
      </c>
      <c r="I533" s="62"/>
      <c r="J533" s="62" t="s">
        <v>1166</v>
      </c>
      <c r="K533" s="62" t="s">
        <v>1167</v>
      </c>
    </row>
    <row r="534" spans="1:11" x14ac:dyDescent="0.2">
      <c r="A534" s="61">
        <v>40251</v>
      </c>
      <c r="B534" s="62" t="s">
        <v>36</v>
      </c>
      <c r="C534" s="62"/>
      <c r="D534" s="62" t="s">
        <v>43</v>
      </c>
      <c r="E534" s="62"/>
      <c r="F534" s="62" t="s">
        <v>294</v>
      </c>
      <c r="G534" s="63"/>
      <c r="H534" s="62" t="s">
        <v>295</v>
      </c>
      <c r="I534" s="62"/>
      <c r="J534" s="62" t="s">
        <v>1166</v>
      </c>
      <c r="K534" s="62" t="s">
        <v>1167</v>
      </c>
    </row>
    <row r="535" spans="1:11" x14ac:dyDescent="0.2">
      <c r="A535" s="61">
        <v>40247</v>
      </c>
      <c r="B535" s="62" t="s">
        <v>36</v>
      </c>
      <c r="C535" s="62" t="s">
        <v>1142</v>
      </c>
      <c r="D535" s="62" t="s">
        <v>48</v>
      </c>
      <c r="E535" s="62" t="s">
        <v>17</v>
      </c>
      <c r="F535" s="62" t="s">
        <v>240</v>
      </c>
      <c r="G535" s="63"/>
      <c r="H535" s="62" t="s">
        <v>241</v>
      </c>
      <c r="I535" s="62"/>
      <c r="J535" s="62" t="s">
        <v>1166</v>
      </c>
      <c r="K535" s="62" t="s">
        <v>1167</v>
      </c>
    </row>
    <row r="536" spans="1:11" x14ac:dyDescent="0.2">
      <c r="A536" s="61">
        <v>40247</v>
      </c>
      <c r="B536" s="62" t="s">
        <v>5</v>
      </c>
      <c r="C536" s="62" t="s">
        <v>965</v>
      </c>
      <c r="D536" s="62" t="s">
        <v>43</v>
      </c>
      <c r="E536" s="62" t="s">
        <v>19</v>
      </c>
      <c r="F536" s="62" t="s">
        <v>26</v>
      </c>
      <c r="G536" s="63">
        <v>633.83000000000004</v>
      </c>
      <c r="H536" s="62" t="s">
        <v>242</v>
      </c>
      <c r="I536" s="62"/>
      <c r="J536" s="62" t="s">
        <v>1166</v>
      </c>
      <c r="K536" s="62" t="s">
        <v>1167</v>
      </c>
    </row>
    <row r="537" spans="1:11" x14ac:dyDescent="0.2">
      <c r="A537" s="61">
        <v>40243</v>
      </c>
      <c r="B537" s="62" t="s">
        <v>36</v>
      </c>
      <c r="C537" s="62" t="s">
        <v>1143</v>
      </c>
      <c r="D537" s="62" t="s">
        <v>3</v>
      </c>
      <c r="E537" s="62" t="s">
        <v>20</v>
      </c>
      <c r="F537" s="62" t="s">
        <v>119</v>
      </c>
      <c r="G537" s="63"/>
      <c r="H537" s="62" t="s">
        <v>298</v>
      </c>
      <c r="I537" s="62"/>
      <c r="J537" s="62" t="s">
        <v>1166</v>
      </c>
      <c r="K537" s="62" t="s">
        <v>1167</v>
      </c>
    </row>
    <row r="538" spans="1:11" x14ac:dyDescent="0.2">
      <c r="A538" s="61">
        <v>40239</v>
      </c>
      <c r="B538" s="62" t="s">
        <v>5</v>
      </c>
      <c r="C538" s="62" t="s">
        <v>846</v>
      </c>
      <c r="D538" s="62" t="s">
        <v>2</v>
      </c>
      <c r="E538" s="62" t="s">
        <v>19</v>
      </c>
      <c r="F538" s="62" t="s">
        <v>236</v>
      </c>
      <c r="G538" s="63"/>
      <c r="H538" s="62" t="s">
        <v>237</v>
      </c>
      <c r="I538" s="62"/>
      <c r="J538" s="62" t="s">
        <v>1166</v>
      </c>
      <c r="K538" s="62" t="s">
        <v>1167</v>
      </c>
    </row>
    <row r="539" spans="1:11" x14ac:dyDescent="0.2">
      <c r="A539" s="61">
        <v>40239</v>
      </c>
      <c r="B539" s="62" t="s">
        <v>4</v>
      </c>
      <c r="C539" s="62" t="s">
        <v>1061</v>
      </c>
      <c r="D539" s="62" t="s">
        <v>53</v>
      </c>
      <c r="E539" s="62" t="s">
        <v>18</v>
      </c>
      <c r="F539" s="62" t="s">
        <v>238</v>
      </c>
      <c r="G539" s="63"/>
      <c r="H539" s="62" t="s">
        <v>239</v>
      </c>
      <c r="I539" s="62"/>
      <c r="J539" s="62" t="s">
        <v>1166</v>
      </c>
      <c r="K539" s="62" t="s">
        <v>1167</v>
      </c>
    </row>
    <row r="540" spans="1:11" x14ac:dyDescent="0.2">
      <c r="A540" s="61">
        <v>40232</v>
      </c>
      <c r="B540" s="62" t="s">
        <v>5</v>
      </c>
      <c r="C540" s="62" t="s">
        <v>832</v>
      </c>
      <c r="D540" s="62" t="s">
        <v>48</v>
      </c>
      <c r="E540" s="62" t="s">
        <v>17</v>
      </c>
      <c r="F540" s="62" t="s">
        <v>233</v>
      </c>
      <c r="G540" s="63"/>
      <c r="H540" s="62" t="s">
        <v>1144</v>
      </c>
      <c r="I540" s="62"/>
      <c r="J540" s="62" t="s">
        <v>1166</v>
      </c>
      <c r="K540" s="62" t="s">
        <v>1167</v>
      </c>
    </row>
    <row r="541" spans="1:11" x14ac:dyDescent="0.2">
      <c r="A541" s="61">
        <v>40231</v>
      </c>
      <c r="B541" s="62" t="s">
        <v>4</v>
      </c>
      <c r="C541" s="62" t="s">
        <v>1145</v>
      </c>
      <c r="D541" s="62" t="s">
        <v>53</v>
      </c>
      <c r="E541" s="62" t="s">
        <v>20</v>
      </c>
      <c r="F541" s="62" t="s">
        <v>234</v>
      </c>
      <c r="G541" s="63"/>
      <c r="H541" s="62" t="s">
        <v>1146</v>
      </c>
      <c r="I541" s="62"/>
      <c r="J541" s="62" t="s">
        <v>1166</v>
      </c>
      <c r="K541" s="62" t="s">
        <v>1167</v>
      </c>
    </row>
    <row r="542" spans="1:11" x14ac:dyDescent="0.2">
      <c r="A542" s="61">
        <v>40231</v>
      </c>
      <c r="B542" s="62" t="s">
        <v>4</v>
      </c>
      <c r="C542" s="62"/>
      <c r="D542" s="62" t="s">
        <v>2</v>
      </c>
      <c r="E542" s="62" t="s">
        <v>20</v>
      </c>
      <c r="F542" s="62" t="s">
        <v>234</v>
      </c>
      <c r="G542" s="63">
        <v>58446.87</v>
      </c>
      <c r="H542" s="62" t="s">
        <v>235</v>
      </c>
      <c r="I542" s="62"/>
      <c r="J542" s="62" t="s">
        <v>1166</v>
      </c>
      <c r="K542" s="62" t="s">
        <v>1167</v>
      </c>
    </row>
    <row r="543" spans="1:11" x14ac:dyDescent="0.2">
      <c r="A543" s="61">
        <v>40227</v>
      </c>
      <c r="B543" s="62" t="s">
        <v>36</v>
      </c>
      <c r="C543" s="62"/>
      <c r="D543" s="62" t="s">
        <v>43</v>
      </c>
      <c r="E543" s="62" t="s">
        <v>20</v>
      </c>
      <c r="F543" s="62" t="s">
        <v>230</v>
      </c>
      <c r="G543" s="63">
        <v>320.27999999999997</v>
      </c>
      <c r="H543" s="62" t="s">
        <v>231</v>
      </c>
      <c r="I543" s="62"/>
      <c r="J543" s="62" t="s">
        <v>1166</v>
      </c>
      <c r="K543" s="62" t="s">
        <v>1167</v>
      </c>
    </row>
    <row r="544" spans="1:11" x14ac:dyDescent="0.2">
      <c r="A544" s="61">
        <v>40227</v>
      </c>
      <c r="B544" s="62" t="s">
        <v>4</v>
      </c>
      <c r="C544" s="62" t="s">
        <v>1147</v>
      </c>
      <c r="D544" s="62" t="s">
        <v>43</v>
      </c>
      <c r="E544" s="62" t="s">
        <v>20</v>
      </c>
      <c r="F544" s="62" t="s">
        <v>232</v>
      </c>
      <c r="G544" s="63"/>
      <c r="H544" s="62" t="s">
        <v>1148</v>
      </c>
      <c r="I544" s="62"/>
      <c r="J544" s="62" t="s">
        <v>1166</v>
      </c>
      <c r="K544" s="62" t="s">
        <v>1167</v>
      </c>
    </row>
    <row r="545" spans="1:11" x14ac:dyDescent="0.2">
      <c r="A545" s="61">
        <v>40217</v>
      </c>
      <c r="B545" s="62" t="s">
        <v>36</v>
      </c>
      <c r="C545" s="62"/>
      <c r="D545" s="62" t="s">
        <v>37</v>
      </c>
      <c r="E545" s="62" t="s">
        <v>20</v>
      </c>
      <c r="F545" s="62" t="s">
        <v>227</v>
      </c>
      <c r="G545" s="63">
        <v>590</v>
      </c>
      <c r="H545" s="62" t="s">
        <v>228</v>
      </c>
      <c r="I545" s="62"/>
      <c r="J545" s="62" t="s">
        <v>1166</v>
      </c>
      <c r="K545" s="62" t="s">
        <v>1167</v>
      </c>
    </row>
    <row r="546" spans="1:11" x14ac:dyDescent="0.2">
      <c r="A546" s="61">
        <v>40217</v>
      </c>
      <c r="B546" s="62" t="s">
        <v>4</v>
      </c>
      <c r="C546" s="62"/>
      <c r="D546" s="62" t="s">
        <v>53</v>
      </c>
      <c r="E546" s="62" t="s">
        <v>19</v>
      </c>
      <c r="F546" s="62" t="s">
        <v>325</v>
      </c>
      <c r="G546" s="63">
        <v>5695</v>
      </c>
      <c r="H546" s="62" t="s">
        <v>45</v>
      </c>
      <c r="I546" s="62"/>
      <c r="J546" s="62" t="s">
        <v>1166</v>
      </c>
      <c r="K546" s="62" t="s">
        <v>1167</v>
      </c>
    </row>
    <row r="547" spans="1:11" x14ac:dyDescent="0.2">
      <c r="A547" s="61">
        <v>40216</v>
      </c>
      <c r="B547" s="62" t="s">
        <v>36</v>
      </c>
      <c r="C547" s="62"/>
      <c r="D547" s="62" t="s">
        <v>53</v>
      </c>
      <c r="E547" s="62" t="s">
        <v>19</v>
      </c>
      <c r="F547" s="62" t="s">
        <v>225</v>
      </c>
      <c r="G547" s="63">
        <v>6742.82</v>
      </c>
      <c r="H547" s="62" t="s">
        <v>226</v>
      </c>
      <c r="I547" s="62"/>
      <c r="J547" s="62" t="s">
        <v>1166</v>
      </c>
      <c r="K547" s="62" t="s">
        <v>1167</v>
      </c>
    </row>
    <row r="548" spans="1:11" x14ac:dyDescent="0.2">
      <c r="A548" s="61">
        <v>40215</v>
      </c>
      <c r="B548" s="62" t="s">
        <v>36</v>
      </c>
      <c r="C548" s="62"/>
      <c r="D548" s="62" t="s">
        <v>43</v>
      </c>
      <c r="E548" s="62" t="s">
        <v>20</v>
      </c>
      <c r="F548" s="62" t="s">
        <v>119</v>
      </c>
      <c r="G548" s="63"/>
      <c r="H548" s="62" t="s">
        <v>224</v>
      </c>
      <c r="I548" s="62"/>
      <c r="J548" s="62" t="s">
        <v>1166</v>
      </c>
      <c r="K548" s="62" t="s">
        <v>1167</v>
      </c>
    </row>
    <row r="549" spans="1:11" x14ac:dyDescent="0.2">
      <c r="A549" s="61">
        <v>40213</v>
      </c>
      <c r="B549" s="62" t="s">
        <v>40</v>
      </c>
      <c r="C549" s="62"/>
      <c r="D549" s="62" t="s">
        <v>53</v>
      </c>
      <c r="E549" s="62" t="s">
        <v>20</v>
      </c>
      <c r="F549" s="62" t="s">
        <v>221</v>
      </c>
      <c r="G549" s="63">
        <v>26764</v>
      </c>
      <c r="H549" s="62" t="s">
        <v>222</v>
      </c>
      <c r="I549" s="62"/>
      <c r="J549" s="62" t="s">
        <v>1166</v>
      </c>
      <c r="K549" s="62" t="s">
        <v>1167</v>
      </c>
    </row>
    <row r="550" spans="1:11" x14ac:dyDescent="0.2">
      <c r="A550" s="61">
        <v>40210</v>
      </c>
      <c r="B550" s="62" t="s">
        <v>40</v>
      </c>
      <c r="C550" s="62"/>
      <c r="D550" s="62" t="s">
        <v>53</v>
      </c>
      <c r="E550" s="62" t="s">
        <v>17</v>
      </c>
      <c r="F550" s="62" t="s">
        <v>221</v>
      </c>
      <c r="G550" s="63">
        <v>26724</v>
      </c>
      <c r="H550" s="62" t="s">
        <v>223</v>
      </c>
      <c r="I550" s="62"/>
      <c r="J550" s="62" t="s">
        <v>1166</v>
      </c>
      <c r="K550" s="62" t="s">
        <v>1167</v>
      </c>
    </row>
    <row r="551" spans="1:11" x14ac:dyDescent="0.2">
      <c r="A551" s="61">
        <v>40207</v>
      </c>
      <c r="B551" s="62" t="s">
        <v>40</v>
      </c>
      <c r="C551" s="62"/>
      <c r="D551" s="62" t="s">
        <v>37</v>
      </c>
      <c r="E551" s="62" t="s">
        <v>18</v>
      </c>
      <c r="F551" s="62" t="s">
        <v>217</v>
      </c>
      <c r="G551" s="63"/>
      <c r="H551" s="62" t="s">
        <v>218</v>
      </c>
      <c r="I551" s="62"/>
      <c r="J551" s="62" t="s">
        <v>1166</v>
      </c>
      <c r="K551" s="62" t="s">
        <v>1167</v>
      </c>
    </row>
    <row r="552" spans="1:11" x14ac:dyDescent="0.2">
      <c r="A552" s="61">
        <v>40205</v>
      </c>
      <c r="B552" s="62" t="s">
        <v>36</v>
      </c>
      <c r="C552" s="62"/>
      <c r="D552" s="62" t="s">
        <v>37</v>
      </c>
      <c r="E552" s="62" t="s">
        <v>18</v>
      </c>
      <c r="F552" s="62" t="s">
        <v>72</v>
      </c>
      <c r="G552" s="63"/>
      <c r="H552" s="62" t="s">
        <v>219</v>
      </c>
      <c r="I552" s="62"/>
      <c r="J552" s="62" t="s">
        <v>1166</v>
      </c>
      <c r="K552" s="62" t="s">
        <v>1167</v>
      </c>
    </row>
    <row r="553" spans="1:11" x14ac:dyDescent="0.2">
      <c r="A553" s="61">
        <v>40204</v>
      </c>
      <c r="B553" s="62" t="s">
        <v>5</v>
      </c>
      <c r="C553" s="62"/>
      <c r="D553" s="62" t="s">
        <v>48</v>
      </c>
      <c r="E553" s="62" t="s">
        <v>17</v>
      </c>
      <c r="F553" s="62" t="s">
        <v>215</v>
      </c>
      <c r="G553" s="63"/>
      <c r="H553" s="62" t="s">
        <v>216</v>
      </c>
      <c r="I553" s="62"/>
      <c r="J553" s="62" t="s">
        <v>1166</v>
      </c>
      <c r="K553" s="62" t="s">
        <v>1167</v>
      </c>
    </row>
    <row r="554" spans="1:11" x14ac:dyDescent="0.2">
      <c r="A554" s="61">
        <v>40204</v>
      </c>
      <c r="B554" s="62" t="s">
        <v>40</v>
      </c>
      <c r="C554" s="62"/>
      <c r="D554" s="62" t="s">
        <v>2</v>
      </c>
      <c r="E554" s="62" t="s">
        <v>17</v>
      </c>
      <c r="F554" s="62" t="s">
        <v>85</v>
      </c>
      <c r="G554" s="63">
        <v>100579.65</v>
      </c>
      <c r="H554" s="62" t="s">
        <v>229</v>
      </c>
      <c r="I554" s="62"/>
      <c r="J554" s="62" t="s">
        <v>1166</v>
      </c>
      <c r="K554" s="62" t="s">
        <v>1167</v>
      </c>
    </row>
    <row r="555" spans="1:11" x14ac:dyDescent="0.2">
      <c r="A555" s="61">
        <v>40198</v>
      </c>
      <c r="B555" s="62" t="s">
        <v>4</v>
      </c>
      <c r="C555" s="62"/>
      <c r="D555" s="62"/>
      <c r="E555" s="62" t="s">
        <v>17</v>
      </c>
      <c r="F555" s="62" t="s">
        <v>203</v>
      </c>
      <c r="G555" s="63"/>
      <c r="H555" s="62" t="s">
        <v>214</v>
      </c>
      <c r="I555" s="62"/>
      <c r="J555" s="62" t="s">
        <v>1166</v>
      </c>
      <c r="K555" s="62" t="s">
        <v>1167</v>
      </c>
    </row>
    <row r="556" spans="1:11" x14ac:dyDescent="0.2">
      <c r="A556" s="61">
        <v>40197</v>
      </c>
      <c r="B556" s="62" t="s">
        <v>4</v>
      </c>
      <c r="C556" s="62"/>
      <c r="D556" s="62" t="s">
        <v>48</v>
      </c>
      <c r="E556" s="62" t="s">
        <v>17</v>
      </c>
      <c r="F556" s="62" t="s">
        <v>212</v>
      </c>
      <c r="G556" s="63"/>
      <c r="H556" s="62" t="s">
        <v>213</v>
      </c>
      <c r="I556" s="62"/>
      <c r="J556" s="62" t="s">
        <v>1166</v>
      </c>
      <c r="K556" s="62" t="s">
        <v>1167</v>
      </c>
    </row>
    <row r="557" spans="1:11" x14ac:dyDescent="0.2">
      <c r="A557" s="61">
        <v>40186</v>
      </c>
      <c r="B557" s="62" t="s">
        <v>4</v>
      </c>
      <c r="C557" s="62"/>
      <c r="D557" s="62" t="s">
        <v>43</v>
      </c>
      <c r="E557" s="62" t="s">
        <v>17</v>
      </c>
      <c r="F557" s="62" t="s">
        <v>210</v>
      </c>
      <c r="G557" s="63"/>
      <c r="H557" s="62" t="s">
        <v>211</v>
      </c>
      <c r="I557" s="62"/>
      <c r="J557" s="62" t="s">
        <v>1166</v>
      </c>
      <c r="K557" s="62" t="s">
        <v>1167</v>
      </c>
    </row>
    <row r="558" spans="1:11" x14ac:dyDescent="0.2">
      <c r="A558" s="61">
        <v>40186</v>
      </c>
      <c r="B558" s="62" t="s">
        <v>36</v>
      </c>
      <c r="C558" s="62"/>
      <c r="D558" s="62" t="s">
        <v>37</v>
      </c>
      <c r="E558" s="62" t="s">
        <v>20</v>
      </c>
      <c r="F558" s="62" t="s">
        <v>217</v>
      </c>
      <c r="G558" s="63">
        <v>4331.21</v>
      </c>
      <c r="H558" s="62" t="s">
        <v>220</v>
      </c>
      <c r="I558" s="62"/>
      <c r="J558" s="62" t="s">
        <v>1166</v>
      </c>
      <c r="K558" s="62" t="s">
        <v>1167</v>
      </c>
    </row>
    <row r="559" spans="1:11" x14ac:dyDescent="0.2">
      <c r="A559" s="61">
        <v>40177</v>
      </c>
      <c r="B559" s="62" t="s">
        <v>40</v>
      </c>
      <c r="C559" s="62"/>
      <c r="D559" s="62" t="s">
        <v>53</v>
      </c>
      <c r="E559" s="62"/>
      <c r="F559" s="62" t="s">
        <v>208</v>
      </c>
      <c r="G559" s="63">
        <v>7304.72</v>
      </c>
      <c r="H559" s="62" t="s">
        <v>209</v>
      </c>
      <c r="I559" s="62"/>
      <c r="J559" s="62" t="s">
        <v>1166</v>
      </c>
      <c r="K559" s="62" t="s">
        <v>1167</v>
      </c>
    </row>
    <row r="560" spans="1:11" x14ac:dyDescent="0.2">
      <c r="A560" s="61">
        <v>40175</v>
      </c>
      <c r="B560" s="62" t="s">
        <v>88</v>
      </c>
      <c r="C560" s="62"/>
      <c r="D560" s="62" t="s">
        <v>43</v>
      </c>
      <c r="E560" s="62" t="s">
        <v>17</v>
      </c>
      <c r="F560" s="62" t="s">
        <v>28</v>
      </c>
      <c r="G560" s="63"/>
      <c r="H560" s="62" t="s">
        <v>207</v>
      </c>
      <c r="I560" s="62"/>
      <c r="J560" s="62" t="s">
        <v>1166</v>
      </c>
      <c r="K560" s="62" t="s">
        <v>1167</v>
      </c>
    </row>
    <row r="561" spans="1:11" x14ac:dyDescent="0.2">
      <c r="A561" s="61">
        <v>40167</v>
      </c>
      <c r="B561" s="62" t="s">
        <v>40</v>
      </c>
      <c r="C561" s="62"/>
      <c r="D561" s="62" t="s">
        <v>2</v>
      </c>
      <c r="E561" s="62" t="s">
        <v>17</v>
      </c>
      <c r="F561" s="62" t="s">
        <v>54</v>
      </c>
      <c r="G561" s="63">
        <v>101981.98</v>
      </c>
      <c r="H561" s="62" t="s">
        <v>206</v>
      </c>
      <c r="I561" s="62"/>
      <c r="J561" s="62" t="s">
        <v>1166</v>
      </c>
      <c r="K561" s="62" t="s">
        <v>1167</v>
      </c>
    </row>
    <row r="562" spans="1:11" x14ac:dyDescent="0.2">
      <c r="A562" s="61">
        <v>40165</v>
      </c>
      <c r="B562" s="62" t="s">
        <v>5</v>
      </c>
      <c r="C562" s="62"/>
      <c r="D562" s="62" t="s">
        <v>53</v>
      </c>
      <c r="E562" s="62" t="s">
        <v>20</v>
      </c>
      <c r="F562" s="62" t="s">
        <v>203</v>
      </c>
      <c r="G562" s="63">
        <v>4585.12</v>
      </c>
      <c r="H562" s="62" t="s">
        <v>204</v>
      </c>
      <c r="I562" s="62"/>
      <c r="J562" s="62" t="s">
        <v>1166</v>
      </c>
      <c r="K562" s="62" t="s">
        <v>1167</v>
      </c>
    </row>
    <row r="563" spans="1:11" x14ac:dyDescent="0.2">
      <c r="A563" s="61">
        <v>40163</v>
      </c>
      <c r="B563" s="62" t="s">
        <v>40</v>
      </c>
      <c r="C563" s="62"/>
      <c r="D563" s="62" t="s">
        <v>2</v>
      </c>
      <c r="E563" s="62" t="s">
        <v>17</v>
      </c>
      <c r="F563" s="62" t="s">
        <v>54</v>
      </c>
      <c r="G563" s="63">
        <v>112380.35</v>
      </c>
      <c r="H563" s="62" t="s">
        <v>205</v>
      </c>
      <c r="I563" s="62"/>
      <c r="J563" s="62" t="s">
        <v>1166</v>
      </c>
      <c r="K563" s="62" t="s">
        <v>1167</v>
      </c>
    </row>
    <row r="564" spans="1:11" x14ac:dyDescent="0.2">
      <c r="A564" s="61">
        <v>40158</v>
      </c>
      <c r="B564" s="62" t="s">
        <v>40</v>
      </c>
      <c r="C564" s="62"/>
      <c r="D564" s="62"/>
      <c r="E564" s="62"/>
      <c r="F564" s="62" t="s">
        <v>177</v>
      </c>
      <c r="G564" s="63"/>
      <c r="H564" s="62" t="s">
        <v>202</v>
      </c>
      <c r="I564" s="62"/>
      <c r="J564" s="62" t="s">
        <v>1166</v>
      </c>
      <c r="K564" s="62" t="s">
        <v>1167</v>
      </c>
    </row>
    <row r="565" spans="1:11" x14ac:dyDescent="0.2">
      <c r="A565" s="61">
        <v>40154</v>
      </c>
      <c r="B565" s="62" t="s">
        <v>4</v>
      </c>
      <c r="C565" s="62" t="s">
        <v>1149</v>
      </c>
      <c r="D565" s="62" t="s">
        <v>43</v>
      </c>
      <c r="E565" s="62" t="s">
        <v>20</v>
      </c>
      <c r="F565" s="62" t="s">
        <v>197</v>
      </c>
      <c r="G565" s="63"/>
      <c r="H565" s="62" t="s">
        <v>198</v>
      </c>
      <c r="I565" s="62"/>
      <c r="J565" s="62" t="s">
        <v>1166</v>
      </c>
      <c r="K565" s="62" t="s">
        <v>1167</v>
      </c>
    </row>
    <row r="566" spans="1:11" x14ac:dyDescent="0.2">
      <c r="A566" s="61">
        <v>40152</v>
      </c>
      <c r="B566" s="62" t="s">
        <v>4</v>
      </c>
      <c r="C566" s="62"/>
      <c r="D566" s="62" t="s">
        <v>37</v>
      </c>
      <c r="E566" s="62" t="s">
        <v>18</v>
      </c>
      <c r="F566" s="62" t="s">
        <v>54</v>
      </c>
      <c r="G566" s="63"/>
      <c r="H566" s="62" t="s">
        <v>199</v>
      </c>
      <c r="I566" s="62"/>
      <c r="J566" s="62" t="s">
        <v>1166</v>
      </c>
      <c r="K566" s="62" t="s">
        <v>1167</v>
      </c>
    </row>
    <row r="567" spans="1:11" x14ac:dyDescent="0.2">
      <c r="A567" s="61">
        <v>40150</v>
      </c>
      <c r="B567" s="62" t="s">
        <v>40</v>
      </c>
      <c r="C567" s="62" t="s">
        <v>1104</v>
      </c>
      <c r="D567" s="62" t="s">
        <v>48</v>
      </c>
      <c r="E567" s="62" t="s">
        <v>17</v>
      </c>
      <c r="F567" s="62" t="s">
        <v>195</v>
      </c>
      <c r="G567" s="63">
        <v>0</v>
      </c>
      <c r="H567" s="62" t="s">
        <v>196</v>
      </c>
      <c r="I567" s="62"/>
      <c r="J567" s="62" t="s">
        <v>1166</v>
      </c>
      <c r="K567" s="62" t="s">
        <v>1167</v>
      </c>
    </row>
    <row r="568" spans="1:11" x14ac:dyDescent="0.2">
      <c r="A568" s="61">
        <v>40150</v>
      </c>
      <c r="B568" s="62" t="s">
        <v>36</v>
      </c>
      <c r="C568" s="62"/>
      <c r="D568" s="62" t="s">
        <v>2</v>
      </c>
      <c r="E568" s="62" t="s">
        <v>20</v>
      </c>
      <c r="F568" s="62" t="s">
        <v>200</v>
      </c>
      <c r="G568" s="63">
        <v>207335.39</v>
      </c>
      <c r="H568" s="62" t="s">
        <v>201</v>
      </c>
      <c r="I568" s="62"/>
      <c r="J568" s="62" t="s">
        <v>1166</v>
      </c>
      <c r="K568" s="62" t="s">
        <v>1167</v>
      </c>
    </row>
    <row r="569" spans="1:11" x14ac:dyDescent="0.2">
      <c r="A569" s="61">
        <v>40129</v>
      </c>
      <c r="B569" s="62" t="s">
        <v>40</v>
      </c>
      <c r="C569" s="62"/>
      <c r="D569" s="62" t="s">
        <v>48</v>
      </c>
      <c r="E569" s="62" t="s">
        <v>17</v>
      </c>
      <c r="F569" s="62" t="s">
        <v>192</v>
      </c>
      <c r="G569" s="63"/>
      <c r="H569" s="62" t="s">
        <v>193</v>
      </c>
      <c r="I569" s="62"/>
      <c r="J569" s="62" t="s">
        <v>1166</v>
      </c>
      <c r="K569" s="62" t="s">
        <v>1167</v>
      </c>
    </row>
    <row r="570" spans="1:11" x14ac:dyDescent="0.2">
      <c r="A570" s="61">
        <v>40122</v>
      </c>
      <c r="B570" s="62" t="s">
        <v>4</v>
      </c>
      <c r="C570" s="62"/>
      <c r="D570" s="62" t="s">
        <v>48</v>
      </c>
      <c r="E570" s="62" t="s">
        <v>17</v>
      </c>
      <c r="F570" s="62" t="s">
        <v>188</v>
      </c>
      <c r="G570" s="63"/>
      <c r="H570" s="62" t="s">
        <v>189</v>
      </c>
      <c r="I570" s="62"/>
      <c r="J570" s="62" t="s">
        <v>1166</v>
      </c>
      <c r="K570" s="62" t="s">
        <v>1167</v>
      </c>
    </row>
    <row r="571" spans="1:11" x14ac:dyDescent="0.2">
      <c r="A571" s="61">
        <v>40116</v>
      </c>
      <c r="B571" s="62" t="s">
        <v>6</v>
      </c>
      <c r="C571" s="62"/>
      <c r="D571" s="62" t="s">
        <v>53</v>
      </c>
      <c r="E571" s="62" t="s">
        <v>19</v>
      </c>
      <c r="F571" s="62" t="s">
        <v>29</v>
      </c>
      <c r="G571" s="63">
        <v>10000</v>
      </c>
      <c r="H571" s="62" t="s">
        <v>190</v>
      </c>
      <c r="I571" s="62"/>
      <c r="J571" s="62" t="s">
        <v>1166</v>
      </c>
      <c r="K571" s="62" t="s">
        <v>1167</v>
      </c>
    </row>
    <row r="572" spans="1:11" x14ac:dyDescent="0.2">
      <c r="A572" s="61">
        <v>40109</v>
      </c>
      <c r="B572" s="62" t="s">
        <v>182</v>
      </c>
      <c r="C572" s="62"/>
      <c r="D572" s="62" t="s">
        <v>43</v>
      </c>
      <c r="E572" s="62" t="s">
        <v>17</v>
      </c>
      <c r="F572" s="62" t="s">
        <v>183</v>
      </c>
      <c r="G572" s="63"/>
      <c r="H572" s="62" t="s">
        <v>184</v>
      </c>
      <c r="I572" s="62"/>
      <c r="J572" s="62" t="s">
        <v>1166</v>
      </c>
      <c r="K572" s="62" t="s">
        <v>1167</v>
      </c>
    </row>
    <row r="573" spans="1:11" x14ac:dyDescent="0.2">
      <c r="A573" s="61">
        <v>40109</v>
      </c>
      <c r="B573" s="62" t="s">
        <v>36</v>
      </c>
      <c r="C573" s="62"/>
      <c r="D573" s="62" t="s">
        <v>53</v>
      </c>
      <c r="E573" s="62" t="s">
        <v>19</v>
      </c>
      <c r="F573" s="62" t="s">
        <v>34</v>
      </c>
      <c r="G573" s="63">
        <v>8868.91</v>
      </c>
      <c r="H573" s="62" t="s">
        <v>187</v>
      </c>
      <c r="I573" s="62"/>
      <c r="J573" s="62" t="s">
        <v>1166</v>
      </c>
      <c r="K573" s="62" t="s">
        <v>1167</v>
      </c>
    </row>
    <row r="574" spans="1:11" x14ac:dyDescent="0.2">
      <c r="A574" s="61">
        <v>40108</v>
      </c>
      <c r="B574" s="62" t="s">
        <v>36</v>
      </c>
      <c r="C574" s="62"/>
      <c r="D574" s="62" t="s">
        <v>43</v>
      </c>
      <c r="E574" s="62" t="s">
        <v>20</v>
      </c>
      <c r="F574" s="62" t="s">
        <v>185</v>
      </c>
      <c r="G574" s="63">
        <v>1820.56</v>
      </c>
      <c r="H574" s="62" t="s">
        <v>186</v>
      </c>
      <c r="I574" s="62"/>
      <c r="J574" s="62" t="s">
        <v>1166</v>
      </c>
      <c r="K574" s="62" t="s">
        <v>1167</v>
      </c>
    </row>
    <row r="575" spans="1:11" x14ac:dyDescent="0.2">
      <c r="A575" s="61">
        <v>40108</v>
      </c>
      <c r="B575" s="62" t="s">
        <v>4</v>
      </c>
      <c r="C575" s="62"/>
      <c r="D575" s="62"/>
      <c r="E575" s="62" t="s">
        <v>17</v>
      </c>
      <c r="F575" s="62" t="s">
        <v>32</v>
      </c>
      <c r="G575" s="63"/>
      <c r="H575" s="62" t="s">
        <v>191</v>
      </c>
      <c r="I575" s="62"/>
      <c r="J575" s="62" t="s">
        <v>1166</v>
      </c>
      <c r="K575" s="62" t="s">
        <v>1167</v>
      </c>
    </row>
    <row r="576" spans="1:11" x14ac:dyDescent="0.2">
      <c r="A576" s="61">
        <v>40107</v>
      </c>
      <c r="B576" s="62" t="s">
        <v>4</v>
      </c>
      <c r="C576" s="62"/>
      <c r="D576" s="62" t="s">
        <v>43</v>
      </c>
      <c r="E576" s="62" t="s">
        <v>18</v>
      </c>
      <c r="F576" s="62" t="s">
        <v>54</v>
      </c>
      <c r="G576" s="63"/>
      <c r="H576" s="62" t="s">
        <v>181</v>
      </c>
      <c r="I576" s="62"/>
      <c r="J576" s="62" t="s">
        <v>1166</v>
      </c>
      <c r="K576" s="62" t="s">
        <v>1167</v>
      </c>
    </row>
    <row r="577" spans="1:11" x14ac:dyDescent="0.2">
      <c r="A577" s="61">
        <v>40105</v>
      </c>
      <c r="B577" s="62" t="s">
        <v>88</v>
      </c>
      <c r="C577" s="62"/>
      <c r="D577" s="62" t="s">
        <v>53</v>
      </c>
      <c r="E577" s="62" t="s">
        <v>19</v>
      </c>
      <c r="F577" s="62" t="s">
        <v>104</v>
      </c>
      <c r="G577" s="63">
        <v>2706.75</v>
      </c>
      <c r="H577" s="62" t="s">
        <v>176</v>
      </c>
      <c r="I577" s="62"/>
      <c r="J577" s="62" t="s">
        <v>1166</v>
      </c>
      <c r="K577" s="62" t="s">
        <v>1167</v>
      </c>
    </row>
    <row r="578" spans="1:11" x14ac:dyDescent="0.2">
      <c r="A578" s="61">
        <v>40102</v>
      </c>
      <c r="B578" s="62" t="s">
        <v>6</v>
      </c>
      <c r="C578" s="62"/>
      <c r="D578" s="62" t="s">
        <v>43</v>
      </c>
      <c r="E578" s="62" t="s">
        <v>20</v>
      </c>
      <c r="F578" s="62" t="s">
        <v>179</v>
      </c>
      <c r="G578" s="63">
        <v>300</v>
      </c>
      <c r="H578" s="62" t="s">
        <v>180</v>
      </c>
      <c r="I578" s="62"/>
      <c r="J578" s="62" t="s">
        <v>1166</v>
      </c>
      <c r="K578" s="62" t="s">
        <v>1167</v>
      </c>
    </row>
    <row r="579" spans="1:11" x14ac:dyDescent="0.2">
      <c r="A579" s="61">
        <v>40101</v>
      </c>
      <c r="B579" s="62" t="s">
        <v>4</v>
      </c>
      <c r="C579" s="62"/>
      <c r="D579" s="62" t="s">
        <v>43</v>
      </c>
      <c r="E579" s="62" t="s">
        <v>17</v>
      </c>
      <c r="F579" s="62" t="s">
        <v>177</v>
      </c>
      <c r="G579" s="63">
        <v>1631.76</v>
      </c>
      <c r="H579" s="62" t="s">
        <v>178</v>
      </c>
      <c r="I579" s="62"/>
      <c r="J579" s="62" t="s">
        <v>1166</v>
      </c>
      <c r="K579" s="62" t="s">
        <v>1167</v>
      </c>
    </row>
    <row r="580" spans="1:11" x14ac:dyDescent="0.2">
      <c r="A580" s="61">
        <v>40092</v>
      </c>
      <c r="B580" s="62" t="s">
        <v>5</v>
      </c>
      <c r="C580" s="62"/>
      <c r="D580" s="62" t="s">
        <v>1</v>
      </c>
      <c r="E580" s="62" t="s">
        <v>17</v>
      </c>
      <c r="F580" s="62" t="s">
        <v>34</v>
      </c>
      <c r="G580" s="63">
        <v>1200000</v>
      </c>
      <c r="H580" s="62" t="s">
        <v>33</v>
      </c>
      <c r="I580" s="62"/>
      <c r="J580" s="62" t="s">
        <v>1166</v>
      </c>
      <c r="K580" s="62" t="s">
        <v>1167</v>
      </c>
    </row>
    <row r="581" spans="1:11" x14ac:dyDescent="0.2">
      <c r="A581" s="61">
        <v>40090</v>
      </c>
      <c r="B581" s="62" t="s">
        <v>4</v>
      </c>
      <c r="C581" s="62" t="s">
        <v>1147</v>
      </c>
      <c r="D581" s="62" t="s">
        <v>43</v>
      </c>
      <c r="E581" s="62" t="s">
        <v>20</v>
      </c>
      <c r="F581" s="62" t="s">
        <v>174</v>
      </c>
      <c r="G581" s="63">
        <v>900</v>
      </c>
      <c r="H581" s="62" t="s">
        <v>175</v>
      </c>
      <c r="I581" s="62"/>
      <c r="J581" s="62" t="s">
        <v>1166</v>
      </c>
      <c r="K581" s="62" t="s">
        <v>1167</v>
      </c>
    </row>
    <row r="582" spans="1:11" x14ac:dyDescent="0.2">
      <c r="A582" s="61">
        <v>40081</v>
      </c>
      <c r="B582" s="62" t="s">
        <v>171</v>
      </c>
      <c r="C582" s="62"/>
      <c r="D582" s="62" t="s">
        <v>37</v>
      </c>
      <c r="E582" s="62" t="s">
        <v>18</v>
      </c>
      <c r="F582" s="62" t="s">
        <v>172</v>
      </c>
      <c r="G582" s="63"/>
      <c r="H582" s="62" t="s">
        <v>173</v>
      </c>
      <c r="I582" s="62"/>
      <c r="J582" s="62" t="s">
        <v>1166</v>
      </c>
      <c r="K582" s="62" t="s">
        <v>1167</v>
      </c>
    </row>
    <row r="583" spans="1:11" x14ac:dyDescent="0.2">
      <c r="A583" s="61">
        <v>40078</v>
      </c>
      <c r="B583" s="62" t="s">
        <v>36</v>
      </c>
      <c r="C583" s="62"/>
      <c r="D583" s="62"/>
      <c r="E583" s="62" t="s">
        <v>17</v>
      </c>
      <c r="F583" s="62" t="s">
        <v>83</v>
      </c>
      <c r="G583" s="63"/>
      <c r="H583" s="62" t="s">
        <v>170</v>
      </c>
      <c r="I583" s="62"/>
      <c r="J583" s="62" t="s">
        <v>1166</v>
      </c>
      <c r="K583" s="62" t="s">
        <v>1167</v>
      </c>
    </row>
    <row r="584" spans="1:11" x14ac:dyDescent="0.2">
      <c r="A584" s="61">
        <v>40070</v>
      </c>
      <c r="B584" s="62" t="s">
        <v>88</v>
      </c>
      <c r="C584" s="62"/>
      <c r="D584" s="62" t="s">
        <v>2</v>
      </c>
      <c r="E584" s="62" t="s">
        <v>18</v>
      </c>
      <c r="F584" s="62" t="s">
        <v>104</v>
      </c>
      <c r="G584" s="63"/>
      <c r="H584" s="62" t="s">
        <v>194</v>
      </c>
      <c r="I584" s="62"/>
      <c r="J584" s="62" t="s">
        <v>1166</v>
      </c>
      <c r="K584" s="62" t="s">
        <v>1167</v>
      </c>
    </row>
    <row r="585" spans="1:11" x14ac:dyDescent="0.2">
      <c r="A585" s="61">
        <v>40059</v>
      </c>
      <c r="B585" s="62" t="s">
        <v>36</v>
      </c>
      <c r="C585" s="62"/>
      <c r="D585" s="62" t="s">
        <v>37</v>
      </c>
      <c r="E585" s="62" t="s">
        <v>18</v>
      </c>
      <c r="F585" s="62" t="s">
        <v>38</v>
      </c>
      <c r="G585" s="63">
        <v>0</v>
      </c>
      <c r="H585" s="62" t="s">
        <v>39</v>
      </c>
      <c r="I585" s="62"/>
      <c r="J585" s="62" t="s">
        <v>1166</v>
      </c>
      <c r="K585" s="62" t="s">
        <v>1167</v>
      </c>
    </row>
    <row r="586" spans="1:11" x14ac:dyDescent="0.2">
      <c r="A586" s="61">
        <v>40052</v>
      </c>
      <c r="B586" s="62" t="s">
        <v>40</v>
      </c>
      <c r="C586" s="62"/>
      <c r="D586" s="62"/>
      <c r="E586" s="62" t="s">
        <v>17</v>
      </c>
      <c r="F586" s="62" t="s">
        <v>41</v>
      </c>
      <c r="G586" s="63">
        <v>0</v>
      </c>
      <c r="H586" s="62" t="s">
        <v>42</v>
      </c>
      <c r="I586" s="62"/>
      <c r="J586" s="62" t="s">
        <v>1166</v>
      </c>
      <c r="K586" s="62" t="s">
        <v>1167</v>
      </c>
    </row>
    <row r="587" spans="1:11" x14ac:dyDescent="0.2">
      <c r="A587" s="61">
        <v>40050</v>
      </c>
      <c r="B587" s="62" t="s">
        <v>36</v>
      </c>
      <c r="C587" s="62"/>
      <c r="D587" s="62" t="s">
        <v>43</v>
      </c>
      <c r="E587" s="62" t="s">
        <v>19</v>
      </c>
      <c r="F587" s="62" t="s">
        <v>44</v>
      </c>
      <c r="G587" s="63">
        <v>112.38</v>
      </c>
      <c r="H587" s="62" t="s">
        <v>45</v>
      </c>
      <c r="I587" s="62"/>
      <c r="J587" s="62" t="s">
        <v>1166</v>
      </c>
      <c r="K587" s="62" t="s">
        <v>1167</v>
      </c>
    </row>
    <row r="588" spans="1:11" x14ac:dyDescent="0.2">
      <c r="A588" s="61">
        <v>40042</v>
      </c>
      <c r="B588" s="62" t="s">
        <v>4</v>
      </c>
      <c r="C588" s="62"/>
      <c r="D588" s="62" t="s">
        <v>43</v>
      </c>
      <c r="E588" s="62" t="s">
        <v>20</v>
      </c>
      <c r="F588" s="62" t="s">
        <v>46</v>
      </c>
      <c r="G588" s="63">
        <v>0</v>
      </c>
      <c r="H588" s="62" t="s">
        <v>47</v>
      </c>
      <c r="I588" s="62"/>
      <c r="J588" s="62" t="s">
        <v>1166</v>
      </c>
      <c r="K588" s="62" t="s">
        <v>1167</v>
      </c>
    </row>
    <row r="589" spans="1:11" x14ac:dyDescent="0.2">
      <c r="A589" s="61">
        <v>40039</v>
      </c>
      <c r="B589" s="62" t="s">
        <v>40</v>
      </c>
      <c r="C589" s="62"/>
      <c r="D589" s="62" t="s">
        <v>48</v>
      </c>
      <c r="E589" s="62" t="s">
        <v>17</v>
      </c>
      <c r="F589" s="62" t="s">
        <v>49</v>
      </c>
      <c r="G589" s="63">
        <v>0</v>
      </c>
      <c r="H589" s="62" t="s">
        <v>50</v>
      </c>
      <c r="I589" s="62"/>
      <c r="J589" s="62" t="s">
        <v>1166</v>
      </c>
      <c r="K589" s="62" t="s">
        <v>1167</v>
      </c>
    </row>
    <row r="590" spans="1:11" x14ac:dyDescent="0.2">
      <c r="A590" s="61">
        <v>40039</v>
      </c>
      <c r="B590" s="62" t="s">
        <v>36</v>
      </c>
      <c r="C590" s="62"/>
      <c r="D590" s="62" t="s">
        <v>43</v>
      </c>
      <c r="E590" s="62" t="s">
        <v>17</v>
      </c>
      <c r="F590" s="62" t="s">
        <v>51</v>
      </c>
      <c r="G590" s="63">
        <v>0</v>
      </c>
      <c r="H590" s="62" t="s">
        <v>52</v>
      </c>
      <c r="I590" s="62"/>
      <c r="J590" s="62" t="s">
        <v>1166</v>
      </c>
      <c r="K590" s="62" t="s">
        <v>1167</v>
      </c>
    </row>
    <row r="591" spans="1:11" x14ac:dyDescent="0.2">
      <c r="A591" s="61">
        <v>40037</v>
      </c>
      <c r="B591" s="62" t="s">
        <v>40</v>
      </c>
      <c r="C591" s="62"/>
      <c r="D591" s="62" t="s">
        <v>53</v>
      </c>
      <c r="E591" s="62" t="s">
        <v>19</v>
      </c>
      <c r="F591" s="62" t="s">
        <v>54</v>
      </c>
      <c r="G591" s="63">
        <v>5632.53</v>
      </c>
      <c r="H591" s="62" t="s">
        <v>55</v>
      </c>
      <c r="I591" s="62"/>
      <c r="J591" s="62" t="s">
        <v>1166</v>
      </c>
      <c r="K591" s="62" t="s">
        <v>1167</v>
      </c>
    </row>
    <row r="592" spans="1:11" x14ac:dyDescent="0.2">
      <c r="A592" s="61">
        <v>40036</v>
      </c>
      <c r="B592" s="62" t="s">
        <v>36</v>
      </c>
      <c r="C592" s="62"/>
      <c r="D592" s="62" t="s">
        <v>43</v>
      </c>
      <c r="E592" s="62" t="s">
        <v>20</v>
      </c>
      <c r="F592" s="62" t="s">
        <v>56</v>
      </c>
      <c r="G592" s="63">
        <v>1650.93</v>
      </c>
      <c r="H592" s="62" t="s">
        <v>57</v>
      </c>
      <c r="I592" s="62"/>
      <c r="J592" s="62" t="s">
        <v>1166</v>
      </c>
      <c r="K592" s="62" t="s">
        <v>1167</v>
      </c>
    </row>
    <row r="593" spans="1:11" x14ac:dyDescent="0.2">
      <c r="A593" s="61">
        <v>40036</v>
      </c>
      <c r="B593" s="62" t="s">
        <v>4</v>
      </c>
      <c r="C593" s="62" t="s">
        <v>829</v>
      </c>
      <c r="D593" s="62" t="s">
        <v>43</v>
      </c>
      <c r="E593" s="62" t="s">
        <v>17</v>
      </c>
      <c r="F593" s="62" t="s">
        <v>58</v>
      </c>
      <c r="G593" s="63">
        <v>900</v>
      </c>
      <c r="H593" s="62" t="s">
        <v>59</v>
      </c>
      <c r="I593" s="62"/>
      <c r="J593" s="62" t="s">
        <v>1166</v>
      </c>
      <c r="K593" s="62" t="s">
        <v>1167</v>
      </c>
    </row>
    <row r="594" spans="1:11" x14ac:dyDescent="0.2">
      <c r="A594" s="61">
        <v>40036</v>
      </c>
      <c r="B594" s="62" t="s">
        <v>6</v>
      </c>
      <c r="C594" s="62"/>
      <c r="D594" s="62" t="s">
        <v>43</v>
      </c>
      <c r="E594" s="62" t="s">
        <v>18</v>
      </c>
      <c r="F594" s="62" t="s">
        <v>60</v>
      </c>
      <c r="G594" s="63">
        <v>1000</v>
      </c>
      <c r="H594" s="62" t="s">
        <v>61</v>
      </c>
      <c r="I594" s="62"/>
      <c r="J594" s="62" t="s">
        <v>1166</v>
      </c>
      <c r="K594" s="62" t="s">
        <v>1167</v>
      </c>
    </row>
    <row r="595" spans="1:11" x14ac:dyDescent="0.2">
      <c r="A595" s="61">
        <v>40033</v>
      </c>
      <c r="B595" s="62" t="s">
        <v>5</v>
      </c>
      <c r="C595" s="62"/>
      <c r="D595" s="62" t="s">
        <v>2</v>
      </c>
      <c r="E595" s="62" t="s">
        <v>20</v>
      </c>
      <c r="F595" s="62" t="s">
        <v>62</v>
      </c>
      <c r="G595" s="63">
        <v>47204.58</v>
      </c>
      <c r="H595" s="62" t="s">
        <v>63</v>
      </c>
      <c r="I595" s="62"/>
      <c r="J595" s="62" t="s">
        <v>1166</v>
      </c>
      <c r="K595" s="62" t="s">
        <v>1167</v>
      </c>
    </row>
    <row r="596" spans="1:11" x14ac:dyDescent="0.2">
      <c r="A596" s="61">
        <v>40029</v>
      </c>
      <c r="B596" s="62" t="s">
        <v>40</v>
      </c>
      <c r="C596" s="62"/>
      <c r="D596" s="62" t="s">
        <v>1</v>
      </c>
      <c r="E596" s="62" t="s">
        <v>17</v>
      </c>
      <c r="F596" s="62" t="s">
        <v>64</v>
      </c>
      <c r="G596" s="63">
        <v>200000</v>
      </c>
      <c r="H596" s="62" t="s">
        <v>65</v>
      </c>
      <c r="I596" s="62"/>
      <c r="J596" s="62" t="s">
        <v>1166</v>
      </c>
      <c r="K596" s="62" t="s">
        <v>1167</v>
      </c>
    </row>
    <row r="597" spans="1:11" x14ac:dyDescent="0.2">
      <c r="A597" s="61">
        <v>40029</v>
      </c>
      <c r="B597" s="62" t="s">
        <v>40</v>
      </c>
      <c r="C597" s="62"/>
      <c r="D597" s="62" t="s">
        <v>53</v>
      </c>
      <c r="E597" s="62" t="s">
        <v>19</v>
      </c>
      <c r="F597" s="62" t="s">
        <v>66</v>
      </c>
      <c r="G597" s="63">
        <v>3854.65</v>
      </c>
      <c r="H597" s="62" t="s">
        <v>67</v>
      </c>
      <c r="I597" s="62"/>
      <c r="J597" s="62" t="s">
        <v>1166</v>
      </c>
      <c r="K597" s="62" t="s">
        <v>1167</v>
      </c>
    </row>
    <row r="598" spans="1:11" x14ac:dyDescent="0.2">
      <c r="A598" s="61">
        <v>40028</v>
      </c>
      <c r="B598" s="62" t="s">
        <v>40</v>
      </c>
      <c r="C598" s="62"/>
      <c r="D598" s="62" t="s">
        <v>37</v>
      </c>
      <c r="E598" s="62"/>
      <c r="F598" s="62" t="s">
        <v>68</v>
      </c>
      <c r="G598" s="63">
        <v>10581.72</v>
      </c>
      <c r="H598" s="62" t="s">
        <v>69</v>
      </c>
      <c r="I598" s="62"/>
      <c r="J598" s="62" t="s">
        <v>1166</v>
      </c>
      <c r="K598" s="62" t="s">
        <v>1167</v>
      </c>
    </row>
    <row r="599" spans="1:11" x14ac:dyDescent="0.2">
      <c r="A599" s="61">
        <v>40021</v>
      </c>
      <c r="B599" s="62" t="s">
        <v>4</v>
      </c>
      <c r="C599" s="62"/>
      <c r="D599" s="62" t="s">
        <v>53</v>
      </c>
      <c r="E599" s="62" t="s">
        <v>17</v>
      </c>
      <c r="F599" s="62" t="s">
        <v>70</v>
      </c>
      <c r="G599" s="63">
        <v>5394.76</v>
      </c>
      <c r="H599" s="62" t="s">
        <v>71</v>
      </c>
      <c r="I599" s="62"/>
      <c r="J599" s="62" t="s">
        <v>1166</v>
      </c>
      <c r="K599" s="62" t="s">
        <v>1167</v>
      </c>
    </row>
    <row r="600" spans="1:11" x14ac:dyDescent="0.2">
      <c r="A600" s="61">
        <v>40021</v>
      </c>
      <c r="B600" s="62" t="s">
        <v>5</v>
      </c>
      <c r="C600" s="62"/>
      <c r="D600" s="62" t="s">
        <v>2</v>
      </c>
      <c r="E600" s="62" t="s">
        <v>19</v>
      </c>
      <c r="F600" s="62" t="s">
        <v>72</v>
      </c>
      <c r="G600" s="63">
        <v>37844.410000000003</v>
      </c>
      <c r="H600" s="62" t="s">
        <v>67</v>
      </c>
      <c r="I600" s="62"/>
      <c r="J600" s="62" t="s">
        <v>1166</v>
      </c>
      <c r="K600" s="62" t="s">
        <v>1167</v>
      </c>
    </row>
    <row r="601" spans="1:11" x14ac:dyDescent="0.2">
      <c r="A601" s="61">
        <v>40017</v>
      </c>
      <c r="B601" s="62" t="s">
        <v>40</v>
      </c>
      <c r="C601" s="62"/>
      <c r="D601" s="62" t="s">
        <v>1</v>
      </c>
      <c r="E601" s="62" t="s">
        <v>17</v>
      </c>
      <c r="F601" s="62" t="s">
        <v>54</v>
      </c>
      <c r="G601" s="63">
        <v>284700.95</v>
      </c>
      <c r="H601" s="62" t="s">
        <v>73</v>
      </c>
      <c r="I601" s="62"/>
      <c r="J601" s="62" t="s">
        <v>1166</v>
      </c>
      <c r="K601" s="62" t="s">
        <v>1167</v>
      </c>
    </row>
    <row r="602" spans="1:11" x14ac:dyDescent="0.2">
      <c r="A602" s="61">
        <v>40011</v>
      </c>
      <c r="B602" s="62" t="s">
        <v>36</v>
      </c>
      <c r="C602" s="62"/>
      <c r="D602" s="62" t="s">
        <v>1</v>
      </c>
      <c r="E602" s="62" t="s">
        <v>19</v>
      </c>
      <c r="F602" s="62" t="s">
        <v>74</v>
      </c>
      <c r="G602" s="63">
        <v>209995.42</v>
      </c>
      <c r="H602" s="62" t="s">
        <v>75</v>
      </c>
      <c r="I602" s="62"/>
      <c r="J602" s="62" t="s">
        <v>1166</v>
      </c>
      <c r="K602" s="62" t="s">
        <v>1167</v>
      </c>
    </row>
    <row r="603" spans="1:11" x14ac:dyDescent="0.2">
      <c r="A603" s="61">
        <v>40004</v>
      </c>
      <c r="B603" s="62" t="s">
        <v>5</v>
      </c>
      <c r="C603" s="62"/>
      <c r="D603" s="62" t="s">
        <v>48</v>
      </c>
      <c r="E603" s="62" t="s">
        <v>18</v>
      </c>
      <c r="F603" s="62" t="s">
        <v>76</v>
      </c>
      <c r="G603" s="63">
        <v>0</v>
      </c>
      <c r="H603" s="62" t="s">
        <v>77</v>
      </c>
      <c r="I603" s="62"/>
      <c r="J603" s="62" t="s">
        <v>1166</v>
      </c>
      <c r="K603" s="62" t="s">
        <v>1167</v>
      </c>
    </row>
    <row r="604" spans="1:11" x14ac:dyDescent="0.2">
      <c r="A604" s="61">
        <v>40003</v>
      </c>
      <c r="B604" s="62" t="s">
        <v>36</v>
      </c>
      <c r="C604" s="62"/>
      <c r="D604" s="62" t="s">
        <v>53</v>
      </c>
      <c r="E604" s="62" t="s">
        <v>17</v>
      </c>
      <c r="F604" s="62" t="s">
        <v>78</v>
      </c>
      <c r="G604" s="63">
        <v>10000</v>
      </c>
      <c r="H604" s="62" t="s">
        <v>79</v>
      </c>
      <c r="I604" s="62"/>
      <c r="J604" s="62" t="s">
        <v>1166</v>
      </c>
      <c r="K604" s="62" t="s">
        <v>1167</v>
      </c>
    </row>
    <row r="605" spans="1:11" x14ac:dyDescent="0.2">
      <c r="A605" s="61">
        <v>40001</v>
      </c>
      <c r="B605" s="62" t="s">
        <v>40</v>
      </c>
      <c r="C605" s="62"/>
      <c r="D605" s="62"/>
      <c r="E605" s="62" t="s">
        <v>19</v>
      </c>
      <c r="F605" s="62" t="s">
        <v>80</v>
      </c>
      <c r="G605" s="63">
        <v>0</v>
      </c>
      <c r="H605" s="62" t="s">
        <v>81</v>
      </c>
      <c r="I605" s="62"/>
      <c r="J605" s="62" t="s">
        <v>1166</v>
      </c>
      <c r="K605" s="62" t="s">
        <v>1167</v>
      </c>
    </row>
    <row r="606" spans="1:11" x14ac:dyDescent="0.2">
      <c r="A606" s="61">
        <v>40001</v>
      </c>
      <c r="B606" s="62" t="s">
        <v>36</v>
      </c>
      <c r="C606" s="62"/>
      <c r="D606" s="62" t="s">
        <v>43</v>
      </c>
      <c r="E606" s="62" t="s">
        <v>20</v>
      </c>
      <c r="F606" s="62" t="s">
        <v>34</v>
      </c>
      <c r="G606" s="63">
        <v>436.35</v>
      </c>
      <c r="H606" s="62" t="s">
        <v>82</v>
      </c>
      <c r="I606" s="62"/>
      <c r="J606" s="62" t="s">
        <v>1166</v>
      </c>
      <c r="K606" s="62" t="s">
        <v>1167</v>
      </c>
    </row>
    <row r="607" spans="1:11" x14ac:dyDescent="0.2">
      <c r="A607" s="61">
        <v>39996</v>
      </c>
      <c r="B607" s="62" t="s">
        <v>36</v>
      </c>
      <c r="C607" s="62"/>
      <c r="D607" s="62" t="s">
        <v>53</v>
      </c>
      <c r="E607" s="62" t="s">
        <v>17</v>
      </c>
      <c r="F607" s="62" t="s">
        <v>83</v>
      </c>
      <c r="G607" s="63">
        <v>0</v>
      </c>
      <c r="H607" s="62" t="s">
        <v>84</v>
      </c>
      <c r="I607" s="62"/>
      <c r="J607" s="62" t="s">
        <v>1166</v>
      </c>
      <c r="K607" s="62" t="s">
        <v>1167</v>
      </c>
    </row>
    <row r="608" spans="1:11" x14ac:dyDescent="0.2">
      <c r="A608" s="61">
        <v>39994</v>
      </c>
      <c r="B608" s="62" t="s">
        <v>5</v>
      </c>
      <c r="C608" s="62"/>
      <c r="D608" s="62" t="s">
        <v>48</v>
      </c>
      <c r="E608" s="62" t="s">
        <v>18</v>
      </c>
      <c r="F608" s="62" t="s">
        <v>85</v>
      </c>
      <c r="G608" s="63">
        <v>0</v>
      </c>
      <c r="H608" s="62" t="s">
        <v>86</v>
      </c>
      <c r="I608" s="62"/>
      <c r="J608" s="62" t="s">
        <v>1166</v>
      </c>
      <c r="K608" s="62" t="s">
        <v>1167</v>
      </c>
    </row>
    <row r="609" spans="1:11" x14ac:dyDescent="0.2">
      <c r="A609" s="61">
        <v>39993</v>
      </c>
      <c r="B609" s="62" t="s">
        <v>40</v>
      </c>
      <c r="C609" s="62"/>
      <c r="D609" s="62" t="s">
        <v>2</v>
      </c>
      <c r="E609" s="62" t="s">
        <v>17</v>
      </c>
      <c r="F609" s="62" t="s">
        <v>85</v>
      </c>
      <c r="G609" s="63">
        <v>88575</v>
      </c>
      <c r="H609" s="62" t="s">
        <v>87</v>
      </c>
      <c r="I609" s="62"/>
      <c r="J609" s="62" t="s">
        <v>1166</v>
      </c>
      <c r="K609" s="62" t="s">
        <v>1167</v>
      </c>
    </row>
    <row r="610" spans="1:11" x14ac:dyDescent="0.2">
      <c r="A610" s="61">
        <v>39986</v>
      </c>
      <c r="B610" s="62" t="s">
        <v>88</v>
      </c>
      <c r="C610" s="62"/>
      <c r="D610" s="62" t="s">
        <v>48</v>
      </c>
      <c r="E610" s="62" t="s">
        <v>17</v>
      </c>
      <c r="F610" s="62" t="s">
        <v>89</v>
      </c>
      <c r="G610" s="63">
        <v>0</v>
      </c>
      <c r="H610" s="62" t="s">
        <v>90</v>
      </c>
      <c r="I610" s="62"/>
      <c r="J610" s="62" t="s">
        <v>1166</v>
      </c>
      <c r="K610" s="62" t="s">
        <v>1167</v>
      </c>
    </row>
    <row r="611" spans="1:11" x14ac:dyDescent="0.2">
      <c r="A611" s="61">
        <v>39985</v>
      </c>
      <c r="B611" s="62" t="s">
        <v>88</v>
      </c>
      <c r="C611" s="62"/>
      <c r="D611" s="62" t="s">
        <v>2</v>
      </c>
      <c r="E611" s="62" t="s">
        <v>19</v>
      </c>
      <c r="F611" s="62" t="s">
        <v>91</v>
      </c>
      <c r="G611" s="63">
        <v>123000</v>
      </c>
      <c r="H611" s="62" t="s">
        <v>92</v>
      </c>
      <c r="I611" s="62"/>
      <c r="J611" s="62" t="s">
        <v>1166</v>
      </c>
      <c r="K611" s="62" t="s">
        <v>1167</v>
      </c>
    </row>
    <row r="612" spans="1:11" x14ac:dyDescent="0.2">
      <c r="A612" s="61">
        <v>39974</v>
      </c>
      <c r="B612" s="62" t="s">
        <v>36</v>
      </c>
      <c r="C612" s="62"/>
      <c r="D612" s="62" t="s">
        <v>2</v>
      </c>
      <c r="E612" s="62" t="s">
        <v>19</v>
      </c>
      <c r="F612" s="62" t="s">
        <v>93</v>
      </c>
      <c r="G612" s="63">
        <v>20107.45</v>
      </c>
      <c r="H612" s="62" t="s">
        <v>94</v>
      </c>
      <c r="I612" s="62"/>
      <c r="J612" s="62" t="s">
        <v>1166</v>
      </c>
      <c r="K612" s="62" t="s">
        <v>1167</v>
      </c>
    </row>
    <row r="613" spans="1:11" x14ac:dyDescent="0.2">
      <c r="A613" s="61">
        <v>39970</v>
      </c>
      <c r="B613" s="62" t="s">
        <v>40</v>
      </c>
      <c r="C613" s="62" t="s">
        <v>1150</v>
      </c>
      <c r="D613" s="62" t="s">
        <v>48</v>
      </c>
      <c r="E613" s="62" t="s">
        <v>17</v>
      </c>
      <c r="F613" s="62" t="s">
        <v>95</v>
      </c>
      <c r="G613" s="63">
        <v>0</v>
      </c>
      <c r="H613" s="62" t="s">
        <v>96</v>
      </c>
      <c r="I613" s="62"/>
      <c r="J613" s="62" t="s">
        <v>1166</v>
      </c>
      <c r="K613" s="62" t="s">
        <v>1167</v>
      </c>
    </row>
    <row r="614" spans="1:11" x14ac:dyDescent="0.2">
      <c r="A614" s="61">
        <v>39966</v>
      </c>
      <c r="B614" s="62" t="s">
        <v>88</v>
      </c>
      <c r="C614" s="62"/>
      <c r="D614" s="62"/>
      <c r="E614" s="62" t="s">
        <v>19</v>
      </c>
      <c r="F614" s="62" t="s">
        <v>25</v>
      </c>
      <c r="G614" s="63">
        <v>0</v>
      </c>
      <c r="H614" s="62" t="s">
        <v>97</v>
      </c>
      <c r="I614" s="62"/>
      <c r="J614" s="62" t="s">
        <v>1166</v>
      </c>
      <c r="K614" s="62" t="s">
        <v>1167</v>
      </c>
    </row>
    <row r="615" spans="1:11" x14ac:dyDescent="0.2">
      <c r="A615" s="61">
        <v>39966</v>
      </c>
      <c r="B615" s="62" t="s">
        <v>88</v>
      </c>
      <c r="C615" s="62"/>
      <c r="D615" s="62"/>
      <c r="E615" s="62" t="s">
        <v>17</v>
      </c>
      <c r="F615" s="62" t="s">
        <v>25</v>
      </c>
      <c r="G615" s="63">
        <v>0</v>
      </c>
      <c r="H615" s="62" t="s">
        <v>98</v>
      </c>
      <c r="I615" s="62"/>
      <c r="J615" s="62" t="s">
        <v>1166</v>
      </c>
      <c r="K615" s="62" t="s">
        <v>1167</v>
      </c>
    </row>
    <row r="616" spans="1:11" x14ac:dyDescent="0.2">
      <c r="A616" s="61">
        <v>39966</v>
      </c>
      <c r="B616" s="62" t="s">
        <v>5</v>
      </c>
      <c r="C616" s="62"/>
      <c r="D616" s="62" t="s">
        <v>2</v>
      </c>
      <c r="E616" s="62" t="s">
        <v>19</v>
      </c>
      <c r="F616" s="62" t="s">
        <v>99</v>
      </c>
      <c r="G616" s="63">
        <v>20000</v>
      </c>
      <c r="H616" s="62" t="s">
        <v>23</v>
      </c>
      <c r="I616" s="62" t="s">
        <v>1182</v>
      </c>
      <c r="J616" s="62" t="s">
        <v>1166</v>
      </c>
      <c r="K616" s="62" t="s">
        <v>1167</v>
      </c>
    </row>
    <row r="617" spans="1:11" x14ac:dyDescent="0.2">
      <c r="A617" s="61">
        <v>39965</v>
      </c>
      <c r="B617" s="62" t="s">
        <v>36</v>
      </c>
      <c r="C617" s="62"/>
      <c r="D617" s="62"/>
      <c r="E617" s="62" t="s">
        <v>19</v>
      </c>
      <c r="F617" s="62" t="s">
        <v>100</v>
      </c>
      <c r="G617" s="63">
        <v>0</v>
      </c>
      <c r="H617" s="62" t="s">
        <v>101</v>
      </c>
      <c r="I617" s="62" t="s">
        <v>1182</v>
      </c>
      <c r="J617" s="62" t="s">
        <v>1166</v>
      </c>
      <c r="K617" s="62" t="s">
        <v>1167</v>
      </c>
    </row>
    <row r="618" spans="1:11" x14ac:dyDescent="0.2">
      <c r="A618" s="61">
        <v>39962</v>
      </c>
      <c r="B618" s="62" t="s">
        <v>36</v>
      </c>
      <c r="C618" s="62"/>
      <c r="D618" s="62" t="s">
        <v>2</v>
      </c>
      <c r="E618" s="62" t="s">
        <v>17</v>
      </c>
      <c r="F618" s="62" t="s">
        <v>102</v>
      </c>
      <c r="G618" s="63">
        <v>34910.46</v>
      </c>
      <c r="H618" s="62" t="s">
        <v>103</v>
      </c>
      <c r="I618" s="62"/>
      <c r="J618" s="62" t="s">
        <v>1166</v>
      </c>
      <c r="K618" s="62" t="s">
        <v>1167</v>
      </c>
    </row>
    <row r="619" spans="1:11" x14ac:dyDescent="0.2">
      <c r="A619" s="61">
        <v>39960</v>
      </c>
      <c r="B619" s="62" t="s">
        <v>88</v>
      </c>
      <c r="C619" s="62"/>
      <c r="D619" s="62" t="s">
        <v>53</v>
      </c>
      <c r="E619" s="62" t="s">
        <v>20</v>
      </c>
      <c r="F619" s="62" t="s">
        <v>104</v>
      </c>
      <c r="G619" s="63">
        <v>0</v>
      </c>
      <c r="H619" s="62" t="s">
        <v>105</v>
      </c>
      <c r="I619" s="62"/>
      <c r="J619" s="62" t="s">
        <v>1166</v>
      </c>
      <c r="K619" s="62" t="s">
        <v>1167</v>
      </c>
    </row>
    <row r="620" spans="1:11" x14ac:dyDescent="0.2">
      <c r="A620" s="61">
        <v>39948</v>
      </c>
      <c r="B620" s="62" t="s">
        <v>36</v>
      </c>
      <c r="C620" s="62"/>
      <c r="D620" s="62" t="s">
        <v>2</v>
      </c>
      <c r="E620" s="62" t="s">
        <v>19</v>
      </c>
      <c r="F620" s="62" t="s">
        <v>106</v>
      </c>
      <c r="G620" s="63">
        <v>118579.09</v>
      </c>
      <c r="H620" s="62" t="s">
        <v>107</v>
      </c>
      <c r="I620" s="62"/>
      <c r="J620" s="62" t="s">
        <v>1166</v>
      </c>
      <c r="K620" s="62" t="s">
        <v>1167</v>
      </c>
    </row>
    <row r="621" spans="1:11" x14ac:dyDescent="0.2">
      <c r="A621" s="61">
        <v>39943</v>
      </c>
      <c r="B621" s="62" t="s">
        <v>88</v>
      </c>
      <c r="C621" s="62"/>
      <c r="D621" s="62" t="s">
        <v>48</v>
      </c>
      <c r="E621" s="62" t="s">
        <v>18</v>
      </c>
      <c r="F621" s="62" t="s">
        <v>104</v>
      </c>
      <c r="G621" s="63">
        <v>0</v>
      </c>
      <c r="H621" s="62" t="s">
        <v>108</v>
      </c>
      <c r="I621" s="62"/>
      <c r="J621" s="62" t="s">
        <v>1166</v>
      </c>
      <c r="K621" s="62" t="s">
        <v>1167</v>
      </c>
    </row>
    <row r="622" spans="1:11" x14ac:dyDescent="0.2">
      <c r="A622" s="61">
        <v>39943</v>
      </c>
      <c r="B622" s="62" t="s">
        <v>36</v>
      </c>
      <c r="C622" s="62"/>
      <c r="D622" s="62" t="s">
        <v>2</v>
      </c>
      <c r="E622" s="62" t="s">
        <v>17</v>
      </c>
      <c r="F622" s="62" t="s">
        <v>168</v>
      </c>
      <c r="G622" s="63"/>
      <c r="H622" s="62" t="s">
        <v>169</v>
      </c>
      <c r="I622" s="62"/>
      <c r="J622" s="62" t="s">
        <v>1166</v>
      </c>
      <c r="K622" s="62" t="s">
        <v>1167</v>
      </c>
    </row>
    <row r="623" spans="1:11" x14ac:dyDescent="0.2">
      <c r="A623" s="61">
        <v>39930</v>
      </c>
      <c r="B623" s="62" t="s">
        <v>36</v>
      </c>
      <c r="C623" s="62"/>
      <c r="D623" s="62" t="s">
        <v>2</v>
      </c>
      <c r="E623" s="62" t="s">
        <v>19</v>
      </c>
      <c r="F623" s="62" t="s">
        <v>109</v>
      </c>
      <c r="G623" s="63">
        <v>102258.95</v>
      </c>
      <c r="H623" s="62" t="s">
        <v>110</v>
      </c>
      <c r="I623" s="62" t="s">
        <v>1495</v>
      </c>
      <c r="J623" s="62" t="s">
        <v>1166</v>
      </c>
      <c r="K623" s="62" t="s">
        <v>1167</v>
      </c>
    </row>
    <row r="624" spans="1:11" x14ac:dyDescent="0.2">
      <c r="A624" s="61">
        <v>39927</v>
      </c>
      <c r="B624" s="62" t="s">
        <v>88</v>
      </c>
      <c r="C624" s="62"/>
      <c r="D624" s="62"/>
      <c r="E624" s="62" t="s">
        <v>18</v>
      </c>
      <c r="F624" s="62" t="s">
        <v>111</v>
      </c>
      <c r="G624" s="63">
        <v>0</v>
      </c>
      <c r="H624" s="62" t="s">
        <v>112</v>
      </c>
      <c r="I624" s="62"/>
      <c r="J624" s="62" t="s">
        <v>1166</v>
      </c>
      <c r="K624" s="62" t="s">
        <v>1167</v>
      </c>
    </row>
    <row r="625" spans="1:11" x14ac:dyDescent="0.2">
      <c r="A625" s="61">
        <v>39927</v>
      </c>
      <c r="B625" s="62" t="s">
        <v>88</v>
      </c>
      <c r="C625" s="62"/>
      <c r="D625" s="62"/>
      <c r="E625" s="62"/>
      <c r="F625" s="62" t="s">
        <v>89</v>
      </c>
      <c r="G625" s="63">
        <v>0</v>
      </c>
      <c r="H625" s="62" t="s">
        <v>113</v>
      </c>
      <c r="I625" s="62"/>
      <c r="J625" s="62" t="s">
        <v>1166</v>
      </c>
      <c r="K625" s="62" t="s">
        <v>1167</v>
      </c>
    </row>
    <row r="626" spans="1:11" x14ac:dyDescent="0.2">
      <c r="A626" s="61">
        <v>39923</v>
      </c>
      <c r="B626" s="62" t="s">
        <v>40</v>
      </c>
      <c r="C626" s="62"/>
      <c r="D626" s="62" t="s">
        <v>48</v>
      </c>
      <c r="E626" s="62" t="s">
        <v>17</v>
      </c>
      <c r="F626" s="62" t="s">
        <v>25</v>
      </c>
      <c r="G626" s="63">
        <v>0</v>
      </c>
      <c r="H626" s="62" t="s">
        <v>114</v>
      </c>
      <c r="I626" s="62"/>
      <c r="J626" s="62" t="s">
        <v>1166</v>
      </c>
      <c r="K626" s="62" t="s">
        <v>1167</v>
      </c>
    </row>
    <row r="627" spans="1:11" x14ac:dyDescent="0.2">
      <c r="A627" s="61">
        <v>39922</v>
      </c>
      <c r="B627" s="62" t="s">
        <v>4</v>
      </c>
      <c r="C627" s="62" t="s">
        <v>1151</v>
      </c>
      <c r="D627" s="62" t="s">
        <v>43</v>
      </c>
      <c r="E627" s="62" t="s">
        <v>20</v>
      </c>
      <c r="F627" s="62" t="s">
        <v>115</v>
      </c>
      <c r="G627" s="63">
        <v>4000</v>
      </c>
      <c r="H627" s="62" t="s">
        <v>116</v>
      </c>
      <c r="I627" s="62"/>
      <c r="J627" s="62" t="s">
        <v>1166</v>
      </c>
      <c r="K627" s="62" t="s">
        <v>1167</v>
      </c>
    </row>
    <row r="628" spans="1:11" x14ac:dyDescent="0.2">
      <c r="A628" s="61">
        <v>39922</v>
      </c>
      <c r="B628" s="62" t="s">
        <v>40</v>
      </c>
      <c r="C628" s="62"/>
      <c r="D628" s="62" t="s">
        <v>48</v>
      </c>
      <c r="E628" s="62" t="s">
        <v>17</v>
      </c>
      <c r="F628" s="62" t="s">
        <v>25</v>
      </c>
      <c r="G628" s="63">
        <v>0</v>
      </c>
      <c r="H628" s="62" t="s">
        <v>114</v>
      </c>
      <c r="I628" s="62"/>
      <c r="J628" s="62" t="s">
        <v>1166</v>
      </c>
      <c r="K628" s="62" t="s">
        <v>1167</v>
      </c>
    </row>
    <row r="629" spans="1:11" x14ac:dyDescent="0.2">
      <c r="A629" s="61">
        <v>39917</v>
      </c>
      <c r="B629" s="62" t="s">
        <v>36</v>
      </c>
      <c r="C629" s="62"/>
      <c r="D629" s="62" t="s">
        <v>2</v>
      </c>
      <c r="E629" s="62" t="s">
        <v>19</v>
      </c>
      <c r="F629" s="62" t="s">
        <v>117</v>
      </c>
      <c r="G629" s="63">
        <v>0</v>
      </c>
      <c r="H629" s="62" t="s">
        <v>22</v>
      </c>
      <c r="I629" s="62"/>
      <c r="J629" s="62" t="s">
        <v>1166</v>
      </c>
      <c r="K629" s="62" t="s">
        <v>1167</v>
      </c>
    </row>
    <row r="630" spans="1:11" x14ac:dyDescent="0.2">
      <c r="A630" s="61">
        <v>39917</v>
      </c>
      <c r="B630" s="62" t="s">
        <v>36</v>
      </c>
      <c r="C630" s="62"/>
      <c r="D630" s="62" t="s">
        <v>2</v>
      </c>
      <c r="E630" s="62" t="s">
        <v>19</v>
      </c>
      <c r="F630" s="62" t="s">
        <v>24</v>
      </c>
      <c r="G630" s="63">
        <v>22571.42</v>
      </c>
      <c r="H630" s="62" t="s">
        <v>22</v>
      </c>
      <c r="I630" s="62"/>
      <c r="J630" s="62" t="s">
        <v>1166</v>
      </c>
      <c r="K630" s="62" t="s">
        <v>1167</v>
      </c>
    </row>
    <row r="631" spans="1:11" x14ac:dyDescent="0.2">
      <c r="A631" s="61">
        <v>39913</v>
      </c>
      <c r="B631" s="62" t="s">
        <v>36</v>
      </c>
      <c r="C631" s="62"/>
      <c r="D631" s="62" t="s">
        <v>118</v>
      </c>
      <c r="E631" s="62" t="s">
        <v>19</v>
      </c>
      <c r="F631" s="62" t="s">
        <v>119</v>
      </c>
      <c r="G631" s="63">
        <v>67199.55</v>
      </c>
      <c r="H631" s="62" t="s">
        <v>120</v>
      </c>
      <c r="I631" s="62"/>
      <c r="J631" s="62" t="s">
        <v>1166</v>
      </c>
      <c r="K631" s="62" t="s">
        <v>1167</v>
      </c>
    </row>
    <row r="632" spans="1:11" x14ac:dyDescent="0.2">
      <c r="A632" s="61">
        <v>39913</v>
      </c>
      <c r="B632" s="62" t="s">
        <v>36</v>
      </c>
      <c r="C632" s="62"/>
      <c r="D632" s="62" t="s">
        <v>2</v>
      </c>
      <c r="E632" s="62" t="s">
        <v>17</v>
      </c>
      <c r="F632" s="62" t="s">
        <v>119</v>
      </c>
      <c r="G632" s="63">
        <v>47603.65</v>
      </c>
      <c r="H632" s="62" t="s">
        <v>121</v>
      </c>
      <c r="I632" s="62"/>
      <c r="J632" s="62" t="s">
        <v>1166</v>
      </c>
      <c r="K632" s="62" t="s">
        <v>1167</v>
      </c>
    </row>
    <row r="633" spans="1:11" x14ac:dyDescent="0.2">
      <c r="A633" s="61">
        <v>39911</v>
      </c>
      <c r="B633" s="62" t="s">
        <v>40</v>
      </c>
      <c r="C633" s="62"/>
      <c r="D633" s="62" t="s">
        <v>48</v>
      </c>
      <c r="E633" s="62" t="s">
        <v>17</v>
      </c>
      <c r="F633" s="62" t="s">
        <v>25</v>
      </c>
      <c r="G633" s="63">
        <v>0</v>
      </c>
      <c r="H633" s="62" t="s">
        <v>114</v>
      </c>
      <c r="I633" s="62"/>
      <c r="J633" s="62" t="s">
        <v>1166</v>
      </c>
      <c r="K633" s="62" t="s">
        <v>1167</v>
      </c>
    </row>
    <row r="634" spans="1:11" x14ac:dyDescent="0.2">
      <c r="A634" s="61">
        <v>39908</v>
      </c>
      <c r="B634" s="62" t="s">
        <v>4</v>
      </c>
      <c r="C634" s="62"/>
      <c r="D634" s="62" t="s">
        <v>43</v>
      </c>
      <c r="E634" s="62" t="s">
        <v>20</v>
      </c>
      <c r="F634" s="62" t="s">
        <v>54</v>
      </c>
      <c r="G634" s="63">
        <v>4000</v>
      </c>
      <c r="H634" s="62" t="s">
        <v>122</v>
      </c>
      <c r="I634" s="62"/>
      <c r="J634" s="62" t="s">
        <v>1166</v>
      </c>
      <c r="K634" s="62" t="s">
        <v>1167</v>
      </c>
    </row>
    <row r="635" spans="1:11" x14ac:dyDescent="0.2">
      <c r="A635" s="61">
        <v>39907</v>
      </c>
      <c r="B635" s="62" t="s">
        <v>4</v>
      </c>
      <c r="C635" s="62"/>
      <c r="D635" s="62" t="s">
        <v>43</v>
      </c>
      <c r="E635" s="62" t="s">
        <v>20</v>
      </c>
      <c r="F635" s="62" t="s">
        <v>123</v>
      </c>
      <c r="G635" s="63">
        <v>4000</v>
      </c>
      <c r="H635" s="62" t="s">
        <v>124</v>
      </c>
      <c r="I635" s="62"/>
      <c r="J635" s="62" t="s">
        <v>1166</v>
      </c>
      <c r="K635" s="62" t="s">
        <v>1167</v>
      </c>
    </row>
    <row r="636" spans="1:11" x14ac:dyDescent="0.2">
      <c r="A636" s="61">
        <v>39903</v>
      </c>
      <c r="B636" s="62" t="s">
        <v>5</v>
      </c>
      <c r="C636" s="62"/>
      <c r="D636" s="62" t="s">
        <v>43</v>
      </c>
      <c r="E636" s="62" t="s">
        <v>19</v>
      </c>
      <c r="F636" s="62" t="s">
        <v>125</v>
      </c>
      <c r="G636" s="63">
        <v>0</v>
      </c>
      <c r="H636" s="62" t="s">
        <v>67</v>
      </c>
      <c r="I636" s="62"/>
      <c r="J636" s="62" t="s">
        <v>1166</v>
      </c>
      <c r="K636" s="62" t="s">
        <v>1167</v>
      </c>
    </row>
    <row r="637" spans="1:11" x14ac:dyDescent="0.2">
      <c r="A637" s="61">
        <v>39902</v>
      </c>
      <c r="B637" s="62" t="s">
        <v>4</v>
      </c>
      <c r="C637" s="62"/>
      <c r="D637" s="62" t="s">
        <v>37</v>
      </c>
      <c r="E637" s="62" t="s">
        <v>18</v>
      </c>
      <c r="F637" s="62" t="s">
        <v>54</v>
      </c>
      <c r="G637" s="63">
        <v>400</v>
      </c>
      <c r="H637" s="62" t="s">
        <v>126</v>
      </c>
      <c r="I637" s="62"/>
      <c r="J637" s="62" t="s">
        <v>1166</v>
      </c>
      <c r="K637" s="62" t="s">
        <v>1167</v>
      </c>
    </row>
    <row r="638" spans="1:11" x14ac:dyDescent="0.2">
      <c r="A638" s="61">
        <v>39892</v>
      </c>
      <c r="B638" s="62" t="s">
        <v>88</v>
      </c>
      <c r="C638" s="62"/>
      <c r="D638" s="62"/>
      <c r="E638" s="62"/>
      <c r="F638" s="62" t="s">
        <v>127</v>
      </c>
      <c r="G638" s="63">
        <v>0</v>
      </c>
      <c r="H638" s="62" t="s">
        <v>128</v>
      </c>
      <c r="I638" s="62"/>
      <c r="J638" s="62" t="s">
        <v>1166</v>
      </c>
      <c r="K638" s="62" t="s">
        <v>1167</v>
      </c>
    </row>
    <row r="639" spans="1:11" x14ac:dyDescent="0.2">
      <c r="A639" s="61">
        <v>39889</v>
      </c>
      <c r="B639" s="62" t="s">
        <v>36</v>
      </c>
      <c r="C639" s="62"/>
      <c r="D639" s="62" t="s">
        <v>118</v>
      </c>
      <c r="E639" s="62" t="s">
        <v>19</v>
      </c>
      <c r="F639" s="62" t="s">
        <v>129</v>
      </c>
      <c r="G639" s="63">
        <v>243768.69</v>
      </c>
      <c r="H639" s="62" t="s">
        <v>130</v>
      </c>
      <c r="I639" s="62"/>
      <c r="J639" s="62" t="s">
        <v>1166</v>
      </c>
      <c r="K639" s="62" t="s">
        <v>1167</v>
      </c>
    </row>
    <row r="640" spans="1:11" x14ac:dyDescent="0.2">
      <c r="A640" s="61">
        <v>39885</v>
      </c>
      <c r="B640" s="62" t="s">
        <v>36</v>
      </c>
      <c r="C640" s="62"/>
      <c r="D640" s="62" t="s">
        <v>43</v>
      </c>
      <c r="E640" s="62" t="s">
        <v>18</v>
      </c>
      <c r="F640" s="62" t="s">
        <v>131</v>
      </c>
      <c r="G640" s="63">
        <v>0</v>
      </c>
      <c r="H640" s="62" t="s">
        <v>132</v>
      </c>
      <c r="I640" s="62"/>
      <c r="J640" s="62" t="s">
        <v>1166</v>
      </c>
      <c r="K640" s="62" t="s">
        <v>1167</v>
      </c>
    </row>
    <row r="641" spans="1:11" x14ac:dyDescent="0.2">
      <c r="A641" s="61">
        <v>39883</v>
      </c>
      <c r="B641" s="62" t="s">
        <v>40</v>
      </c>
      <c r="C641" s="62"/>
      <c r="D641" s="62" t="s">
        <v>2</v>
      </c>
      <c r="E641" s="62" t="s">
        <v>19</v>
      </c>
      <c r="F641" s="62" t="s">
        <v>133</v>
      </c>
      <c r="G641" s="63">
        <v>50583.07</v>
      </c>
      <c r="H641" s="62" t="s">
        <v>134</v>
      </c>
      <c r="I641" s="62"/>
      <c r="J641" s="62" t="s">
        <v>1166</v>
      </c>
      <c r="K641" s="62" t="s">
        <v>1167</v>
      </c>
    </row>
    <row r="642" spans="1:11" x14ac:dyDescent="0.2">
      <c r="A642" s="61">
        <v>39883</v>
      </c>
      <c r="B642" s="62" t="s">
        <v>88</v>
      </c>
      <c r="C642" s="62"/>
      <c r="D642" s="62" t="s">
        <v>48</v>
      </c>
      <c r="E642" s="62" t="s">
        <v>17</v>
      </c>
      <c r="F642" s="62" t="s">
        <v>91</v>
      </c>
      <c r="G642" s="63">
        <v>0</v>
      </c>
      <c r="H642" s="62" t="s">
        <v>135</v>
      </c>
      <c r="I642" s="62"/>
      <c r="J642" s="62" t="s">
        <v>1166</v>
      </c>
      <c r="K642" s="62" t="s">
        <v>1167</v>
      </c>
    </row>
    <row r="643" spans="1:11" x14ac:dyDescent="0.2">
      <c r="A643" s="61">
        <v>39881</v>
      </c>
      <c r="B643" s="62" t="s">
        <v>5</v>
      </c>
      <c r="C643" s="62"/>
      <c r="D643" s="62" t="s">
        <v>48</v>
      </c>
      <c r="E643" s="62" t="s">
        <v>20</v>
      </c>
      <c r="F643" s="62" t="s">
        <v>72</v>
      </c>
      <c r="G643" s="63">
        <v>0</v>
      </c>
      <c r="H643" s="62" t="s">
        <v>136</v>
      </c>
      <c r="I643" s="62" t="s">
        <v>1487</v>
      </c>
      <c r="J643" s="62" t="s">
        <v>1166</v>
      </c>
      <c r="K643" s="62" t="s">
        <v>1167</v>
      </c>
    </row>
    <row r="644" spans="1:11" x14ac:dyDescent="0.2">
      <c r="A644" s="61">
        <v>39880</v>
      </c>
      <c r="B644" s="62" t="s">
        <v>36</v>
      </c>
      <c r="C644" s="62"/>
      <c r="D644" s="62" t="s">
        <v>48</v>
      </c>
      <c r="E644" s="62" t="s">
        <v>17</v>
      </c>
      <c r="F644" s="62" t="s">
        <v>137</v>
      </c>
      <c r="G644" s="63">
        <v>0</v>
      </c>
      <c r="H644" s="62" t="s">
        <v>138</v>
      </c>
      <c r="I644" s="62"/>
      <c r="J644" s="62" t="s">
        <v>1166</v>
      </c>
      <c r="K644" s="62" t="s">
        <v>1167</v>
      </c>
    </row>
    <row r="645" spans="1:11" x14ac:dyDescent="0.2">
      <c r="A645" s="61">
        <v>39878</v>
      </c>
      <c r="B645" s="62" t="s">
        <v>88</v>
      </c>
      <c r="C645" s="62"/>
      <c r="D645" s="62"/>
      <c r="E645" s="62" t="s">
        <v>17</v>
      </c>
      <c r="F645" s="62" t="s">
        <v>127</v>
      </c>
      <c r="G645" s="63">
        <v>48273</v>
      </c>
      <c r="H645" s="62" t="s">
        <v>139</v>
      </c>
      <c r="I645" s="62"/>
      <c r="J645" s="62" t="s">
        <v>1166</v>
      </c>
      <c r="K645" s="62" t="s">
        <v>1167</v>
      </c>
    </row>
    <row r="646" spans="1:11" x14ac:dyDescent="0.2">
      <c r="A646" s="61">
        <v>39870</v>
      </c>
      <c r="B646" s="62" t="s">
        <v>36</v>
      </c>
      <c r="C646" s="62"/>
      <c r="D646" s="62" t="s">
        <v>43</v>
      </c>
      <c r="E646" s="62" t="s">
        <v>20</v>
      </c>
      <c r="F646" s="62" t="s">
        <v>140</v>
      </c>
      <c r="G646" s="63">
        <v>0</v>
      </c>
      <c r="H646" s="62" t="s">
        <v>141</v>
      </c>
      <c r="I646" s="62"/>
      <c r="J646" s="62" t="s">
        <v>1166</v>
      </c>
      <c r="K646" s="62" t="s">
        <v>1167</v>
      </c>
    </row>
    <row r="647" spans="1:11" x14ac:dyDescent="0.2">
      <c r="A647" s="61">
        <v>39865</v>
      </c>
      <c r="B647" s="62" t="s">
        <v>36</v>
      </c>
      <c r="C647" s="62"/>
      <c r="D647" s="62" t="s">
        <v>48</v>
      </c>
      <c r="E647" s="62" t="s">
        <v>17</v>
      </c>
      <c r="F647" s="62" t="s">
        <v>142</v>
      </c>
      <c r="G647" s="63">
        <v>0</v>
      </c>
      <c r="H647" s="62" t="s">
        <v>143</v>
      </c>
      <c r="I647" s="62"/>
      <c r="J647" s="62" t="s">
        <v>1166</v>
      </c>
      <c r="K647" s="62" t="s">
        <v>1167</v>
      </c>
    </row>
    <row r="648" spans="1:11" x14ac:dyDescent="0.2">
      <c r="A648" s="61">
        <v>39856</v>
      </c>
      <c r="B648" s="62" t="s">
        <v>36</v>
      </c>
      <c r="C648" s="62" t="s">
        <v>1111</v>
      </c>
      <c r="D648" s="62" t="s">
        <v>43</v>
      </c>
      <c r="E648" s="62" t="s">
        <v>17</v>
      </c>
      <c r="F648" s="62" t="s">
        <v>144</v>
      </c>
      <c r="G648" s="63">
        <v>0</v>
      </c>
      <c r="H648" s="62" t="s">
        <v>145</v>
      </c>
      <c r="I648" s="62"/>
      <c r="J648" s="62" t="s">
        <v>1166</v>
      </c>
      <c r="K648" s="62" t="s">
        <v>1167</v>
      </c>
    </row>
    <row r="649" spans="1:11" x14ac:dyDescent="0.2">
      <c r="A649" s="61">
        <v>39855</v>
      </c>
      <c r="B649" s="62" t="s">
        <v>36</v>
      </c>
      <c r="C649" s="62"/>
      <c r="D649" s="62" t="s">
        <v>48</v>
      </c>
      <c r="E649" s="62" t="s">
        <v>17</v>
      </c>
      <c r="F649" s="62" t="s">
        <v>146</v>
      </c>
      <c r="G649" s="63">
        <v>0</v>
      </c>
      <c r="H649" s="62" t="s">
        <v>147</v>
      </c>
      <c r="I649" s="62"/>
      <c r="J649" s="62" t="s">
        <v>1166</v>
      </c>
      <c r="K649" s="62" t="s">
        <v>1167</v>
      </c>
    </row>
    <row r="650" spans="1:11" x14ac:dyDescent="0.2">
      <c r="A650" s="61">
        <v>39854</v>
      </c>
      <c r="B650" s="62" t="s">
        <v>36</v>
      </c>
      <c r="C650" s="62"/>
      <c r="D650" s="62" t="s">
        <v>53</v>
      </c>
      <c r="E650" s="62" t="s">
        <v>20</v>
      </c>
      <c r="F650" s="62" t="s">
        <v>148</v>
      </c>
      <c r="G650" s="63">
        <v>6646.81</v>
      </c>
      <c r="H650" s="62" t="s">
        <v>149</v>
      </c>
      <c r="I650" s="62"/>
      <c r="J650" s="62" t="s">
        <v>1166</v>
      </c>
      <c r="K650" s="62" t="s">
        <v>1167</v>
      </c>
    </row>
    <row r="651" spans="1:11" x14ac:dyDescent="0.2">
      <c r="A651" s="61">
        <v>39854</v>
      </c>
      <c r="B651" s="62" t="s">
        <v>40</v>
      </c>
      <c r="C651" s="62"/>
      <c r="D651" s="62" t="s">
        <v>2</v>
      </c>
      <c r="E651" s="62" t="s">
        <v>17</v>
      </c>
      <c r="F651" s="62" t="s">
        <v>150</v>
      </c>
      <c r="G651" s="63">
        <v>192000</v>
      </c>
      <c r="H651" s="62" t="s">
        <v>151</v>
      </c>
      <c r="I651" s="62"/>
      <c r="J651" s="62" t="s">
        <v>1166</v>
      </c>
      <c r="K651" s="62" t="s">
        <v>1167</v>
      </c>
    </row>
    <row r="652" spans="1:11" x14ac:dyDescent="0.2">
      <c r="A652" s="61">
        <v>39850</v>
      </c>
      <c r="B652" s="62" t="s">
        <v>4</v>
      </c>
      <c r="C652" s="62"/>
      <c r="D652" s="62" t="s">
        <v>43</v>
      </c>
      <c r="E652" s="62" t="s">
        <v>17</v>
      </c>
      <c r="F652" s="62" t="s">
        <v>152</v>
      </c>
      <c r="G652" s="63">
        <v>1200</v>
      </c>
      <c r="H652" s="62" t="s">
        <v>153</v>
      </c>
      <c r="I652" s="62"/>
      <c r="J652" s="62" t="s">
        <v>1166</v>
      </c>
      <c r="K652" s="62" t="s">
        <v>1167</v>
      </c>
    </row>
    <row r="653" spans="1:11" x14ac:dyDescent="0.2">
      <c r="A653" s="61">
        <v>39845</v>
      </c>
      <c r="B653" s="62" t="s">
        <v>36</v>
      </c>
      <c r="C653" s="62"/>
      <c r="D653" s="62" t="s">
        <v>48</v>
      </c>
      <c r="E653" s="62" t="s">
        <v>17</v>
      </c>
      <c r="F653" s="62" t="s">
        <v>154</v>
      </c>
      <c r="G653" s="63">
        <v>0</v>
      </c>
      <c r="H653" s="62" t="s">
        <v>155</v>
      </c>
      <c r="I653" s="62"/>
      <c r="J653" s="62" t="s">
        <v>1166</v>
      </c>
      <c r="K653" s="62" t="s">
        <v>1167</v>
      </c>
    </row>
    <row r="654" spans="1:11" x14ac:dyDescent="0.2">
      <c r="A654" s="61">
        <v>39842</v>
      </c>
      <c r="B654" s="62" t="s">
        <v>36</v>
      </c>
      <c r="C654" s="62"/>
      <c r="D654" s="62" t="s">
        <v>43</v>
      </c>
      <c r="E654" s="62" t="s">
        <v>17</v>
      </c>
      <c r="F654" s="62" t="s">
        <v>154</v>
      </c>
      <c r="G654" s="63">
        <v>1036</v>
      </c>
      <c r="H654" s="62" t="s">
        <v>156</v>
      </c>
      <c r="I654" s="62"/>
      <c r="J654" s="62" t="s">
        <v>1166</v>
      </c>
      <c r="K654" s="62" t="s">
        <v>1167</v>
      </c>
    </row>
    <row r="655" spans="1:11" x14ac:dyDescent="0.2">
      <c r="A655" s="61">
        <v>39827</v>
      </c>
      <c r="B655" s="62" t="s">
        <v>88</v>
      </c>
      <c r="C655" s="62"/>
      <c r="D655" s="62" t="s">
        <v>53</v>
      </c>
      <c r="E655" s="62" t="s">
        <v>20</v>
      </c>
      <c r="F655" s="62" t="s">
        <v>104</v>
      </c>
      <c r="G655" s="63">
        <v>0</v>
      </c>
      <c r="H655" s="62" t="s">
        <v>157</v>
      </c>
      <c r="I655" s="62"/>
      <c r="J655" s="62" t="s">
        <v>1166</v>
      </c>
      <c r="K655" s="62" t="s">
        <v>1167</v>
      </c>
    </row>
    <row r="656" spans="1:11" x14ac:dyDescent="0.2">
      <c r="A656" s="61">
        <v>39822</v>
      </c>
      <c r="B656" s="62" t="s">
        <v>36</v>
      </c>
      <c r="C656" s="62"/>
      <c r="D656" s="62" t="s">
        <v>43</v>
      </c>
      <c r="E656" s="62" t="s">
        <v>17</v>
      </c>
      <c r="F656" s="62" t="s">
        <v>158</v>
      </c>
      <c r="G656" s="63">
        <v>0</v>
      </c>
      <c r="H656" s="62" t="s">
        <v>159</v>
      </c>
      <c r="I656" s="62"/>
      <c r="J656" s="62" t="s">
        <v>1166</v>
      </c>
      <c r="K656" s="62" t="s">
        <v>1167</v>
      </c>
    </row>
    <row r="657" spans="1:11" x14ac:dyDescent="0.2">
      <c r="A657" s="61">
        <v>39791</v>
      </c>
      <c r="B657" s="62" t="s">
        <v>36</v>
      </c>
      <c r="C657" s="62"/>
      <c r="D657" s="62" t="s">
        <v>43</v>
      </c>
      <c r="E657" s="62" t="s">
        <v>17</v>
      </c>
      <c r="F657" s="62" t="s">
        <v>160</v>
      </c>
      <c r="G657" s="63">
        <v>0</v>
      </c>
      <c r="H657" s="62" t="s">
        <v>161</v>
      </c>
      <c r="I657" s="62"/>
      <c r="J657" s="62" t="s">
        <v>1166</v>
      </c>
      <c r="K657" s="62" t="s">
        <v>1167</v>
      </c>
    </row>
    <row r="658" spans="1:11" x14ac:dyDescent="0.2">
      <c r="A658" s="61">
        <v>39778</v>
      </c>
      <c r="B658" s="62" t="s">
        <v>4</v>
      </c>
      <c r="C658" s="62"/>
      <c r="D658" s="62" t="s">
        <v>3</v>
      </c>
      <c r="E658" s="62" t="s">
        <v>20</v>
      </c>
      <c r="F658" s="62" t="s">
        <v>25</v>
      </c>
      <c r="G658" s="63">
        <v>225000</v>
      </c>
      <c r="H658" s="62" t="s">
        <v>162</v>
      </c>
      <c r="I658" s="62"/>
      <c r="J658" s="62" t="s">
        <v>1166</v>
      </c>
      <c r="K658" s="62" t="s">
        <v>1167</v>
      </c>
    </row>
    <row r="659" spans="1:11" x14ac:dyDescent="0.2">
      <c r="A659" s="61">
        <v>39735</v>
      </c>
      <c r="B659" s="62" t="s">
        <v>40</v>
      </c>
      <c r="C659" s="62" t="s">
        <v>1011</v>
      </c>
      <c r="D659" s="62" t="s">
        <v>43</v>
      </c>
      <c r="E659" s="62" t="s">
        <v>17</v>
      </c>
      <c r="F659" s="62" t="s">
        <v>83</v>
      </c>
      <c r="G659" s="63">
        <v>0</v>
      </c>
      <c r="H659" s="62" t="s">
        <v>163</v>
      </c>
      <c r="I659" s="62"/>
      <c r="J659" s="62" t="s">
        <v>1166</v>
      </c>
      <c r="K659" s="62" t="s">
        <v>1167</v>
      </c>
    </row>
    <row r="660" spans="1:11" x14ac:dyDescent="0.2">
      <c r="A660" s="61">
        <v>39730</v>
      </c>
      <c r="B660" s="62" t="s">
        <v>5</v>
      </c>
      <c r="C660" s="62"/>
      <c r="D660" s="62" t="s">
        <v>43</v>
      </c>
      <c r="E660" s="62" t="s">
        <v>17</v>
      </c>
      <c r="F660" s="62" t="s">
        <v>164</v>
      </c>
      <c r="G660" s="63">
        <v>0</v>
      </c>
      <c r="H660" s="62" t="s">
        <v>165</v>
      </c>
      <c r="I660" s="62"/>
      <c r="J660" s="62" t="s">
        <v>1166</v>
      </c>
      <c r="K660" s="62" t="s">
        <v>1167</v>
      </c>
    </row>
    <row r="661" spans="1:11" x14ac:dyDescent="0.2">
      <c r="A661" s="61">
        <v>39716</v>
      </c>
      <c r="B661" s="62" t="s">
        <v>36</v>
      </c>
      <c r="C661" s="62"/>
      <c r="D661" s="62" t="s">
        <v>2</v>
      </c>
      <c r="E661" s="62" t="s">
        <v>20</v>
      </c>
      <c r="F661" s="62" t="s">
        <v>166</v>
      </c>
      <c r="G661" s="63">
        <v>159861.43</v>
      </c>
      <c r="H661" s="62" t="s">
        <v>167</v>
      </c>
      <c r="I661" s="62"/>
      <c r="J661" s="62" t="s">
        <v>1166</v>
      </c>
      <c r="K661" s="62" t="s">
        <v>1167</v>
      </c>
    </row>
    <row r="662" spans="1:11" x14ac:dyDescent="0.2">
      <c r="A662" s="61">
        <v>39582</v>
      </c>
      <c r="B662" s="62" t="s">
        <v>5</v>
      </c>
      <c r="C662" s="62"/>
      <c r="D662" s="62" t="s">
        <v>2</v>
      </c>
      <c r="E662" s="62" t="s">
        <v>19</v>
      </c>
      <c r="F662" s="62" t="s">
        <v>32</v>
      </c>
      <c r="G662" s="63">
        <v>30216</v>
      </c>
      <c r="H662" s="62" t="s">
        <v>22</v>
      </c>
      <c r="I662" s="62"/>
      <c r="J662" s="62" t="s">
        <v>1166</v>
      </c>
      <c r="K662" s="62" t="s">
        <v>1167</v>
      </c>
    </row>
    <row r="663" spans="1:11" x14ac:dyDescent="0.2">
      <c r="A663" s="61">
        <v>39413</v>
      </c>
      <c r="B663" s="62" t="s">
        <v>36</v>
      </c>
      <c r="C663" s="62" t="s">
        <v>1134</v>
      </c>
      <c r="D663" s="62" t="s">
        <v>3</v>
      </c>
      <c r="E663" s="62" t="s">
        <v>17</v>
      </c>
      <c r="F663" s="62" t="s">
        <v>365</v>
      </c>
      <c r="G663" s="63">
        <v>1500000</v>
      </c>
      <c r="H663" s="62" t="s">
        <v>1152</v>
      </c>
      <c r="I663" s="62"/>
      <c r="J663" s="62" t="s">
        <v>1166</v>
      </c>
      <c r="K663" s="62" t="s">
        <v>1167</v>
      </c>
    </row>
    <row r="664" spans="1:11" x14ac:dyDescent="0.2">
      <c r="A664" s="61">
        <v>38653</v>
      </c>
      <c r="B664" s="62" t="s">
        <v>5</v>
      </c>
      <c r="C664" s="62"/>
      <c r="D664" s="62" t="s">
        <v>2</v>
      </c>
      <c r="E664" s="62" t="s">
        <v>20</v>
      </c>
      <c r="F664" s="62" t="s">
        <v>377</v>
      </c>
      <c r="G664" s="63">
        <v>46291</v>
      </c>
      <c r="H664" s="62" t="s">
        <v>642</v>
      </c>
      <c r="I664" s="62"/>
      <c r="J664" s="62" t="s">
        <v>1166</v>
      </c>
      <c r="K664" s="62" t="s">
        <v>1167</v>
      </c>
    </row>
    <row r="665" spans="1:11" x14ac:dyDescent="0.2">
      <c r="A665" s="61">
        <v>38037</v>
      </c>
      <c r="B665" s="62" t="s">
        <v>5</v>
      </c>
      <c r="C665" s="62"/>
      <c r="D665" s="62" t="s">
        <v>2</v>
      </c>
      <c r="E665" s="62" t="s">
        <v>20</v>
      </c>
      <c r="F665" s="62" t="s">
        <v>377</v>
      </c>
      <c r="G665" s="63">
        <v>125363</v>
      </c>
      <c r="H665" s="62" t="s">
        <v>725</v>
      </c>
      <c r="I665" s="62"/>
      <c r="J665" s="62" t="s">
        <v>1166</v>
      </c>
      <c r="K665" s="62" t="s">
        <v>1167</v>
      </c>
    </row>
    <row r="666" spans="1:11" x14ac:dyDescent="0.2">
      <c r="A666" s="61">
        <v>37927</v>
      </c>
      <c r="B666" s="62" t="s">
        <v>5</v>
      </c>
      <c r="C666" s="62"/>
      <c r="D666" s="62" t="s">
        <v>2</v>
      </c>
      <c r="E666" s="62" t="s">
        <v>20</v>
      </c>
      <c r="F666" s="62" t="s">
        <v>31</v>
      </c>
      <c r="G666" s="63">
        <v>108000</v>
      </c>
      <c r="H666" s="62" t="s">
        <v>639</v>
      </c>
      <c r="I666" s="62"/>
      <c r="J666" s="62" t="s">
        <v>1166</v>
      </c>
      <c r="K666" s="62" t="s">
        <v>1167</v>
      </c>
    </row>
    <row r="667" spans="1:11" x14ac:dyDescent="0.2">
      <c r="A667" s="61">
        <v>37517</v>
      </c>
      <c r="B667" s="62" t="s">
        <v>5</v>
      </c>
      <c r="C667" s="62"/>
      <c r="D667" s="62" t="s">
        <v>2</v>
      </c>
      <c r="E667" s="62" t="s">
        <v>20</v>
      </c>
      <c r="F667" s="62" t="s">
        <v>260</v>
      </c>
      <c r="G667" s="63">
        <v>150082</v>
      </c>
      <c r="H667" s="62" t="s">
        <v>725</v>
      </c>
      <c r="I667" s="62"/>
      <c r="J667" s="62" t="s">
        <v>1166</v>
      </c>
      <c r="K667" s="62" t="s">
        <v>1167</v>
      </c>
    </row>
    <row r="668" spans="1:11" x14ac:dyDescent="0.2">
      <c r="A668" s="61">
        <v>37461</v>
      </c>
      <c r="B668" s="62" t="s">
        <v>5</v>
      </c>
      <c r="C668" s="62"/>
      <c r="D668" s="62" t="s">
        <v>2</v>
      </c>
      <c r="E668" s="62" t="s">
        <v>19</v>
      </c>
      <c r="F668" s="62" t="s">
        <v>26</v>
      </c>
      <c r="G668" s="63">
        <v>20000</v>
      </c>
      <c r="H668" s="62" t="s">
        <v>22</v>
      </c>
      <c r="I668" s="62"/>
      <c r="J668" s="62" t="s">
        <v>1166</v>
      </c>
      <c r="K668" s="62" t="s">
        <v>1167</v>
      </c>
    </row>
    <row r="669" spans="1:11" x14ac:dyDescent="0.2">
      <c r="A669" s="61">
        <v>37140</v>
      </c>
      <c r="B669" s="62" t="s">
        <v>5</v>
      </c>
      <c r="C669" s="62"/>
      <c r="D669" s="62" t="s">
        <v>2</v>
      </c>
      <c r="E669" s="62" t="s">
        <v>19</v>
      </c>
      <c r="F669" s="62" t="s">
        <v>634</v>
      </c>
      <c r="G669" s="63">
        <v>27453</v>
      </c>
      <c r="H669" s="62" t="s">
        <v>22</v>
      </c>
      <c r="I669" s="62"/>
      <c r="J669" s="62" t="s">
        <v>1166</v>
      </c>
      <c r="K669" s="62" t="s">
        <v>1167</v>
      </c>
    </row>
    <row r="670" spans="1:11" x14ac:dyDescent="0.2">
      <c r="A670" s="61">
        <v>37046</v>
      </c>
      <c r="B670" s="62" t="s">
        <v>5</v>
      </c>
      <c r="C670" s="62"/>
      <c r="D670" s="62" t="s">
        <v>2</v>
      </c>
      <c r="E670" s="62" t="s">
        <v>19</v>
      </c>
      <c r="F670" s="62" t="s">
        <v>30</v>
      </c>
      <c r="G670" s="63">
        <v>20000</v>
      </c>
      <c r="H670" s="62" t="s">
        <v>632</v>
      </c>
      <c r="I670" s="62"/>
      <c r="J670" s="62" t="s">
        <v>1166</v>
      </c>
      <c r="K670" s="62" t="s">
        <v>1167</v>
      </c>
    </row>
    <row r="671" spans="1:11" x14ac:dyDescent="0.2">
      <c r="A671" s="61">
        <v>36997</v>
      </c>
      <c r="B671" s="62" t="s">
        <v>5</v>
      </c>
      <c r="C671" s="62"/>
      <c r="D671" s="62" t="s">
        <v>2</v>
      </c>
      <c r="E671" s="62" t="s">
        <v>19</v>
      </c>
      <c r="F671" s="62" t="s">
        <v>623</v>
      </c>
      <c r="G671" s="63">
        <v>20000</v>
      </c>
      <c r="H671" s="62" t="s">
        <v>22</v>
      </c>
      <c r="I671" s="62"/>
      <c r="J671" s="62" t="s">
        <v>1166</v>
      </c>
      <c r="K671" s="62" t="s">
        <v>1167</v>
      </c>
    </row>
    <row r="672" spans="1:11" x14ac:dyDescent="0.2">
      <c r="A672" s="61">
        <v>36985</v>
      </c>
      <c r="B672" s="62" t="s">
        <v>5</v>
      </c>
      <c r="C672" s="62"/>
      <c r="D672" s="62" t="s">
        <v>2</v>
      </c>
      <c r="E672" s="62" t="s">
        <v>19</v>
      </c>
      <c r="F672" s="62" t="s">
        <v>30</v>
      </c>
      <c r="G672" s="63">
        <v>31147</v>
      </c>
      <c r="H672" s="62" t="s">
        <v>107</v>
      </c>
      <c r="I672" s="62"/>
      <c r="J672" s="62" t="s">
        <v>1166</v>
      </c>
      <c r="K672" s="62" t="s">
        <v>1167</v>
      </c>
    </row>
    <row r="673" spans="1:11" x14ac:dyDescent="0.2">
      <c r="A673" s="61">
        <v>36587</v>
      </c>
      <c r="B673" s="62" t="s">
        <v>5</v>
      </c>
      <c r="C673" s="62"/>
      <c r="D673" s="62" t="s">
        <v>2</v>
      </c>
      <c r="E673" s="62" t="s">
        <v>17</v>
      </c>
      <c r="F673" s="62" t="s">
        <v>158</v>
      </c>
      <c r="G673" s="63">
        <v>30864</v>
      </c>
      <c r="H673" s="62" t="s">
        <v>628</v>
      </c>
      <c r="I673" s="62"/>
      <c r="J673" s="62" t="s">
        <v>1166</v>
      </c>
      <c r="K673" s="62" t="s">
        <v>1167</v>
      </c>
    </row>
    <row r="674" spans="1:11" x14ac:dyDescent="0.2">
      <c r="A674" s="61">
        <v>36351</v>
      </c>
      <c r="B674" s="62" t="s">
        <v>5</v>
      </c>
      <c r="C674" s="62"/>
      <c r="D674" s="62" t="s">
        <v>2</v>
      </c>
      <c r="E674" s="62" t="s">
        <v>20</v>
      </c>
      <c r="F674" s="62" t="s">
        <v>26</v>
      </c>
      <c r="G674" s="63">
        <v>17851</v>
      </c>
      <c r="H674" s="62" t="s">
        <v>625</v>
      </c>
      <c r="I674" s="62"/>
      <c r="J674" s="62" t="s">
        <v>1166</v>
      </c>
      <c r="K674" s="62" t="s">
        <v>1167</v>
      </c>
    </row>
    <row r="675" spans="1:11" x14ac:dyDescent="0.2">
      <c r="A675" s="61"/>
      <c r="B675" s="62"/>
      <c r="C675" s="62"/>
      <c r="D675" s="62"/>
      <c r="E675" s="62"/>
      <c r="F675" s="62"/>
      <c r="G675" s="63"/>
      <c r="H675" s="62"/>
      <c r="I675" s="62"/>
      <c r="J675" s="62" t="s">
        <v>1166</v>
      </c>
      <c r="K675" s="62" t="s">
        <v>1167</v>
      </c>
    </row>
    <row r="676" spans="1:11" x14ac:dyDescent="0.2">
      <c r="A676" s="61"/>
      <c r="B676" s="62"/>
      <c r="C676" s="62"/>
      <c r="D676" s="62"/>
      <c r="E676" s="62"/>
      <c r="F676" s="62"/>
      <c r="G676" s="63"/>
      <c r="H676" s="62"/>
      <c r="I676" s="62"/>
      <c r="J676" s="62" t="s">
        <v>1166</v>
      </c>
      <c r="K676" s="62" t="s">
        <v>1167</v>
      </c>
    </row>
    <row r="677" spans="1:11" x14ac:dyDescent="0.2">
      <c r="A677" s="61"/>
      <c r="B677" s="62"/>
      <c r="C677" s="62"/>
      <c r="D677" s="62"/>
      <c r="E677" s="62"/>
      <c r="F677" s="62"/>
      <c r="G677" s="63"/>
      <c r="H677" s="62"/>
      <c r="I677" s="62"/>
      <c r="J677" s="62" t="s">
        <v>1166</v>
      </c>
      <c r="K677" s="62" t="s">
        <v>1167</v>
      </c>
    </row>
    <row r="678" spans="1:11" x14ac:dyDescent="0.2">
      <c r="A678" s="61"/>
      <c r="B678" s="62"/>
      <c r="C678" s="62"/>
      <c r="D678" s="62"/>
      <c r="E678" s="62"/>
      <c r="F678" s="62"/>
      <c r="G678" s="63"/>
      <c r="H678" s="62"/>
      <c r="I678" s="62"/>
      <c r="J678" s="62" t="s">
        <v>1166</v>
      </c>
      <c r="K678" s="62" t="s">
        <v>1167</v>
      </c>
    </row>
    <row r="679" spans="1:11" x14ac:dyDescent="0.2">
      <c r="A679" s="61"/>
      <c r="B679" s="62"/>
      <c r="C679" s="62"/>
      <c r="D679" s="62"/>
      <c r="E679" s="62"/>
      <c r="F679" s="62"/>
      <c r="G679" s="63"/>
      <c r="H679" s="62"/>
      <c r="I679" s="62"/>
      <c r="J679" s="62" t="s">
        <v>1166</v>
      </c>
      <c r="K679" s="62" t="s">
        <v>1167</v>
      </c>
    </row>
    <row r="680" spans="1:11" x14ac:dyDescent="0.2">
      <c r="A680" s="61"/>
      <c r="B680" s="62"/>
      <c r="C680" s="62"/>
      <c r="D680" s="62"/>
      <c r="E680" s="62"/>
      <c r="F680" s="62"/>
      <c r="G680" s="63"/>
      <c r="H680" s="62"/>
      <c r="I680" s="62"/>
      <c r="J680" s="62" t="s">
        <v>1166</v>
      </c>
      <c r="K680" s="62" t="s">
        <v>1167</v>
      </c>
    </row>
    <row r="681" spans="1:11" x14ac:dyDescent="0.2">
      <c r="A681" s="61"/>
      <c r="B681" s="62"/>
      <c r="C681" s="62"/>
      <c r="D681" s="62"/>
      <c r="E681" s="62"/>
      <c r="F681" s="62"/>
      <c r="G681" s="63"/>
      <c r="H681" s="62"/>
      <c r="I681" s="62"/>
      <c r="J681" s="62" t="s">
        <v>1166</v>
      </c>
      <c r="K681" s="62" t="s">
        <v>1167</v>
      </c>
    </row>
    <row r="682" spans="1:11" x14ac:dyDescent="0.2">
      <c r="A682" s="61"/>
      <c r="B682" s="62"/>
      <c r="C682" s="62"/>
      <c r="D682" s="62"/>
      <c r="E682" s="62"/>
      <c r="F682" s="62"/>
      <c r="G682" s="63"/>
      <c r="H682" s="62"/>
      <c r="I682" s="62"/>
      <c r="J682" s="62" t="s">
        <v>1166</v>
      </c>
      <c r="K682" s="62" t="s">
        <v>1167</v>
      </c>
    </row>
    <row r="683" spans="1:11" x14ac:dyDescent="0.2">
      <c r="A683" s="61"/>
      <c r="B683" s="62"/>
      <c r="C683" s="62"/>
      <c r="D683" s="62"/>
      <c r="E683" s="62"/>
      <c r="F683" s="62"/>
      <c r="G683" s="63"/>
      <c r="H683" s="62"/>
      <c r="I683" s="62"/>
      <c r="J683" s="62" t="s">
        <v>1166</v>
      </c>
      <c r="K683" s="62" t="s">
        <v>1167</v>
      </c>
    </row>
    <row r="684" spans="1:11" x14ac:dyDescent="0.2">
      <c r="A684" s="61"/>
      <c r="B684" s="62"/>
      <c r="C684" s="62"/>
      <c r="D684" s="62"/>
      <c r="E684" s="62"/>
      <c r="F684" s="62"/>
      <c r="G684" s="63"/>
      <c r="H684" s="62"/>
      <c r="I684" s="62"/>
      <c r="J684" s="62" t="s">
        <v>1166</v>
      </c>
      <c r="K684" s="62" t="s">
        <v>1167</v>
      </c>
    </row>
    <row r="685" spans="1:11" x14ac:dyDescent="0.2">
      <c r="A685" s="61"/>
      <c r="B685" s="62"/>
      <c r="C685" s="62"/>
      <c r="D685" s="62"/>
      <c r="E685" s="62"/>
      <c r="F685" s="62"/>
      <c r="G685" s="63"/>
      <c r="H685" s="62"/>
      <c r="I685" s="62"/>
      <c r="J685" s="62" t="s">
        <v>1166</v>
      </c>
      <c r="K685" s="62" t="s">
        <v>1167</v>
      </c>
    </row>
    <row r="686" spans="1:11" x14ac:dyDescent="0.2">
      <c r="A686" s="61"/>
      <c r="B686" s="62"/>
      <c r="C686" s="62"/>
      <c r="D686" s="62"/>
      <c r="E686" s="62"/>
      <c r="F686" s="62"/>
      <c r="G686" s="63"/>
      <c r="H686" s="62"/>
      <c r="I686" s="62"/>
      <c r="J686" s="62" t="s">
        <v>1166</v>
      </c>
      <c r="K686" s="62" t="s">
        <v>1167</v>
      </c>
    </row>
    <row r="687" spans="1:11" x14ac:dyDescent="0.2">
      <c r="A687" s="61"/>
      <c r="B687" s="62"/>
      <c r="C687" s="62"/>
      <c r="D687" s="62"/>
      <c r="E687" s="62"/>
      <c r="F687" s="62"/>
      <c r="G687" s="63"/>
      <c r="H687" s="62"/>
      <c r="I687" s="62" t="s">
        <v>1487</v>
      </c>
      <c r="J687" s="62" t="s">
        <v>1166</v>
      </c>
      <c r="K687" s="62" t="s">
        <v>1167</v>
      </c>
    </row>
    <row r="688" spans="1:11" x14ac:dyDescent="0.2">
      <c r="A688" s="61"/>
      <c r="B688" s="62"/>
      <c r="C688" s="62"/>
      <c r="D688" s="62"/>
      <c r="E688" s="62"/>
      <c r="F688" s="62"/>
      <c r="G688" s="63"/>
      <c r="H688" s="62"/>
      <c r="I688" s="62"/>
      <c r="J688" s="62" t="s">
        <v>1166</v>
      </c>
      <c r="K688" s="62" t="s">
        <v>1167</v>
      </c>
    </row>
    <row r="689" spans="1:11" x14ac:dyDescent="0.2">
      <c r="A689" s="61"/>
      <c r="B689" s="62"/>
      <c r="C689" s="62"/>
      <c r="D689" s="62"/>
      <c r="E689" s="62"/>
      <c r="F689" s="62"/>
      <c r="G689" s="63"/>
      <c r="H689" s="62"/>
      <c r="I689" s="62"/>
      <c r="J689" s="62" t="s">
        <v>1166</v>
      </c>
      <c r="K689" s="62" t="s">
        <v>1167</v>
      </c>
    </row>
    <row r="690" spans="1:11" x14ac:dyDescent="0.2">
      <c r="A690" s="61"/>
      <c r="B690" s="62"/>
      <c r="C690" s="62"/>
      <c r="D690" s="62"/>
      <c r="E690" s="62"/>
      <c r="F690" s="62"/>
      <c r="G690" s="63"/>
      <c r="H690" s="62"/>
      <c r="I690" s="62"/>
      <c r="J690" s="62" t="s">
        <v>1166</v>
      </c>
      <c r="K690" s="62" t="s">
        <v>1167</v>
      </c>
    </row>
    <row r="691" spans="1:11" x14ac:dyDescent="0.2">
      <c r="A691" s="61"/>
      <c r="B691" s="62"/>
      <c r="C691" s="62"/>
      <c r="D691" s="62"/>
      <c r="E691" s="62"/>
      <c r="F691" s="62"/>
      <c r="G691" s="63"/>
      <c r="H691" s="62"/>
      <c r="I691" s="62"/>
      <c r="J691" s="62" t="s">
        <v>1166</v>
      </c>
      <c r="K691" s="62" t="s">
        <v>1167</v>
      </c>
    </row>
    <row r="692" spans="1:11" x14ac:dyDescent="0.2">
      <c r="A692" s="61"/>
      <c r="B692" s="62"/>
      <c r="C692" s="62"/>
      <c r="D692" s="62"/>
      <c r="E692" s="62"/>
      <c r="F692" s="62"/>
      <c r="G692" s="63"/>
      <c r="H692" s="62"/>
      <c r="I692" s="62" t="s">
        <v>1494</v>
      </c>
      <c r="J692" s="62" t="s">
        <v>1166</v>
      </c>
      <c r="K692" s="62" t="s">
        <v>1167</v>
      </c>
    </row>
    <row r="693" spans="1:11" x14ac:dyDescent="0.2">
      <c r="A693" s="61"/>
      <c r="B693" s="62"/>
      <c r="C693" s="62"/>
      <c r="D693" s="62"/>
      <c r="E693" s="62"/>
      <c r="F693" s="62"/>
      <c r="G693" s="63"/>
      <c r="H693" s="62"/>
      <c r="I693" s="62"/>
      <c r="J693" s="62" t="s">
        <v>1166</v>
      </c>
      <c r="K693" s="62" t="s">
        <v>1167</v>
      </c>
    </row>
    <row r="694" spans="1:11" x14ac:dyDescent="0.2">
      <c r="A694" s="61"/>
      <c r="B694" s="62"/>
      <c r="C694" s="62"/>
      <c r="D694" s="62"/>
      <c r="E694" s="62"/>
      <c r="F694" s="62"/>
      <c r="G694" s="63"/>
      <c r="H694" s="62"/>
      <c r="I694" s="62"/>
      <c r="J694" s="62" t="s">
        <v>1166</v>
      </c>
      <c r="K694" s="62" t="s">
        <v>1167</v>
      </c>
    </row>
    <row r="695" spans="1:11" x14ac:dyDescent="0.2">
      <c r="A695" s="61"/>
      <c r="B695" s="62"/>
      <c r="C695" s="62"/>
      <c r="D695" s="62"/>
      <c r="E695" s="62"/>
      <c r="F695" s="62"/>
      <c r="G695" s="63"/>
      <c r="H695" s="62"/>
      <c r="I695" s="62"/>
      <c r="J695" s="62" t="s">
        <v>1166</v>
      </c>
      <c r="K695" s="62" t="s">
        <v>1167</v>
      </c>
    </row>
    <row r="696" spans="1:11" x14ac:dyDescent="0.2">
      <c r="A696" s="61"/>
      <c r="B696" s="62"/>
      <c r="C696" s="62"/>
      <c r="D696" s="62"/>
      <c r="E696" s="62"/>
      <c r="F696" s="62"/>
      <c r="G696" s="63"/>
      <c r="H696" s="62"/>
      <c r="I696" s="62"/>
      <c r="J696" s="62" t="s">
        <v>1166</v>
      </c>
      <c r="K696" s="62" t="s">
        <v>1167</v>
      </c>
    </row>
    <row r="697" spans="1:11" x14ac:dyDescent="0.2">
      <c r="A697" s="61"/>
      <c r="B697" s="62"/>
      <c r="C697" s="62"/>
      <c r="D697" s="62"/>
      <c r="E697" s="62"/>
      <c r="F697" s="62"/>
      <c r="G697" s="63"/>
      <c r="H697" s="62"/>
      <c r="I697" s="62"/>
      <c r="J697" s="62" t="s">
        <v>1166</v>
      </c>
      <c r="K697" s="62" t="s">
        <v>1167</v>
      </c>
    </row>
    <row r="698" spans="1:11" x14ac:dyDescent="0.2">
      <c r="A698" s="61"/>
      <c r="B698" s="62"/>
      <c r="C698" s="62"/>
      <c r="D698" s="62"/>
      <c r="E698" s="62"/>
      <c r="F698" s="62"/>
      <c r="G698" s="63"/>
      <c r="H698" s="62"/>
      <c r="I698" s="62"/>
      <c r="J698" s="62" t="s">
        <v>1166</v>
      </c>
      <c r="K698" s="62" t="s">
        <v>1167</v>
      </c>
    </row>
    <row r="699" spans="1:11" x14ac:dyDescent="0.2">
      <c r="A699" s="61"/>
      <c r="B699" s="62"/>
      <c r="C699" s="62"/>
      <c r="D699" s="62"/>
      <c r="E699" s="62"/>
      <c r="F699" s="62"/>
      <c r="G699" s="63"/>
      <c r="H699" s="62"/>
      <c r="I699" s="62"/>
      <c r="J699" s="62" t="s">
        <v>1166</v>
      </c>
      <c r="K699" s="62" t="s">
        <v>1167</v>
      </c>
    </row>
    <row r="700" spans="1:11" x14ac:dyDescent="0.2">
      <c r="A700" s="61"/>
      <c r="B700" s="62"/>
      <c r="C700" s="62"/>
      <c r="D700" s="62"/>
      <c r="E700" s="62"/>
      <c r="F700" s="62"/>
      <c r="G700" s="63"/>
      <c r="H700" s="62"/>
      <c r="I700" s="62"/>
      <c r="J700" s="62" t="s">
        <v>1166</v>
      </c>
      <c r="K700" s="62" t="s">
        <v>1167</v>
      </c>
    </row>
    <row r="701" spans="1:11" x14ac:dyDescent="0.2">
      <c r="A701" s="61"/>
      <c r="B701" s="62"/>
      <c r="C701" s="62"/>
      <c r="D701" s="62"/>
      <c r="E701" s="62"/>
      <c r="F701" s="62"/>
      <c r="G701" s="63"/>
      <c r="H701" s="62"/>
      <c r="I701" s="62"/>
      <c r="J701" s="62" t="s">
        <v>1166</v>
      </c>
      <c r="K701" s="62" t="s">
        <v>1167</v>
      </c>
    </row>
    <row r="702" spans="1:11" x14ac:dyDescent="0.2">
      <c r="A702" s="61"/>
      <c r="B702" s="62"/>
      <c r="C702" s="62"/>
      <c r="D702" s="62"/>
      <c r="E702" s="62"/>
      <c r="F702" s="62"/>
      <c r="G702" s="63"/>
      <c r="H702" s="62"/>
      <c r="I702" s="62"/>
      <c r="J702" s="62" t="s">
        <v>1166</v>
      </c>
      <c r="K702" s="62" t="s">
        <v>1167</v>
      </c>
    </row>
    <row r="703" spans="1:11" x14ac:dyDescent="0.2">
      <c r="A703" s="61"/>
      <c r="B703" s="62"/>
      <c r="C703" s="62"/>
      <c r="D703" s="62"/>
      <c r="E703" s="62"/>
      <c r="F703" s="62"/>
      <c r="G703" s="63"/>
      <c r="H703" s="62"/>
      <c r="I703" s="62"/>
      <c r="J703" s="62" t="s">
        <v>1166</v>
      </c>
      <c r="K703" s="62" t="s">
        <v>1167</v>
      </c>
    </row>
    <row r="704" spans="1:11" x14ac:dyDescent="0.2">
      <c r="A704" s="61"/>
      <c r="B704" s="62"/>
      <c r="C704" s="62"/>
      <c r="D704" s="62"/>
      <c r="E704" s="62"/>
      <c r="F704" s="62"/>
      <c r="G704" s="63"/>
      <c r="H704" s="62"/>
      <c r="I704" s="62"/>
      <c r="J704" s="62" t="s">
        <v>1166</v>
      </c>
      <c r="K704" s="62" t="s">
        <v>1167</v>
      </c>
    </row>
    <row r="705" spans="1:11" x14ac:dyDescent="0.2">
      <c r="A705" s="61"/>
      <c r="B705" s="62"/>
      <c r="C705" s="62"/>
      <c r="D705" s="62"/>
      <c r="E705" s="62"/>
      <c r="F705" s="62"/>
      <c r="G705" s="63"/>
      <c r="H705" s="62"/>
      <c r="I705" s="62"/>
      <c r="J705" s="62" t="s">
        <v>1166</v>
      </c>
      <c r="K705" s="62" t="s">
        <v>1167</v>
      </c>
    </row>
    <row r="706" spans="1:11" x14ac:dyDescent="0.2">
      <c r="A706" s="61"/>
      <c r="B706" s="62"/>
      <c r="C706" s="62"/>
      <c r="D706" s="62"/>
      <c r="E706" s="62"/>
      <c r="F706" s="62"/>
      <c r="G706" s="63"/>
      <c r="H706" s="62"/>
      <c r="I706" s="62"/>
      <c r="J706" s="62" t="s">
        <v>1166</v>
      </c>
      <c r="K706" s="62" t="s">
        <v>1167</v>
      </c>
    </row>
    <row r="707" spans="1:11" x14ac:dyDescent="0.2">
      <c r="A707" s="61"/>
      <c r="B707" s="62"/>
      <c r="C707" s="62"/>
      <c r="D707" s="62"/>
      <c r="E707" s="62"/>
      <c r="F707" s="62"/>
      <c r="G707" s="63"/>
      <c r="H707" s="62"/>
      <c r="I707" s="62"/>
      <c r="J707" s="62" t="s">
        <v>1166</v>
      </c>
      <c r="K707" s="62" t="s">
        <v>1167</v>
      </c>
    </row>
    <row r="708" spans="1:11" x14ac:dyDescent="0.2">
      <c r="A708" s="61"/>
      <c r="B708" s="62"/>
      <c r="C708" s="62"/>
      <c r="D708" s="62"/>
      <c r="E708" s="62"/>
      <c r="F708" s="62"/>
      <c r="G708" s="63"/>
      <c r="H708" s="62"/>
      <c r="I708" s="62"/>
      <c r="J708" s="62" t="s">
        <v>1166</v>
      </c>
      <c r="K708" s="62" t="s">
        <v>1167</v>
      </c>
    </row>
    <row r="709" spans="1:11" x14ac:dyDescent="0.2">
      <c r="A709" s="61"/>
      <c r="B709" s="62"/>
      <c r="C709" s="62"/>
      <c r="D709" s="62"/>
      <c r="E709" s="62"/>
      <c r="F709" s="62"/>
      <c r="G709" s="63"/>
      <c r="H709" s="62"/>
      <c r="I709" s="62"/>
      <c r="J709" s="62" t="s">
        <v>1166</v>
      </c>
      <c r="K709" s="62" t="s">
        <v>1167</v>
      </c>
    </row>
    <row r="710" spans="1:11" x14ac:dyDescent="0.2">
      <c r="A710" s="61"/>
      <c r="B710" s="62"/>
      <c r="C710" s="62"/>
      <c r="D710" s="62"/>
      <c r="E710" s="62"/>
      <c r="F710" s="62"/>
      <c r="G710" s="63"/>
      <c r="H710" s="62"/>
      <c r="I710" s="62"/>
      <c r="J710" s="62" t="s">
        <v>1166</v>
      </c>
      <c r="K710" s="62" t="s">
        <v>1167</v>
      </c>
    </row>
    <row r="711" spans="1:11" x14ac:dyDescent="0.2">
      <c r="A711" s="61"/>
      <c r="B711" s="62"/>
      <c r="C711" s="62"/>
      <c r="D711" s="62"/>
      <c r="E711" s="62"/>
      <c r="F711" s="62"/>
      <c r="G711" s="63"/>
      <c r="H711" s="62"/>
      <c r="I711" s="62"/>
      <c r="J711" s="62" t="s">
        <v>1166</v>
      </c>
      <c r="K711" s="62" t="s">
        <v>1167</v>
      </c>
    </row>
    <row r="712" spans="1:11" x14ac:dyDescent="0.2">
      <c r="A712" s="61"/>
      <c r="B712" s="62"/>
      <c r="C712" s="62"/>
      <c r="D712" s="62"/>
      <c r="E712" s="62"/>
      <c r="F712" s="62"/>
      <c r="G712" s="63"/>
      <c r="H712" s="62"/>
      <c r="I712" s="62"/>
      <c r="J712" s="62" t="s">
        <v>1166</v>
      </c>
      <c r="K712" s="62" t="s">
        <v>1167</v>
      </c>
    </row>
    <row r="713" spans="1:11" x14ac:dyDescent="0.2">
      <c r="A713" s="61"/>
      <c r="B713" s="62"/>
      <c r="C713" s="62"/>
      <c r="D713" s="62"/>
      <c r="E713" s="62"/>
      <c r="F713" s="62"/>
      <c r="G713" s="63"/>
      <c r="H713" s="62"/>
      <c r="I713" s="62"/>
      <c r="J713" s="62" t="s">
        <v>1166</v>
      </c>
      <c r="K713" s="62" t="s">
        <v>1167</v>
      </c>
    </row>
    <row r="714" spans="1:11" x14ac:dyDescent="0.2">
      <c r="A714" s="61"/>
      <c r="B714" s="62"/>
      <c r="C714" s="62"/>
      <c r="D714" s="62"/>
      <c r="E714" s="62"/>
      <c r="F714" s="62"/>
      <c r="G714" s="63"/>
      <c r="H714" s="62"/>
      <c r="I714" s="62"/>
      <c r="J714" s="62" t="s">
        <v>1166</v>
      </c>
      <c r="K714" s="62" t="s">
        <v>1167</v>
      </c>
    </row>
    <row r="715" spans="1:11" x14ac:dyDescent="0.2">
      <c r="A715" s="61"/>
      <c r="B715" s="62"/>
      <c r="C715" s="62"/>
      <c r="D715" s="62"/>
      <c r="E715" s="62"/>
      <c r="F715" s="62"/>
      <c r="G715" s="63"/>
      <c r="H715" s="62"/>
      <c r="I715" s="62"/>
      <c r="J715" s="62" t="s">
        <v>1166</v>
      </c>
      <c r="K715" s="62" t="s">
        <v>1167</v>
      </c>
    </row>
    <row r="716" spans="1:11" x14ac:dyDescent="0.2">
      <c r="A716" s="61"/>
      <c r="B716" s="62"/>
      <c r="C716" s="62"/>
      <c r="D716" s="62"/>
      <c r="E716" s="62"/>
      <c r="F716" s="62"/>
      <c r="G716" s="63"/>
      <c r="H716" s="62"/>
      <c r="I716" s="62"/>
      <c r="J716" s="62" t="s">
        <v>1166</v>
      </c>
      <c r="K716" s="62" t="s">
        <v>1167</v>
      </c>
    </row>
    <row r="717" spans="1:11" x14ac:dyDescent="0.2">
      <c r="A717" s="61"/>
      <c r="B717" s="62"/>
      <c r="C717" s="62"/>
      <c r="D717" s="62"/>
      <c r="E717" s="62"/>
      <c r="F717" s="62"/>
      <c r="G717" s="63"/>
      <c r="H717" s="62"/>
      <c r="I717" s="62"/>
      <c r="J717" s="62" t="s">
        <v>1166</v>
      </c>
      <c r="K717" s="62" t="s">
        <v>1167</v>
      </c>
    </row>
    <row r="718" spans="1:11" x14ac:dyDescent="0.2">
      <c r="A718" s="61"/>
      <c r="B718" s="62"/>
      <c r="C718" s="62"/>
      <c r="D718" s="62"/>
      <c r="E718" s="62"/>
      <c r="F718" s="62"/>
      <c r="G718" s="63"/>
      <c r="H718" s="62"/>
      <c r="I718" s="62"/>
      <c r="J718" s="62" t="s">
        <v>1166</v>
      </c>
      <c r="K718" s="62" t="s">
        <v>1167</v>
      </c>
    </row>
    <row r="719" spans="1:11" x14ac:dyDescent="0.2">
      <c r="A719" s="61"/>
      <c r="B719" s="62"/>
      <c r="C719" s="62"/>
      <c r="D719" s="62"/>
      <c r="E719" s="62"/>
      <c r="F719" s="62"/>
      <c r="G719" s="63"/>
      <c r="H719" s="62"/>
      <c r="I719" s="62"/>
      <c r="J719" s="62" t="s">
        <v>1166</v>
      </c>
      <c r="K719" s="62" t="s">
        <v>1167</v>
      </c>
    </row>
    <row r="720" spans="1:11" x14ac:dyDescent="0.2">
      <c r="A720" s="61"/>
      <c r="B720" s="62"/>
      <c r="C720" s="62"/>
      <c r="D720" s="62"/>
      <c r="E720" s="62"/>
      <c r="F720" s="62"/>
      <c r="G720" s="63"/>
      <c r="H720" s="62"/>
      <c r="I720" s="62"/>
      <c r="J720" s="62" t="s">
        <v>1166</v>
      </c>
      <c r="K720" s="62" t="s">
        <v>1167</v>
      </c>
    </row>
    <row r="721" spans="1:11" x14ac:dyDescent="0.2">
      <c r="A721" s="61"/>
      <c r="B721" s="62"/>
      <c r="C721" s="62"/>
      <c r="D721" s="62"/>
      <c r="E721" s="62"/>
      <c r="F721" s="62"/>
      <c r="G721" s="63"/>
      <c r="H721" s="62"/>
      <c r="I721" s="62"/>
      <c r="J721" s="62" t="s">
        <v>1166</v>
      </c>
      <c r="K721" s="62" t="s">
        <v>1167</v>
      </c>
    </row>
    <row r="722" spans="1:11" x14ac:dyDescent="0.2">
      <c r="A722" s="61"/>
      <c r="B722" s="62"/>
      <c r="C722" s="62"/>
      <c r="D722" s="62"/>
      <c r="E722" s="62"/>
      <c r="F722" s="62"/>
      <c r="G722" s="63"/>
      <c r="H722" s="62"/>
      <c r="I722" s="62"/>
      <c r="J722" s="62" t="s">
        <v>1166</v>
      </c>
      <c r="K722" s="62" t="s">
        <v>1167</v>
      </c>
    </row>
    <row r="723" spans="1:11" x14ac:dyDescent="0.2">
      <c r="A723" s="61"/>
      <c r="B723" s="62"/>
      <c r="C723" s="62"/>
      <c r="D723" s="62"/>
      <c r="E723" s="62"/>
      <c r="F723" s="62"/>
      <c r="G723" s="63"/>
      <c r="H723" s="62"/>
      <c r="I723" s="62"/>
      <c r="J723" s="62" t="s">
        <v>1166</v>
      </c>
      <c r="K723" s="62" t="s">
        <v>1167</v>
      </c>
    </row>
    <row r="724" spans="1:11" x14ac:dyDescent="0.2">
      <c r="A724" s="61"/>
      <c r="B724" s="62"/>
      <c r="C724" s="62"/>
      <c r="D724" s="62"/>
      <c r="E724" s="62"/>
      <c r="F724" s="62"/>
      <c r="G724" s="63"/>
      <c r="H724" s="62"/>
      <c r="I724" s="62"/>
      <c r="J724" s="62" t="s">
        <v>1166</v>
      </c>
      <c r="K724" s="62" t="s">
        <v>1167</v>
      </c>
    </row>
    <row r="725" spans="1:11" x14ac:dyDescent="0.2">
      <c r="A725" s="61"/>
      <c r="B725" s="62"/>
      <c r="C725" s="62"/>
      <c r="D725" s="62"/>
      <c r="E725" s="62"/>
      <c r="F725" s="62"/>
      <c r="G725" s="63"/>
      <c r="H725" s="62"/>
      <c r="I725" s="62"/>
      <c r="J725" s="62" t="s">
        <v>1166</v>
      </c>
      <c r="K725" s="62" t="s">
        <v>1167</v>
      </c>
    </row>
    <row r="726" spans="1:11" x14ac:dyDescent="0.2">
      <c r="A726" s="61"/>
      <c r="B726" s="62"/>
      <c r="C726" s="62"/>
      <c r="D726" s="62"/>
      <c r="E726" s="62"/>
      <c r="F726" s="62"/>
      <c r="G726" s="63"/>
      <c r="H726" s="62"/>
      <c r="I726" s="62"/>
      <c r="J726" s="62" t="s">
        <v>1166</v>
      </c>
      <c r="K726" s="62" t="s">
        <v>1167</v>
      </c>
    </row>
    <row r="727" spans="1:11" x14ac:dyDescent="0.2">
      <c r="A727" s="61"/>
      <c r="B727" s="62"/>
      <c r="C727" s="62"/>
      <c r="D727" s="62"/>
      <c r="E727" s="62"/>
      <c r="F727" s="62"/>
      <c r="G727" s="63"/>
      <c r="H727" s="62"/>
      <c r="I727" s="62"/>
      <c r="J727" s="62" t="s">
        <v>1166</v>
      </c>
      <c r="K727" s="62" t="s">
        <v>1167</v>
      </c>
    </row>
    <row r="728" spans="1:11" x14ac:dyDescent="0.2">
      <c r="A728" s="61"/>
      <c r="B728" s="62"/>
      <c r="C728" s="62"/>
      <c r="D728" s="62"/>
      <c r="E728" s="62"/>
      <c r="F728" s="62"/>
      <c r="G728" s="63"/>
      <c r="H728" s="62"/>
      <c r="I728" s="62"/>
      <c r="J728" s="62" t="s">
        <v>1166</v>
      </c>
      <c r="K728" s="62" t="s">
        <v>1167</v>
      </c>
    </row>
    <row r="729" spans="1:11" x14ac:dyDescent="0.2">
      <c r="A729" s="61"/>
      <c r="B729" s="62"/>
      <c r="C729" s="62"/>
      <c r="D729" s="62"/>
      <c r="E729" s="62"/>
      <c r="F729" s="62"/>
      <c r="G729" s="63"/>
      <c r="H729" s="62"/>
      <c r="I729" s="62"/>
      <c r="J729" s="62" t="s">
        <v>1166</v>
      </c>
      <c r="K729" s="62" t="s">
        <v>1167</v>
      </c>
    </row>
    <row r="730" spans="1:11" x14ac:dyDescent="0.2">
      <c r="A730" s="61"/>
      <c r="B730" s="62"/>
      <c r="C730" s="62"/>
      <c r="D730" s="62"/>
      <c r="E730" s="62"/>
      <c r="F730" s="62"/>
      <c r="G730" s="63"/>
      <c r="H730" s="62"/>
      <c r="I730" s="62"/>
      <c r="J730" s="62" t="s">
        <v>1166</v>
      </c>
      <c r="K730" s="62" t="s">
        <v>1167</v>
      </c>
    </row>
    <row r="731" spans="1:11" x14ac:dyDescent="0.2">
      <c r="A731" s="61"/>
      <c r="B731" s="62"/>
      <c r="C731" s="62"/>
      <c r="D731" s="62"/>
      <c r="E731" s="62"/>
      <c r="F731" s="62"/>
      <c r="G731" s="63"/>
      <c r="H731" s="62"/>
      <c r="I731" s="62"/>
      <c r="J731" s="62" t="s">
        <v>1166</v>
      </c>
      <c r="K731" s="62" t="s">
        <v>1167</v>
      </c>
    </row>
    <row r="732" spans="1:11" x14ac:dyDescent="0.2">
      <c r="A732" s="61"/>
      <c r="B732" s="62"/>
      <c r="C732" s="62"/>
      <c r="D732" s="62"/>
      <c r="E732" s="62"/>
      <c r="F732" s="62"/>
      <c r="G732" s="63"/>
      <c r="H732" s="62"/>
      <c r="I732" s="62"/>
      <c r="J732" s="62" t="s">
        <v>1166</v>
      </c>
      <c r="K732" s="62" t="s">
        <v>1167</v>
      </c>
    </row>
    <row r="733" spans="1:11" x14ac:dyDescent="0.2">
      <c r="A733" s="61"/>
      <c r="B733" s="62"/>
      <c r="C733" s="62"/>
      <c r="D733" s="62"/>
      <c r="E733" s="62"/>
      <c r="F733" s="62"/>
      <c r="G733" s="63"/>
      <c r="H733" s="62"/>
      <c r="I733" s="62"/>
      <c r="J733" s="62" t="s">
        <v>1166</v>
      </c>
      <c r="K733" s="62" t="s">
        <v>1167</v>
      </c>
    </row>
    <row r="734" spans="1:11" x14ac:dyDescent="0.2">
      <c r="A734" s="61"/>
      <c r="B734" s="62"/>
      <c r="C734" s="62"/>
      <c r="D734" s="62"/>
      <c r="E734" s="62"/>
      <c r="F734" s="62"/>
      <c r="G734" s="63"/>
      <c r="H734" s="62"/>
      <c r="I734" s="62"/>
      <c r="J734" s="62" t="s">
        <v>1166</v>
      </c>
      <c r="K734" s="62" t="s">
        <v>1167</v>
      </c>
    </row>
    <row r="735" spans="1:11" x14ac:dyDescent="0.2">
      <c r="A735" s="61"/>
      <c r="B735" s="62"/>
      <c r="C735" s="62"/>
      <c r="D735" s="62"/>
      <c r="E735" s="62"/>
      <c r="F735" s="62"/>
      <c r="G735" s="63"/>
      <c r="H735" s="62"/>
      <c r="I735" s="62"/>
      <c r="J735" s="62" t="s">
        <v>1166</v>
      </c>
      <c r="K735" s="62" t="s">
        <v>1167</v>
      </c>
    </row>
    <row r="736" spans="1:11" x14ac:dyDescent="0.2">
      <c r="A736" s="61"/>
      <c r="B736" s="62"/>
      <c r="C736" s="62"/>
      <c r="D736" s="62"/>
      <c r="E736" s="62"/>
      <c r="F736" s="62"/>
      <c r="G736" s="63"/>
      <c r="H736" s="62"/>
      <c r="I736" s="62"/>
      <c r="J736" s="62" t="s">
        <v>1166</v>
      </c>
      <c r="K736" s="62" t="s">
        <v>1167</v>
      </c>
    </row>
    <row r="737" spans="1:11" x14ac:dyDescent="0.2">
      <c r="A737" s="61"/>
      <c r="B737" s="62"/>
      <c r="C737" s="62"/>
      <c r="D737" s="62"/>
      <c r="E737" s="62"/>
      <c r="F737" s="62"/>
      <c r="G737" s="63"/>
      <c r="H737" s="62"/>
      <c r="I737" s="62"/>
      <c r="J737" s="62" t="s">
        <v>1166</v>
      </c>
      <c r="K737" s="62" t="s">
        <v>1167</v>
      </c>
    </row>
    <row r="738" spans="1:11" x14ac:dyDescent="0.2">
      <c r="A738" s="61"/>
      <c r="B738" s="62"/>
      <c r="C738" s="62"/>
      <c r="D738" s="62"/>
      <c r="E738" s="62"/>
      <c r="F738" s="62"/>
      <c r="G738" s="63"/>
      <c r="H738" s="62"/>
      <c r="I738" s="62"/>
      <c r="J738" s="62" t="s">
        <v>1166</v>
      </c>
      <c r="K738" s="62" t="s">
        <v>1167</v>
      </c>
    </row>
    <row r="739" spans="1:11" x14ac:dyDescent="0.2">
      <c r="A739" s="61"/>
      <c r="B739" s="62"/>
      <c r="C739" s="62"/>
      <c r="D739" s="62"/>
      <c r="E739" s="62"/>
      <c r="F739" s="62"/>
      <c r="G739" s="63"/>
      <c r="H739" s="62"/>
      <c r="I739" s="62"/>
      <c r="J739" s="62" t="s">
        <v>1166</v>
      </c>
      <c r="K739" s="62" t="s">
        <v>1167</v>
      </c>
    </row>
    <row r="740" spans="1:11" x14ac:dyDescent="0.2">
      <c r="A740" s="61"/>
      <c r="B740" s="62"/>
      <c r="C740" s="62"/>
      <c r="D740" s="62"/>
      <c r="E740" s="62"/>
      <c r="F740" s="62"/>
      <c r="G740" s="63"/>
      <c r="H740" s="62"/>
      <c r="I740" s="62"/>
      <c r="J740" s="62" t="s">
        <v>1166</v>
      </c>
      <c r="K740" s="62" t="s">
        <v>1167</v>
      </c>
    </row>
    <row r="741" spans="1:11" x14ac:dyDescent="0.2">
      <c r="A741" s="61"/>
      <c r="B741" s="62"/>
      <c r="C741" s="62"/>
      <c r="D741" s="62"/>
      <c r="E741" s="62"/>
      <c r="F741" s="62"/>
      <c r="G741" s="63"/>
      <c r="H741" s="62"/>
      <c r="I741" s="62"/>
      <c r="J741" s="62" t="s">
        <v>1166</v>
      </c>
      <c r="K741" s="62" t="s">
        <v>1167</v>
      </c>
    </row>
    <row r="742" spans="1:11" x14ac:dyDescent="0.2">
      <c r="A742" s="61"/>
      <c r="B742" s="62"/>
      <c r="C742" s="62"/>
      <c r="D742" s="62"/>
      <c r="E742" s="62"/>
      <c r="F742" s="62"/>
      <c r="G742" s="63"/>
      <c r="H742" s="62"/>
      <c r="I742" s="62"/>
      <c r="J742" s="62" t="s">
        <v>1166</v>
      </c>
      <c r="K742" s="62" t="s">
        <v>1167</v>
      </c>
    </row>
    <row r="743" spans="1:11" x14ac:dyDescent="0.2">
      <c r="A743" s="61"/>
      <c r="B743" s="62"/>
      <c r="C743" s="62"/>
      <c r="D743" s="62"/>
      <c r="E743" s="62"/>
      <c r="F743" s="62"/>
      <c r="G743" s="63"/>
      <c r="H743" s="62"/>
      <c r="I743" s="62"/>
      <c r="J743" s="62" t="s">
        <v>1166</v>
      </c>
      <c r="K743" s="62" t="s">
        <v>1167</v>
      </c>
    </row>
    <row r="744" spans="1:11" x14ac:dyDescent="0.2">
      <c r="A744" s="61"/>
      <c r="B744" s="62"/>
      <c r="C744" s="62"/>
      <c r="D744" s="62"/>
      <c r="E744" s="62"/>
      <c r="F744" s="62"/>
      <c r="G744" s="63"/>
      <c r="H744" s="62"/>
      <c r="I744" s="62"/>
      <c r="J744" s="62" t="s">
        <v>1166</v>
      </c>
      <c r="K744" s="62" t="s">
        <v>1167</v>
      </c>
    </row>
    <row r="745" spans="1:11" x14ac:dyDescent="0.2">
      <c r="A745" s="61"/>
      <c r="B745" s="62"/>
      <c r="C745" s="62"/>
      <c r="D745" s="62"/>
      <c r="E745" s="62"/>
      <c r="F745" s="62"/>
      <c r="G745" s="63"/>
      <c r="H745" s="62"/>
      <c r="I745" s="62"/>
      <c r="J745" s="62" t="s">
        <v>1166</v>
      </c>
      <c r="K745" s="62" t="s">
        <v>1167</v>
      </c>
    </row>
    <row r="746" spans="1:11" x14ac:dyDescent="0.2">
      <c r="A746" s="61"/>
      <c r="B746" s="62"/>
      <c r="C746" s="62"/>
      <c r="D746" s="62"/>
      <c r="E746" s="62"/>
      <c r="F746" s="62"/>
      <c r="G746" s="63"/>
      <c r="H746" s="62"/>
      <c r="I746" s="62"/>
      <c r="J746" s="62" t="s">
        <v>1166</v>
      </c>
      <c r="K746" s="62" t="s">
        <v>1167</v>
      </c>
    </row>
    <row r="747" spans="1:11" x14ac:dyDescent="0.2">
      <c r="A747" s="61"/>
      <c r="B747" s="62"/>
      <c r="C747" s="62"/>
      <c r="D747" s="62"/>
      <c r="E747" s="62"/>
      <c r="F747" s="62"/>
      <c r="G747" s="63"/>
      <c r="H747" s="62"/>
      <c r="I747" s="62"/>
      <c r="J747" s="62" t="s">
        <v>1166</v>
      </c>
      <c r="K747" s="62" t="s">
        <v>1167</v>
      </c>
    </row>
    <row r="748" spans="1:11" x14ac:dyDescent="0.2">
      <c r="A748" s="61"/>
      <c r="B748" s="62"/>
      <c r="C748" s="62"/>
      <c r="D748" s="62"/>
      <c r="E748" s="62"/>
      <c r="F748" s="62"/>
      <c r="G748" s="63"/>
      <c r="H748" s="62"/>
      <c r="I748" s="62"/>
      <c r="J748" s="62" t="s">
        <v>1166</v>
      </c>
      <c r="K748" s="62" t="s">
        <v>1167</v>
      </c>
    </row>
    <row r="749" spans="1:11" x14ac:dyDescent="0.2">
      <c r="A749" s="61"/>
      <c r="B749" s="62"/>
      <c r="C749" s="62"/>
      <c r="D749" s="62"/>
      <c r="E749" s="62"/>
      <c r="F749" s="62"/>
      <c r="G749" s="63"/>
      <c r="H749" s="62"/>
      <c r="I749" s="62"/>
      <c r="J749" s="62" t="s">
        <v>1166</v>
      </c>
      <c r="K749" s="62" t="s">
        <v>1167</v>
      </c>
    </row>
    <row r="750" spans="1:11" x14ac:dyDescent="0.2">
      <c r="A750" s="61"/>
      <c r="B750" s="62"/>
      <c r="C750" s="62"/>
      <c r="D750" s="62"/>
      <c r="E750" s="62"/>
      <c r="F750" s="62"/>
      <c r="G750" s="63"/>
      <c r="H750" s="62"/>
      <c r="I750" s="62"/>
      <c r="J750" s="62" t="s">
        <v>1166</v>
      </c>
      <c r="K750" s="62" t="s">
        <v>1167</v>
      </c>
    </row>
    <row r="751" spans="1:11" x14ac:dyDescent="0.2">
      <c r="A751" s="61"/>
      <c r="B751" s="62"/>
      <c r="C751" s="62"/>
      <c r="D751" s="62"/>
      <c r="E751" s="62"/>
      <c r="F751" s="62"/>
      <c r="G751" s="63"/>
      <c r="H751" s="62"/>
      <c r="I751" s="62"/>
      <c r="J751" s="62" t="s">
        <v>1166</v>
      </c>
      <c r="K751" s="62" t="s">
        <v>1167</v>
      </c>
    </row>
    <row r="752" spans="1:11" x14ac:dyDescent="0.2">
      <c r="A752" s="61"/>
      <c r="B752" s="62"/>
      <c r="C752" s="62"/>
      <c r="D752" s="62"/>
      <c r="E752" s="62"/>
      <c r="F752" s="62"/>
      <c r="G752" s="63"/>
      <c r="H752" s="62"/>
      <c r="I752" s="62"/>
      <c r="J752" s="62" t="s">
        <v>1166</v>
      </c>
      <c r="K752" s="62" t="s">
        <v>1167</v>
      </c>
    </row>
    <row r="753" spans="1:11" x14ac:dyDescent="0.2">
      <c r="A753" s="61"/>
      <c r="B753" s="62"/>
      <c r="C753" s="62"/>
      <c r="D753" s="62"/>
      <c r="E753" s="62"/>
      <c r="F753" s="62"/>
      <c r="G753" s="63"/>
      <c r="H753" s="62"/>
      <c r="I753" s="62"/>
      <c r="J753" s="62" t="s">
        <v>1166</v>
      </c>
      <c r="K753" s="62" t="s">
        <v>1167</v>
      </c>
    </row>
    <row r="754" spans="1:11" x14ac:dyDescent="0.2">
      <c r="A754" s="61"/>
      <c r="B754" s="62"/>
      <c r="C754" s="62"/>
      <c r="D754" s="62"/>
      <c r="E754" s="62"/>
      <c r="F754" s="62"/>
      <c r="G754" s="63"/>
      <c r="H754" s="62"/>
      <c r="I754" s="62"/>
      <c r="J754" s="62" t="s">
        <v>1166</v>
      </c>
      <c r="K754" s="62" t="s">
        <v>1167</v>
      </c>
    </row>
    <row r="755" spans="1:11" x14ac:dyDescent="0.2">
      <c r="A755" s="61"/>
      <c r="B755" s="62"/>
      <c r="C755" s="62"/>
      <c r="D755" s="62"/>
      <c r="E755" s="62"/>
      <c r="F755" s="62"/>
      <c r="G755" s="63"/>
      <c r="H755" s="62"/>
      <c r="I755" s="62"/>
      <c r="J755" s="62" t="s">
        <v>1166</v>
      </c>
      <c r="K755" s="62" t="s">
        <v>1167</v>
      </c>
    </row>
    <row r="756" spans="1:11" x14ac:dyDescent="0.2">
      <c r="A756" s="61"/>
      <c r="B756" s="62"/>
      <c r="C756" s="62"/>
      <c r="D756" s="62"/>
      <c r="E756" s="62"/>
      <c r="F756" s="62"/>
      <c r="G756" s="63"/>
      <c r="H756" s="62"/>
      <c r="I756" s="62"/>
      <c r="J756" s="62" t="s">
        <v>1166</v>
      </c>
      <c r="K756" s="62" t="s">
        <v>1167</v>
      </c>
    </row>
    <row r="757" spans="1:11" x14ac:dyDescent="0.2">
      <c r="A757" s="61"/>
      <c r="B757" s="62"/>
      <c r="C757" s="62"/>
      <c r="D757" s="62"/>
      <c r="E757" s="62"/>
      <c r="F757" s="62"/>
      <c r="G757" s="63"/>
      <c r="H757" s="62"/>
      <c r="I757" s="62"/>
      <c r="J757" s="62" t="s">
        <v>1166</v>
      </c>
      <c r="K757" s="62" t="s">
        <v>1167</v>
      </c>
    </row>
    <row r="758" spans="1:11" x14ac:dyDescent="0.2">
      <c r="A758" s="61"/>
      <c r="B758" s="62"/>
      <c r="C758" s="62"/>
      <c r="D758" s="62"/>
      <c r="E758" s="62"/>
      <c r="F758" s="62"/>
      <c r="G758" s="63"/>
      <c r="H758" s="62"/>
      <c r="I758" s="62"/>
      <c r="J758" s="62" t="s">
        <v>1166</v>
      </c>
      <c r="K758" s="62" t="s">
        <v>1167</v>
      </c>
    </row>
    <row r="759" spans="1:11" x14ac:dyDescent="0.2">
      <c r="A759" s="61"/>
      <c r="B759" s="62"/>
      <c r="C759" s="62"/>
      <c r="D759" s="62"/>
      <c r="E759" s="62"/>
      <c r="F759" s="62"/>
      <c r="G759" s="63"/>
      <c r="H759" s="62"/>
      <c r="I759" s="62"/>
      <c r="J759" s="62" t="s">
        <v>1166</v>
      </c>
      <c r="K759" s="62" t="s">
        <v>1167</v>
      </c>
    </row>
    <row r="760" spans="1:11" x14ac:dyDescent="0.2">
      <c r="A760" s="61"/>
      <c r="B760" s="62"/>
      <c r="C760" s="62"/>
      <c r="D760" s="62"/>
      <c r="E760" s="62"/>
      <c r="F760" s="62"/>
      <c r="G760" s="63"/>
      <c r="H760" s="62"/>
      <c r="I760" s="62"/>
      <c r="J760" s="62" t="s">
        <v>1166</v>
      </c>
      <c r="K760" s="62" t="s">
        <v>1167</v>
      </c>
    </row>
    <row r="761" spans="1:11" x14ac:dyDescent="0.2">
      <c r="A761" s="61"/>
      <c r="B761" s="62"/>
      <c r="C761" s="62"/>
      <c r="D761" s="62"/>
      <c r="E761" s="62"/>
      <c r="F761" s="62"/>
      <c r="G761" s="63"/>
      <c r="H761" s="62"/>
      <c r="I761" s="62"/>
      <c r="J761" s="62" t="s">
        <v>1166</v>
      </c>
      <c r="K761" s="62" t="s">
        <v>1167</v>
      </c>
    </row>
    <row r="762" spans="1:11" x14ac:dyDescent="0.2">
      <c r="A762" s="61"/>
      <c r="B762" s="62"/>
      <c r="C762" s="62"/>
      <c r="D762" s="62"/>
      <c r="E762" s="62"/>
      <c r="F762" s="62"/>
      <c r="G762" s="63"/>
      <c r="H762" s="62"/>
      <c r="I762" s="62"/>
      <c r="J762" s="62" t="s">
        <v>1166</v>
      </c>
      <c r="K762" s="62" t="s">
        <v>1167</v>
      </c>
    </row>
    <row r="763" spans="1:11" x14ac:dyDescent="0.2">
      <c r="A763" s="61"/>
      <c r="B763" s="62"/>
      <c r="C763" s="62"/>
      <c r="D763" s="62"/>
      <c r="E763" s="62"/>
      <c r="F763" s="62"/>
      <c r="G763" s="63"/>
      <c r="H763" s="62"/>
      <c r="I763" s="62"/>
      <c r="J763" s="62" t="s">
        <v>1166</v>
      </c>
      <c r="K763" s="62" t="s">
        <v>1167</v>
      </c>
    </row>
    <row r="764" spans="1:11" x14ac:dyDescent="0.2">
      <c r="A764" s="61"/>
      <c r="B764" s="62"/>
      <c r="C764" s="62"/>
      <c r="D764" s="62"/>
      <c r="E764" s="62"/>
      <c r="F764" s="62"/>
      <c r="G764" s="63"/>
      <c r="H764" s="62"/>
      <c r="I764" s="62"/>
      <c r="J764" s="62" t="s">
        <v>1166</v>
      </c>
      <c r="K764" s="62" t="s">
        <v>1167</v>
      </c>
    </row>
    <row r="765" spans="1:11" x14ac:dyDescent="0.2">
      <c r="A765" s="61"/>
      <c r="B765" s="62"/>
      <c r="C765" s="62"/>
      <c r="D765" s="62"/>
      <c r="E765" s="62"/>
      <c r="F765" s="62"/>
      <c r="G765" s="63"/>
      <c r="H765" s="62"/>
      <c r="I765" s="62"/>
      <c r="J765" s="62" t="s">
        <v>1166</v>
      </c>
      <c r="K765" s="62" t="s">
        <v>1167</v>
      </c>
    </row>
    <row r="766" spans="1:11" x14ac:dyDescent="0.2">
      <c r="A766" s="61"/>
      <c r="B766" s="62"/>
      <c r="C766" s="62"/>
      <c r="D766" s="62"/>
      <c r="E766" s="62"/>
      <c r="F766" s="62"/>
      <c r="G766" s="63"/>
      <c r="H766" s="62"/>
      <c r="I766" s="62"/>
      <c r="J766" s="62" t="s">
        <v>1166</v>
      </c>
      <c r="K766" s="62" t="s">
        <v>1167</v>
      </c>
    </row>
    <row r="767" spans="1:11" x14ac:dyDescent="0.2">
      <c r="A767" s="61"/>
      <c r="B767" s="62"/>
      <c r="C767" s="62"/>
      <c r="D767" s="62"/>
      <c r="E767" s="62"/>
      <c r="F767" s="62"/>
      <c r="G767" s="63"/>
      <c r="H767" s="62"/>
      <c r="I767" s="62"/>
      <c r="J767" s="62" t="s">
        <v>1166</v>
      </c>
      <c r="K767" s="62" t="s">
        <v>1167</v>
      </c>
    </row>
    <row r="768" spans="1:11" x14ac:dyDescent="0.2">
      <c r="A768" s="61"/>
      <c r="B768" s="62"/>
      <c r="C768" s="62"/>
      <c r="D768" s="62"/>
      <c r="E768" s="62"/>
      <c r="F768" s="62"/>
      <c r="G768" s="63"/>
      <c r="H768" s="62"/>
      <c r="I768" s="62"/>
      <c r="J768" s="62" t="s">
        <v>1166</v>
      </c>
      <c r="K768" s="62" t="s">
        <v>1167</v>
      </c>
    </row>
    <row r="769" spans="1:11" x14ac:dyDescent="0.2">
      <c r="A769" s="61"/>
      <c r="B769" s="62"/>
      <c r="C769" s="62"/>
      <c r="D769" s="62"/>
      <c r="E769" s="62"/>
      <c r="F769" s="62"/>
      <c r="G769" s="63"/>
      <c r="H769" s="62"/>
      <c r="I769" s="62"/>
      <c r="J769" s="62" t="s">
        <v>1166</v>
      </c>
      <c r="K769" s="62" t="s">
        <v>1167</v>
      </c>
    </row>
    <row r="770" spans="1:11" x14ac:dyDescent="0.2">
      <c r="A770" s="61"/>
      <c r="B770" s="62"/>
      <c r="C770" s="62"/>
      <c r="D770" s="62"/>
      <c r="E770" s="62"/>
      <c r="F770" s="62"/>
      <c r="G770" s="63"/>
      <c r="H770" s="62"/>
      <c r="I770" s="62"/>
      <c r="J770" s="62" t="s">
        <v>1166</v>
      </c>
      <c r="K770" s="62" t="s">
        <v>1167</v>
      </c>
    </row>
    <row r="771" spans="1:11" x14ac:dyDescent="0.2">
      <c r="A771" s="61"/>
      <c r="B771" s="62"/>
      <c r="C771" s="62"/>
      <c r="D771" s="62"/>
      <c r="E771" s="62"/>
      <c r="F771" s="62"/>
      <c r="G771" s="63"/>
      <c r="H771" s="62"/>
      <c r="I771" s="62"/>
      <c r="J771" s="62" t="s">
        <v>1166</v>
      </c>
      <c r="K771" s="62" t="s">
        <v>1167</v>
      </c>
    </row>
    <row r="772" spans="1:11" x14ac:dyDescent="0.2">
      <c r="A772" s="61"/>
      <c r="B772" s="62"/>
      <c r="C772" s="62"/>
      <c r="D772" s="62"/>
      <c r="E772" s="62"/>
      <c r="F772" s="62"/>
      <c r="G772" s="63"/>
      <c r="H772" s="62"/>
      <c r="I772" s="62"/>
      <c r="J772" s="62" t="s">
        <v>1166</v>
      </c>
      <c r="K772" s="62" t="s">
        <v>1167</v>
      </c>
    </row>
    <row r="773" spans="1:11" x14ac:dyDescent="0.2">
      <c r="A773" s="61"/>
      <c r="B773" s="62"/>
      <c r="C773" s="62"/>
      <c r="D773" s="62"/>
      <c r="E773" s="62"/>
      <c r="F773" s="62"/>
      <c r="G773" s="63"/>
      <c r="H773" s="62"/>
      <c r="I773" s="62"/>
      <c r="J773" s="62" t="s">
        <v>1166</v>
      </c>
      <c r="K773" s="62" t="s">
        <v>1167</v>
      </c>
    </row>
    <row r="774" spans="1:11" x14ac:dyDescent="0.2">
      <c r="A774" s="61"/>
      <c r="B774" s="62"/>
      <c r="C774" s="62"/>
      <c r="D774" s="62"/>
      <c r="E774" s="62"/>
      <c r="F774" s="62"/>
      <c r="G774" s="63"/>
      <c r="H774" s="62"/>
      <c r="I774" s="62"/>
      <c r="J774" s="62" t="s">
        <v>1166</v>
      </c>
      <c r="K774" s="62" t="s">
        <v>1167</v>
      </c>
    </row>
    <row r="775" spans="1:11" x14ac:dyDescent="0.2">
      <c r="A775" s="61"/>
      <c r="B775" s="62"/>
      <c r="C775" s="62"/>
      <c r="D775" s="62"/>
      <c r="E775" s="62"/>
      <c r="F775" s="62"/>
      <c r="G775" s="63"/>
      <c r="H775" s="62"/>
      <c r="I775" s="62"/>
      <c r="J775" s="62" t="s">
        <v>1166</v>
      </c>
      <c r="K775" s="62" t="s">
        <v>1167</v>
      </c>
    </row>
    <row r="776" spans="1:11" x14ac:dyDescent="0.2">
      <c r="A776" s="61"/>
      <c r="B776" s="62"/>
      <c r="C776" s="62"/>
      <c r="D776" s="62"/>
      <c r="E776" s="62"/>
      <c r="F776" s="62"/>
      <c r="G776" s="63"/>
      <c r="H776" s="62"/>
      <c r="I776" s="62"/>
      <c r="J776" s="62" t="s">
        <v>1166</v>
      </c>
      <c r="K776" s="62" t="s">
        <v>1167</v>
      </c>
    </row>
    <row r="777" spans="1:11" x14ac:dyDescent="0.2">
      <c r="A777" s="61"/>
      <c r="B777" s="62"/>
      <c r="C777" s="62"/>
      <c r="D777" s="62"/>
      <c r="E777" s="62"/>
      <c r="F777" s="62"/>
      <c r="G777" s="63"/>
      <c r="H777" s="62"/>
      <c r="I777" s="62"/>
      <c r="J777" s="62" t="s">
        <v>1166</v>
      </c>
      <c r="K777" s="62" t="s">
        <v>1167</v>
      </c>
    </row>
    <row r="778" spans="1:11" x14ac:dyDescent="0.2">
      <c r="A778" s="61"/>
      <c r="B778" s="62"/>
      <c r="C778" s="62"/>
      <c r="D778" s="62"/>
      <c r="E778" s="62"/>
      <c r="F778" s="62"/>
      <c r="G778" s="63"/>
      <c r="H778" s="62"/>
      <c r="I778" s="62"/>
      <c r="J778" s="62" t="s">
        <v>1166</v>
      </c>
      <c r="K778" s="62" t="s">
        <v>1167</v>
      </c>
    </row>
    <row r="779" spans="1:11" x14ac:dyDescent="0.2">
      <c r="A779" s="61"/>
      <c r="B779" s="62"/>
      <c r="C779" s="62"/>
      <c r="D779" s="62"/>
      <c r="E779" s="62"/>
      <c r="F779" s="62"/>
      <c r="G779" s="63"/>
      <c r="H779" s="62"/>
      <c r="I779" s="62"/>
      <c r="J779" s="62" t="s">
        <v>1166</v>
      </c>
      <c r="K779" s="62" t="s">
        <v>1167</v>
      </c>
    </row>
    <row r="780" spans="1:11" x14ac:dyDescent="0.2">
      <c r="A780" s="61"/>
      <c r="B780" s="62"/>
      <c r="C780" s="62"/>
      <c r="D780" s="62"/>
      <c r="E780" s="62"/>
      <c r="F780" s="62"/>
      <c r="G780" s="63"/>
      <c r="H780" s="62"/>
      <c r="I780" s="62"/>
      <c r="J780" s="62" t="s">
        <v>1166</v>
      </c>
      <c r="K780" s="62" t="s">
        <v>1167</v>
      </c>
    </row>
    <row r="781" spans="1:11" x14ac:dyDescent="0.2">
      <c r="A781" s="61"/>
      <c r="B781" s="62"/>
      <c r="C781" s="62"/>
      <c r="D781" s="62"/>
      <c r="E781" s="62"/>
      <c r="F781" s="62"/>
      <c r="G781" s="63"/>
      <c r="H781" s="62"/>
      <c r="I781" s="62"/>
      <c r="J781" s="62" t="s">
        <v>1166</v>
      </c>
      <c r="K781" s="62" t="s">
        <v>1167</v>
      </c>
    </row>
    <row r="782" spans="1:11" x14ac:dyDescent="0.2">
      <c r="A782" s="61"/>
      <c r="B782" s="62"/>
      <c r="C782" s="62"/>
      <c r="D782" s="62"/>
      <c r="E782" s="62"/>
      <c r="F782" s="62"/>
      <c r="G782" s="63"/>
      <c r="H782" s="62"/>
      <c r="I782" s="62"/>
      <c r="J782" s="62" t="s">
        <v>1166</v>
      </c>
      <c r="K782" s="62" t="s">
        <v>1167</v>
      </c>
    </row>
    <row r="783" spans="1:11" x14ac:dyDescent="0.2">
      <c r="A783" s="61"/>
      <c r="B783" s="62"/>
      <c r="C783" s="62"/>
      <c r="D783" s="62"/>
      <c r="E783" s="62"/>
      <c r="F783" s="62"/>
      <c r="G783" s="63"/>
      <c r="H783" s="62"/>
      <c r="I783" s="62"/>
      <c r="J783" s="62" t="s">
        <v>1166</v>
      </c>
      <c r="K783" s="62" t="s">
        <v>1167</v>
      </c>
    </row>
    <row r="784" spans="1:11" x14ac:dyDescent="0.2">
      <c r="A784" s="61"/>
      <c r="B784" s="62"/>
      <c r="C784" s="62"/>
      <c r="D784" s="62"/>
      <c r="E784" s="62"/>
      <c r="F784" s="62"/>
      <c r="G784" s="63"/>
      <c r="H784" s="62"/>
      <c r="I784" s="62"/>
      <c r="J784" s="62" t="s">
        <v>1166</v>
      </c>
      <c r="K784" s="62" t="s">
        <v>1167</v>
      </c>
    </row>
    <row r="785" spans="1:11" x14ac:dyDescent="0.2">
      <c r="A785" s="61"/>
      <c r="B785" s="62"/>
      <c r="C785" s="62"/>
      <c r="D785" s="62"/>
      <c r="E785" s="62"/>
      <c r="F785" s="62"/>
      <c r="G785" s="63"/>
      <c r="H785" s="62"/>
      <c r="I785" s="62"/>
      <c r="J785" s="62" t="s">
        <v>1166</v>
      </c>
      <c r="K785" s="62" t="s">
        <v>1167</v>
      </c>
    </row>
    <row r="786" spans="1:11" x14ac:dyDescent="0.2">
      <c r="A786" s="61"/>
      <c r="B786" s="62"/>
      <c r="C786" s="62"/>
      <c r="D786" s="62"/>
      <c r="E786" s="62"/>
      <c r="F786" s="62"/>
      <c r="G786" s="63"/>
      <c r="H786" s="62"/>
      <c r="I786" s="62"/>
      <c r="J786" s="62" t="s">
        <v>1166</v>
      </c>
      <c r="K786" s="62" t="s">
        <v>1167</v>
      </c>
    </row>
    <row r="787" spans="1:11" x14ac:dyDescent="0.2">
      <c r="A787" s="61"/>
      <c r="B787" s="62"/>
      <c r="C787" s="62"/>
      <c r="D787" s="62"/>
      <c r="E787" s="62"/>
      <c r="F787" s="62"/>
      <c r="G787" s="63"/>
      <c r="H787" s="62"/>
      <c r="I787" s="62"/>
      <c r="J787" s="62" t="s">
        <v>1166</v>
      </c>
      <c r="K787" s="62" t="s">
        <v>1167</v>
      </c>
    </row>
    <row r="788" spans="1:11" x14ac:dyDescent="0.2">
      <c r="A788" s="61"/>
      <c r="B788" s="62"/>
      <c r="C788" s="62"/>
      <c r="D788" s="62"/>
      <c r="E788" s="62"/>
      <c r="F788" s="62"/>
      <c r="G788" s="63"/>
      <c r="H788" s="62"/>
      <c r="I788" s="62"/>
      <c r="J788" s="62" t="s">
        <v>1166</v>
      </c>
      <c r="K788" s="62" t="s">
        <v>1167</v>
      </c>
    </row>
    <row r="789" spans="1:11" x14ac:dyDescent="0.2">
      <c r="A789" s="61"/>
      <c r="B789" s="62"/>
      <c r="C789" s="62"/>
      <c r="D789" s="62"/>
      <c r="E789" s="62"/>
      <c r="F789" s="62"/>
      <c r="G789" s="63"/>
      <c r="H789" s="62"/>
      <c r="I789" s="62"/>
      <c r="J789" s="62" t="s">
        <v>1166</v>
      </c>
      <c r="K789" s="62" t="s">
        <v>1167</v>
      </c>
    </row>
    <row r="790" spans="1:11" x14ac:dyDescent="0.2">
      <c r="A790" s="61"/>
      <c r="B790" s="62"/>
      <c r="C790" s="62"/>
      <c r="D790" s="62"/>
      <c r="E790" s="62"/>
      <c r="F790" s="62"/>
      <c r="G790" s="63"/>
      <c r="H790" s="62"/>
      <c r="I790" s="62"/>
      <c r="J790" s="62" t="s">
        <v>1166</v>
      </c>
      <c r="K790" s="62" t="s">
        <v>1167</v>
      </c>
    </row>
    <row r="791" spans="1:11" x14ac:dyDescent="0.2">
      <c r="A791" s="61"/>
      <c r="B791" s="62"/>
      <c r="C791" s="62"/>
      <c r="D791" s="62"/>
      <c r="E791" s="62"/>
      <c r="F791" s="62"/>
      <c r="G791" s="63"/>
      <c r="H791" s="62"/>
      <c r="I791" s="62"/>
      <c r="J791" s="62" t="s">
        <v>1166</v>
      </c>
      <c r="K791" s="62" t="s">
        <v>1167</v>
      </c>
    </row>
    <row r="792" spans="1:11" x14ac:dyDescent="0.2">
      <c r="A792" s="61"/>
      <c r="B792" s="62"/>
      <c r="C792" s="62"/>
      <c r="D792" s="62"/>
      <c r="E792" s="62"/>
      <c r="F792" s="62"/>
      <c r="G792" s="63"/>
      <c r="H792" s="62"/>
      <c r="I792" s="62"/>
      <c r="J792" s="62" t="s">
        <v>1166</v>
      </c>
      <c r="K792" s="62" t="s">
        <v>1167</v>
      </c>
    </row>
    <row r="793" spans="1:11" x14ac:dyDescent="0.2">
      <c r="A793" s="61"/>
      <c r="B793" s="62"/>
      <c r="C793" s="62"/>
      <c r="D793" s="62"/>
      <c r="E793" s="62"/>
      <c r="F793" s="62"/>
      <c r="G793" s="63"/>
      <c r="H793" s="62"/>
      <c r="I793" s="62"/>
      <c r="J793" s="62" t="s">
        <v>1166</v>
      </c>
      <c r="K793" s="62" t="s">
        <v>1167</v>
      </c>
    </row>
    <row r="794" spans="1:11" x14ac:dyDescent="0.2">
      <c r="A794" s="61"/>
      <c r="B794" s="62"/>
      <c r="C794" s="62"/>
      <c r="D794" s="62"/>
      <c r="E794" s="62"/>
      <c r="F794" s="62"/>
      <c r="G794" s="63"/>
      <c r="H794" s="62"/>
      <c r="I794" s="62"/>
      <c r="J794" s="62" t="s">
        <v>1166</v>
      </c>
      <c r="K794" s="62" t="s">
        <v>1167</v>
      </c>
    </row>
    <row r="795" spans="1:11" x14ac:dyDescent="0.2">
      <c r="A795" s="61"/>
      <c r="B795" s="62"/>
      <c r="C795" s="62"/>
      <c r="D795" s="62"/>
      <c r="E795" s="62"/>
      <c r="F795" s="62"/>
      <c r="G795" s="63"/>
      <c r="H795" s="62"/>
      <c r="I795" s="62"/>
      <c r="J795" s="62" t="s">
        <v>1166</v>
      </c>
      <c r="K795" s="62" t="s">
        <v>1167</v>
      </c>
    </row>
    <row r="796" spans="1:11" x14ac:dyDescent="0.2">
      <c r="A796" s="61"/>
      <c r="B796" s="62"/>
      <c r="C796" s="62"/>
      <c r="D796" s="62"/>
      <c r="E796" s="62"/>
      <c r="F796" s="62"/>
      <c r="G796" s="63"/>
      <c r="H796" s="62"/>
      <c r="I796" s="62"/>
      <c r="J796" s="62" t="s">
        <v>1166</v>
      </c>
      <c r="K796" s="62" t="s">
        <v>1167</v>
      </c>
    </row>
    <row r="797" spans="1:11" x14ac:dyDescent="0.2">
      <c r="A797" s="61"/>
      <c r="B797" s="62"/>
      <c r="C797" s="62"/>
      <c r="D797" s="62"/>
      <c r="E797" s="62"/>
      <c r="F797" s="62"/>
      <c r="G797" s="63"/>
      <c r="H797" s="62"/>
      <c r="I797" s="62"/>
      <c r="J797" s="62" t="s">
        <v>1166</v>
      </c>
      <c r="K797" s="62" t="s">
        <v>1167</v>
      </c>
    </row>
    <row r="798" spans="1:11" x14ac:dyDescent="0.2">
      <c r="A798" s="61"/>
      <c r="B798" s="62"/>
      <c r="C798" s="62"/>
      <c r="D798" s="62"/>
      <c r="E798" s="62"/>
      <c r="F798" s="62"/>
      <c r="G798" s="63"/>
      <c r="H798" s="62"/>
      <c r="I798" s="62"/>
      <c r="J798" s="62" t="s">
        <v>1166</v>
      </c>
      <c r="K798" s="62" t="s">
        <v>1167</v>
      </c>
    </row>
    <row r="799" spans="1:11" x14ac:dyDescent="0.2">
      <c r="A799" s="61"/>
      <c r="B799" s="62"/>
      <c r="C799" s="62"/>
      <c r="D799" s="62"/>
      <c r="E799" s="62"/>
      <c r="F799" s="62"/>
      <c r="G799" s="63"/>
      <c r="H799" s="62"/>
      <c r="I799" s="62"/>
      <c r="J799" s="62" t="s">
        <v>1166</v>
      </c>
      <c r="K799" s="62" t="s">
        <v>1167</v>
      </c>
    </row>
    <row r="800" spans="1:11" x14ac:dyDescent="0.2">
      <c r="A800" s="61"/>
      <c r="B800" s="62"/>
      <c r="C800" s="62"/>
      <c r="D800" s="62"/>
      <c r="E800" s="62"/>
      <c r="F800" s="62"/>
      <c r="G800" s="63"/>
      <c r="H800" s="62"/>
      <c r="I800" s="62"/>
      <c r="J800" s="62" t="s">
        <v>1166</v>
      </c>
      <c r="K800" s="62" t="s">
        <v>1167</v>
      </c>
    </row>
    <row r="801" spans="1:11" x14ac:dyDescent="0.2">
      <c r="A801" s="61"/>
      <c r="B801" s="62"/>
      <c r="C801" s="62"/>
      <c r="D801" s="62"/>
      <c r="E801" s="62"/>
      <c r="F801" s="62"/>
      <c r="G801" s="63"/>
      <c r="H801" s="62"/>
      <c r="I801" s="62"/>
      <c r="J801" s="62" t="s">
        <v>1166</v>
      </c>
      <c r="K801" s="62" t="s">
        <v>1167</v>
      </c>
    </row>
    <row r="802" spans="1:11" x14ac:dyDescent="0.2">
      <c r="A802" s="61"/>
      <c r="B802" s="62"/>
      <c r="C802" s="62"/>
      <c r="D802" s="62"/>
      <c r="E802" s="62"/>
      <c r="F802" s="62"/>
      <c r="G802" s="63"/>
      <c r="H802" s="62"/>
      <c r="I802" s="62"/>
      <c r="J802" s="62" t="s">
        <v>1166</v>
      </c>
      <c r="K802" s="62" t="s">
        <v>1167</v>
      </c>
    </row>
    <row r="803" spans="1:11" x14ac:dyDescent="0.2">
      <c r="A803" s="61"/>
      <c r="B803" s="62"/>
      <c r="C803" s="62"/>
      <c r="D803" s="62"/>
      <c r="E803" s="62"/>
      <c r="F803" s="62"/>
      <c r="G803" s="63"/>
      <c r="H803" s="62"/>
      <c r="I803" s="62"/>
      <c r="J803" s="62" t="s">
        <v>1166</v>
      </c>
      <c r="K803" s="62" t="s">
        <v>1167</v>
      </c>
    </row>
    <row r="804" spans="1:11" x14ac:dyDescent="0.2">
      <c r="A804" s="61"/>
      <c r="B804" s="62"/>
      <c r="C804" s="62"/>
      <c r="D804" s="62"/>
      <c r="E804" s="62"/>
      <c r="F804" s="62"/>
      <c r="G804" s="63"/>
      <c r="H804" s="62"/>
      <c r="I804" s="62"/>
      <c r="J804" s="62" t="s">
        <v>1166</v>
      </c>
      <c r="K804" s="62" t="s">
        <v>1167</v>
      </c>
    </row>
    <row r="805" spans="1:11" x14ac:dyDescent="0.2">
      <c r="A805" s="61"/>
      <c r="B805" s="62"/>
      <c r="C805" s="62"/>
      <c r="D805" s="62"/>
      <c r="E805" s="62"/>
      <c r="F805" s="62"/>
      <c r="G805" s="63"/>
      <c r="H805" s="62"/>
      <c r="I805" s="62"/>
      <c r="J805" s="62" t="s">
        <v>1166</v>
      </c>
      <c r="K805" s="62" t="s">
        <v>1167</v>
      </c>
    </row>
    <row r="806" spans="1:11" x14ac:dyDescent="0.2">
      <c r="A806" s="61"/>
      <c r="B806" s="62"/>
      <c r="C806" s="62"/>
      <c r="D806" s="62"/>
      <c r="E806" s="62"/>
      <c r="F806" s="62"/>
      <c r="G806" s="63"/>
      <c r="H806" s="62"/>
      <c r="I806" s="62"/>
      <c r="J806" s="62" t="s">
        <v>1166</v>
      </c>
      <c r="K806" s="62" t="s">
        <v>1167</v>
      </c>
    </row>
    <row r="807" spans="1:11" x14ac:dyDescent="0.2">
      <c r="A807" s="61"/>
      <c r="B807" s="62"/>
      <c r="C807" s="62"/>
      <c r="D807" s="62"/>
      <c r="E807" s="62"/>
      <c r="F807" s="62"/>
      <c r="G807" s="63"/>
      <c r="H807" s="62"/>
      <c r="I807" s="62"/>
      <c r="J807" s="62" t="s">
        <v>1166</v>
      </c>
      <c r="K807" s="62" t="s">
        <v>1167</v>
      </c>
    </row>
    <row r="808" spans="1:11" x14ac:dyDescent="0.2">
      <c r="A808" s="61"/>
      <c r="B808" s="62"/>
      <c r="C808" s="62"/>
      <c r="D808" s="62"/>
      <c r="E808" s="62"/>
      <c r="F808" s="62"/>
      <c r="G808" s="63"/>
      <c r="H808" s="62"/>
      <c r="I808" s="62"/>
      <c r="J808" s="62" t="s">
        <v>1166</v>
      </c>
      <c r="K808" s="62" t="s">
        <v>1167</v>
      </c>
    </row>
    <row r="809" spans="1:11" x14ac:dyDescent="0.2">
      <c r="A809" s="61"/>
      <c r="B809" s="62"/>
      <c r="C809" s="62"/>
      <c r="D809" s="62"/>
      <c r="E809" s="62"/>
      <c r="F809" s="62"/>
      <c r="G809" s="63"/>
      <c r="H809" s="62"/>
      <c r="I809" s="62"/>
      <c r="J809" s="62" t="s">
        <v>1166</v>
      </c>
      <c r="K809" s="62" t="s">
        <v>1167</v>
      </c>
    </row>
    <row r="810" spans="1:11" x14ac:dyDescent="0.2">
      <c r="A810" s="61"/>
      <c r="B810" s="62"/>
      <c r="C810" s="62"/>
      <c r="D810" s="62"/>
      <c r="E810" s="62"/>
      <c r="F810" s="62"/>
      <c r="G810" s="63"/>
      <c r="H810" s="62"/>
      <c r="I810" s="62"/>
      <c r="J810" s="62" t="s">
        <v>1166</v>
      </c>
      <c r="K810" s="62" t="s">
        <v>1167</v>
      </c>
    </row>
    <row r="811" spans="1:11" x14ac:dyDescent="0.2">
      <c r="A811" s="61"/>
      <c r="B811" s="62"/>
      <c r="C811" s="62"/>
      <c r="D811" s="62"/>
      <c r="E811" s="62"/>
      <c r="F811" s="62"/>
      <c r="G811" s="63"/>
      <c r="H811" s="62"/>
      <c r="I811" s="62"/>
      <c r="J811" s="62" t="s">
        <v>1166</v>
      </c>
      <c r="K811" s="62" t="s">
        <v>1167</v>
      </c>
    </row>
    <row r="812" spans="1:11" x14ac:dyDescent="0.2">
      <c r="A812" s="61"/>
      <c r="B812" s="62"/>
      <c r="C812" s="62"/>
      <c r="D812" s="62"/>
      <c r="E812" s="62"/>
      <c r="F812" s="62"/>
      <c r="G812" s="63"/>
      <c r="H812" s="62"/>
      <c r="I812" s="62"/>
      <c r="J812" s="62" t="s">
        <v>1166</v>
      </c>
      <c r="K812" s="62" t="s">
        <v>1167</v>
      </c>
    </row>
    <row r="813" spans="1:11" x14ac:dyDescent="0.2">
      <c r="A813" s="61"/>
      <c r="B813" s="62"/>
      <c r="C813" s="62"/>
      <c r="D813" s="62"/>
      <c r="E813" s="62"/>
      <c r="F813" s="62"/>
      <c r="G813" s="63"/>
      <c r="H813" s="62"/>
      <c r="I813" s="62"/>
      <c r="J813" s="62" t="s">
        <v>1166</v>
      </c>
      <c r="K813" s="62" t="s">
        <v>1167</v>
      </c>
    </row>
    <row r="814" spans="1:11" x14ac:dyDescent="0.2">
      <c r="A814" s="61"/>
      <c r="B814" s="62"/>
      <c r="C814" s="62"/>
      <c r="D814" s="62"/>
      <c r="E814" s="62"/>
      <c r="F814" s="62"/>
      <c r="G814" s="63"/>
      <c r="H814" s="62"/>
      <c r="I814" s="62"/>
      <c r="J814" s="62" t="s">
        <v>1166</v>
      </c>
      <c r="K814" s="62" t="s">
        <v>1167</v>
      </c>
    </row>
    <row r="815" spans="1:11" x14ac:dyDescent="0.2">
      <c r="A815" s="61"/>
      <c r="B815" s="62"/>
      <c r="C815" s="62"/>
      <c r="D815" s="62"/>
      <c r="E815" s="62"/>
      <c r="F815" s="62"/>
      <c r="G815" s="63"/>
      <c r="H815" s="62"/>
      <c r="I815" s="62"/>
      <c r="J815" s="62" t="s">
        <v>1166</v>
      </c>
      <c r="K815" s="62" t="s">
        <v>1167</v>
      </c>
    </row>
    <row r="816" spans="1:11" x14ac:dyDescent="0.2">
      <c r="A816" s="61"/>
      <c r="B816" s="62"/>
      <c r="C816" s="62"/>
      <c r="D816" s="62"/>
      <c r="E816" s="62"/>
      <c r="F816" s="62"/>
      <c r="G816" s="63"/>
      <c r="H816" s="62"/>
      <c r="I816" s="62"/>
      <c r="J816" s="62" t="s">
        <v>1166</v>
      </c>
      <c r="K816" s="62" t="s">
        <v>1167</v>
      </c>
    </row>
    <row r="817" spans="1:11" x14ac:dyDescent="0.2">
      <c r="A817" s="61"/>
      <c r="B817" s="62"/>
      <c r="C817" s="62"/>
      <c r="D817" s="62"/>
      <c r="E817" s="62"/>
      <c r="F817" s="62"/>
      <c r="G817" s="63"/>
      <c r="H817" s="62"/>
      <c r="I817" s="62"/>
      <c r="J817" s="62" t="s">
        <v>1166</v>
      </c>
      <c r="K817" s="62" t="s">
        <v>1167</v>
      </c>
    </row>
    <row r="818" spans="1:11" x14ac:dyDescent="0.2">
      <c r="A818" s="61"/>
      <c r="B818" s="62"/>
      <c r="C818" s="62"/>
      <c r="D818" s="62"/>
      <c r="E818" s="62"/>
      <c r="F818" s="62"/>
      <c r="G818" s="63"/>
      <c r="H818" s="62"/>
      <c r="I818" s="62"/>
      <c r="J818" s="62" t="s">
        <v>1166</v>
      </c>
      <c r="K818" s="62" t="s">
        <v>1167</v>
      </c>
    </row>
    <row r="819" spans="1:11" x14ac:dyDescent="0.2">
      <c r="A819" s="61"/>
      <c r="B819" s="62"/>
      <c r="C819" s="62"/>
      <c r="D819" s="62"/>
      <c r="E819" s="62"/>
      <c r="F819" s="62"/>
      <c r="G819" s="63"/>
      <c r="H819" s="62"/>
      <c r="I819" s="62"/>
      <c r="J819" s="62" t="s">
        <v>1166</v>
      </c>
      <c r="K819" s="62" t="s">
        <v>1167</v>
      </c>
    </row>
    <row r="820" spans="1:11" x14ac:dyDescent="0.2">
      <c r="A820" s="61"/>
      <c r="B820" s="62"/>
      <c r="C820" s="62"/>
      <c r="D820" s="62"/>
      <c r="E820" s="62"/>
      <c r="F820" s="62"/>
      <c r="G820" s="63"/>
      <c r="H820" s="62"/>
      <c r="I820" s="62"/>
      <c r="J820" s="62" t="s">
        <v>1166</v>
      </c>
      <c r="K820" s="62" t="s">
        <v>1167</v>
      </c>
    </row>
    <row r="821" spans="1:11" x14ac:dyDescent="0.2">
      <c r="A821" s="61"/>
      <c r="B821" s="62"/>
      <c r="C821" s="62"/>
      <c r="D821" s="62"/>
      <c r="E821" s="62"/>
      <c r="F821" s="62"/>
      <c r="G821" s="63"/>
      <c r="H821" s="62"/>
      <c r="I821" s="62"/>
      <c r="J821" s="62" t="s">
        <v>1166</v>
      </c>
      <c r="K821" s="62" t="s">
        <v>1167</v>
      </c>
    </row>
    <row r="822" spans="1:11" x14ac:dyDescent="0.2">
      <c r="A822" s="61"/>
      <c r="B822" s="62"/>
      <c r="C822" s="62"/>
      <c r="D822" s="62"/>
      <c r="E822" s="62"/>
      <c r="F822" s="62"/>
      <c r="G822" s="63"/>
      <c r="H822" s="62"/>
      <c r="I822" s="62"/>
      <c r="J822" s="62" t="s">
        <v>1166</v>
      </c>
      <c r="K822" s="62" t="s">
        <v>1167</v>
      </c>
    </row>
    <row r="823" spans="1:11" x14ac:dyDescent="0.2">
      <c r="A823" s="61"/>
      <c r="B823" s="62"/>
      <c r="C823" s="62"/>
      <c r="D823" s="62"/>
      <c r="E823" s="62"/>
      <c r="F823" s="62"/>
      <c r="G823" s="63"/>
      <c r="H823" s="62"/>
      <c r="I823" s="62"/>
      <c r="J823" s="62" t="s">
        <v>1166</v>
      </c>
      <c r="K823" s="62" t="s">
        <v>1167</v>
      </c>
    </row>
    <row r="824" spans="1:11" x14ac:dyDescent="0.2">
      <c r="A824" s="61"/>
      <c r="B824" s="62"/>
      <c r="C824" s="62"/>
      <c r="D824" s="62"/>
      <c r="E824" s="62"/>
      <c r="F824" s="62"/>
      <c r="G824" s="63"/>
      <c r="H824" s="62"/>
      <c r="I824" s="62"/>
      <c r="J824" s="62" t="s">
        <v>1166</v>
      </c>
      <c r="K824" s="62" t="s">
        <v>1167</v>
      </c>
    </row>
    <row r="825" spans="1:11" x14ac:dyDescent="0.2">
      <c r="A825" s="61"/>
      <c r="B825" s="62"/>
      <c r="C825" s="62"/>
      <c r="D825" s="62"/>
      <c r="E825" s="62"/>
      <c r="F825" s="62"/>
      <c r="G825" s="63"/>
      <c r="H825" s="62"/>
      <c r="I825" s="62"/>
      <c r="J825" s="62" t="s">
        <v>1166</v>
      </c>
      <c r="K825" s="62" t="s">
        <v>1167</v>
      </c>
    </row>
    <row r="826" spans="1:11" x14ac:dyDescent="0.2">
      <c r="A826" s="61"/>
      <c r="B826" s="62"/>
      <c r="C826" s="62"/>
      <c r="D826" s="62"/>
      <c r="E826" s="62"/>
      <c r="F826" s="62"/>
      <c r="G826" s="63"/>
      <c r="H826" s="62"/>
      <c r="I826" s="62" t="s">
        <v>1662</v>
      </c>
      <c r="J826" s="62" t="s">
        <v>1166</v>
      </c>
      <c r="K826" s="62" t="s">
        <v>1167</v>
      </c>
    </row>
    <row r="827" spans="1:11" x14ac:dyDescent="0.2">
      <c r="A827" s="61"/>
      <c r="B827" s="62"/>
      <c r="C827" s="62"/>
      <c r="D827" s="62"/>
      <c r="E827" s="62"/>
      <c r="F827" s="62"/>
      <c r="G827" s="63"/>
      <c r="H827" s="62"/>
      <c r="I827" s="62"/>
      <c r="J827" s="62" t="s">
        <v>1166</v>
      </c>
      <c r="K827" s="62" t="s">
        <v>1167</v>
      </c>
    </row>
    <row r="828" spans="1:11" x14ac:dyDescent="0.2">
      <c r="A828" s="61"/>
      <c r="B828" s="62"/>
      <c r="C828" s="62"/>
      <c r="D828" s="62"/>
      <c r="E828" s="62"/>
      <c r="F828" s="62"/>
      <c r="G828" s="63"/>
      <c r="H828" s="62"/>
      <c r="I828" s="62"/>
      <c r="J828" s="62" t="s">
        <v>1166</v>
      </c>
      <c r="K828" s="62" t="s">
        <v>1167</v>
      </c>
    </row>
    <row r="829" spans="1:11" x14ac:dyDescent="0.2">
      <c r="A829" s="61"/>
      <c r="B829" s="62"/>
      <c r="C829" s="62"/>
      <c r="D829" s="62"/>
      <c r="E829" s="62"/>
      <c r="F829" s="62"/>
      <c r="G829" s="63"/>
      <c r="H829" s="62"/>
      <c r="I829" s="62"/>
      <c r="J829" s="62" t="s">
        <v>1166</v>
      </c>
      <c r="K829" s="62" t="s">
        <v>1167</v>
      </c>
    </row>
    <row r="830" spans="1:11" x14ac:dyDescent="0.2">
      <c r="A830" s="61"/>
      <c r="B830" s="62"/>
      <c r="C830" s="62"/>
      <c r="D830" s="62"/>
      <c r="E830" s="62"/>
      <c r="F830" s="62"/>
      <c r="G830" s="63"/>
      <c r="H830" s="62"/>
      <c r="I830" s="62"/>
      <c r="J830" s="62" t="s">
        <v>1166</v>
      </c>
      <c r="K830" s="62" t="s">
        <v>1167</v>
      </c>
    </row>
    <row r="831" spans="1:11" x14ac:dyDescent="0.2">
      <c r="A831" s="61"/>
      <c r="B831" s="62"/>
      <c r="C831" s="62"/>
      <c r="D831" s="62"/>
      <c r="E831" s="62"/>
      <c r="F831" s="62"/>
      <c r="G831" s="63"/>
      <c r="H831" s="62"/>
      <c r="I831" s="62"/>
      <c r="J831" s="62" t="s">
        <v>1166</v>
      </c>
      <c r="K831" s="62" t="s">
        <v>1167</v>
      </c>
    </row>
    <row r="832" spans="1:11" x14ac:dyDescent="0.2">
      <c r="A832" s="61"/>
      <c r="B832" s="62"/>
      <c r="C832" s="62"/>
      <c r="D832" s="62"/>
      <c r="E832" s="62"/>
      <c r="F832" s="62"/>
      <c r="G832" s="63"/>
      <c r="H832" s="62"/>
      <c r="I832" s="62"/>
      <c r="J832" s="62" t="s">
        <v>1166</v>
      </c>
      <c r="K832" s="62" t="s">
        <v>1167</v>
      </c>
    </row>
    <row r="833" spans="1:11" x14ac:dyDescent="0.2">
      <c r="A833" s="61"/>
      <c r="B833" s="62"/>
      <c r="C833" s="62"/>
      <c r="D833" s="62"/>
      <c r="E833" s="62"/>
      <c r="F833" s="62"/>
      <c r="G833" s="63"/>
      <c r="H833" s="62"/>
      <c r="I833" s="62"/>
      <c r="J833" s="62" t="s">
        <v>1166</v>
      </c>
      <c r="K833" s="62" t="s">
        <v>1167</v>
      </c>
    </row>
    <row r="834" spans="1:11" x14ac:dyDescent="0.2">
      <c r="A834" s="61"/>
      <c r="B834" s="62"/>
      <c r="C834" s="62"/>
      <c r="D834" s="62"/>
      <c r="E834" s="62"/>
      <c r="F834" s="62"/>
      <c r="G834" s="63"/>
      <c r="H834" s="62"/>
      <c r="I834" s="62"/>
      <c r="J834" s="62" t="s">
        <v>1166</v>
      </c>
      <c r="K834" s="62" t="s">
        <v>1167</v>
      </c>
    </row>
    <row r="835" spans="1:11" x14ac:dyDescent="0.2">
      <c r="A835" s="61"/>
      <c r="B835" s="62"/>
      <c r="C835" s="62"/>
      <c r="D835" s="62"/>
      <c r="E835" s="62"/>
      <c r="F835" s="62"/>
      <c r="G835" s="63"/>
      <c r="H835" s="62"/>
      <c r="I835" s="62"/>
      <c r="J835" s="62" t="s">
        <v>1166</v>
      </c>
      <c r="K835" s="62" t="s">
        <v>1167</v>
      </c>
    </row>
    <row r="836" spans="1:11" x14ac:dyDescent="0.2">
      <c r="A836" s="61"/>
      <c r="B836" s="62"/>
      <c r="C836" s="62"/>
      <c r="D836" s="62"/>
      <c r="E836" s="62"/>
      <c r="F836" s="62"/>
      <c r="G836" s="63"/>
      <c r="H836" s="62"/>
      <c r="I836" s="62"/>
      <c r="J836" s="62" t="s">
        <v>1166</v>
      </c>
      <c r="K836" s="62" t="s">
        <v>1167</v>
      </c>
    </row>
    <row r="837" spans="1:11" x14ac:dyDescent="0.2">
      <c r="A837" s="61"/>
      <c r="B837" s="62"/>
      <c r="C837" s="62"/>
      <c r="D837" s="62"/>
      <c r="E837" s="62"/>
      <c r="F837" s="62"/>
      <c r="G837" s="63"/>
      <c r="H837" s="62"/>
      <c r="I837" s="62"/>
      <c r="J837" s="62" t="s">
        <v>1166</v>
      </c>
      <c r="K837" s="62" t="s">
        <v>1167</v>
      </c>
    </row>
    <row r="838" spans="1:11" x14ac:dyDescent="0.2">
      <c r="A838" s="61"/>
      <c r="B838" s="62"/>
      <c r="C838" s="62"/>
      <c r="D838" s="62"/>
      <c r="E838" s="62"/>
      <c r="F838" s="62"/>
      <c r="G838" s="63"/>
      <c r="H838" s="62"/>
      <c r="I838" s="62"/>
      <c r="J838" s="62" t="s">
        <v>1166</v>
      </c>
      <c r="K838" s="62" t="s">
        <v>1167</v>
      </c>
    </row>
    <row r="839" spans="1:11" x14ac:dyDescent="0.2">
      <c r="A839" s="61"/>
      <c r="B839" s="62"/>
      <c r="C839" s="62"/>
      <c r="D839" s="62"/>
      <c r="E839" s="62"/>
      <c r="F839" s="62"/>
      <c r="G839" s="63"/>
      <c r="H839" s="62"/>
      <c r="I839" s="62"/>
      <c r="J839" s="62" t="s">
        <v>1166</v>
      </c>
      <c r="K839" s="62" t="s">
        <v>1167</v>
      </c>
    </row>
    <row r="840" spans="1:11" x14ac:dyDescent="0.2">
      <c r="A840" s="61"/>
      <c r="B840" s="62"/>
      <c r="C840" s="62"/>
      <c r="D840" s="62"/>
      <c r="E840" s="62"/>
      <c r="F840" s="62"/>
      <c r="G840" s="63"/>
      <c r="H840" s="62"/>
      <c r="I840" s="62"/>
      <c r="J840" s="62" t="s">
        <v>1166</v>
      </c>
      <c r="K840" s="62" t="s">
        <v>1167</v>
      </c>
    </row>
    <row r="841" spans="1:11" x14ac:dyDescent="0.2">
      <c r="A841" s="61"/>
      <c r="B841" s="62"/>
      <c r="C841" s="62"/>
      <c r="D841" s="62"/>
      <c r="E841" s="62"/>
      <c r="F841" s="62"/>
      <c r="G841" s="63"/>
      <c r="H841" s="62"/>
      <c r="I841" s="62"/>
      <c r="J841" s="62" t="s">
        <v>1166</v>
      </c>
      <c r="K841" s="62" t="s">
        <v>1167</v>
      </c>
    </row>
    <row r="842" spans="1:11" x14ac:dyDescent="0.2">
      <c r="A842" s="61"/>
      <c r="B842" s="62"/>
      <c r="C842" s="62"/>
      <c r="D842" s="62"/>
      <c r="E842" s="62"/>
      <c r="F842" s="62"/>
      <c r="G842" s="63"/>
      <c r="H842" s="62"/>
      <c r="I842" s="62"/>
      <c r="J842" s="62" t="s">
        <v>1166</v>
      </c>
      <c r="K842" s="62" t="s">
        <v>1167</v>
      </c>
    </row>
    <row r="843" spans="1:11" x14ac:dyDescent="0.2">
      <c r="A843" s="61"/>
      <c r="B843" s="62"/>
      <c r="C843" s="62"/>
      <c r="D843" s="62"/>
      <c r="E843" s="62"/>
      <c r="F843" s="62"/>
      <c r="G843" s="63"/>
      <c r="H843" s="62"/>
      <c r="I843" s="62"/>
      <c r="J843" s="62" t="s">
        <v>1166</v>
      </c>
      <c r="K843" s="62" t="s">
        <v>1167</v>
      </c>
    </row>
    <row r="844" spans="1:11" x14ac:dyDescent="0.2">
      <c r="A844" s="61"/>
      <c r="B844" s="62"/>
      <c r="C844" s="62"/>
      <c r="D844" s="62"/>
      <c r="E844" s="62"/>
      <c r="F844" s="62"/>
      <c r="G844" s="63"/>
      <c r="H844" s="62"/>
      <c r="I844" s="62"/>
      <c r="J844" s="62" t="s">
        <v>1166</v>
      </c>
      <c r="K844" s="62" t="s">
        <v>1167</v>
      </c>
    </row>
    <row r="845" spans="1:11" x14ac:dyDescent="0.2">
      <c r="A845" s="61"/>
      <c r="B845" s="62"/>
      <c r="C845" s="62"/>
      <c r="D845" s="62"/>
      <c r="E845" s="62"/>
      <c r="F845" s="62"/>
      <c r="G845" s="63"/>
      <c r="H845" s="62"/>
      <c r="I845" s="62"/>
      <c r="J845" s="62" t="s">
        <v>1166</v>
      </c>
      <c r="K845" s="62" t="s">
        <v>1167</v>
      </c>
    </row>
    <row r="846" spans="1:11" x14ac:dyDescent="0.2">
      <c r="A846" s="61"/>
      <c r="B846" s="62"/>
      <c r="C846" s="62"/>
      <c r="D846" s="62"/>
      <c r="E846" s="62"/>
      <c r="F846" s="62"/>
      <c r="G846" s="63"/>
      <c r="H846" s="62"/>
      <c r="I846" s="62"/>
      <c r="J846" s="62" t="s">
        <v>1166</v>
      </c>
      <c r="K846" s="62" t="s">
        <v>1167</v>
      </c>
    </row>
    <row r="847" spans="1:11" x14ac:dyDescent="0.2">
      <c r="A847" s="61"/>
      <c r="B847" s="62"/>
      <c r="C847" s="62"/>
      <c r="D847" s="62"/>
      <c r="E847" s="62"/>
      <c r="F847" s="62"/>
      <c r="G847" s="63"/>
      <c r="H847" s="62"/>
      <c r="I847" s="62"/>
      <c r="J847" s="62" t="s">
        <v>1166</v>
      </c>
      <c r="K847" s="62" t="s">
        <v>1167</v>
      </c>
    </row>
    <row r="848" spans="1:11" x14ac:dyDescent="0.2">
      <c r="A848" s="61"/>
      <c r="B848" s="62"/>
      <c r="C848" s="62"/>
      <c r="D848" s="62"/>
      <c r="E848" s="62"/>
      <c r="F848" s="62"/>
      <c r="G848" s="63"/>
      <c r="H848" s="62"/>
      <c r="I848" s="62"/>
      <c r="J848" s="62" t="s">
        <v>1166</v>
      </c>
      <c r="K848" s="62" t="s">
        <v>1167</v>
      </c>
    </row>
    <row r="849" spans="1:11" x14ac:dyDescent="0.2">
      <c r="A849" s="61"/>
      <c r="B849" s="62"/>
      <c r="C849" s="62"/>
      <c r="D849" s="62"/>
      <c r="E849" s="62"/>
      <c r="F849" s="62"/>
      <c r="G849" s="63"/>
      <c r="H849" s="62"/>
      <c r="I849" s="62"/>
      <c r="J849" s="62" t="s">
        <v>1166</v>
      </c>
      <c r="K849" s="62" t="s">
        <v>1167</v>
      </c>
    </row>
    <row r="850" spans="1:11" x14ac:dyDescent="0.2">
      <c r="A850" s="61"/>
      <c r="B850" s="62"/>
      <c r="C850" s="62"/>
      <c r="D850" s="62"/>
      <c r="E850" s="62"/>
      <c r="F850" s="62"/>
      <c r="G850" s="63"/>
      <c r="H850" s="62"/>
      <c r="I850" s="62"/>
      <c r="J850" s="62" t="s">
        <v>1166</v>
      </c>
      <c r="K850" s="62" t="s">
        <v>1167</v>
      </c>
    </row>
    <row r="851" spans="1:11" x14ac:dyDescent="0.2">
      <c r="A851" s="61"/>
      <c r="B851" s="62"/>
      <c r="C851" s="62"/>
      <c r="D851" s="62"/>
      <c r="E851" s="62"/>
      <c r="F851" s="62"/>
      <c r="G851" s="63"/>
      <c r="H851" s="62"/>
      <c r="I851" s="62"/>
      <c r="J851" s="62" t="s">
        <v>1166</v>
      </c>
      <c r="K851" s="62" t="s">
        <v>1167</v>
      </c>
    </row>
    <row r="852" spans="1:11" x14ac:dyDescent="0.2">
      <c r="A852" s="61"/>
      <c r="B852" s="62"/>
      <c r="C852" s="62"/>
      <c r="D852" s="62"/>
      <c r="E852" s="62"/>
      <c r="F852" s="62"/>
      <c r="G852" s="63"/>
      <c r="H852" s="62"/>
      <c r="I852" s="62"/>
      <c r="J852" s="62" t="s">
        <v>1166</v>
      </c>
      <c r="K852" s="62" t="s">
        <v>1167</v>
      </c>
    </row>
    <row r="853" spans="1:11" x14ac:dyDescent="0.2">
      <c r="A853" s="61"/>
      <c r="B853" s="62"/>
      <c r="C853" s="62"/>
      <c r="D853" s="62"/>
      <c r="E853" s="62"/>
      <c r="F853" s="62"/>
      <c r="G853" s="63"/>
      <c r="H853" s="62"/>
      <c r="I853" s="62"/>
      <c r="J853" s="62" t="s">
        <v>1166</v>
      </c>
      <c r="K853" s="62" t="s">
        <v>1167</v>
      </c>
    </row>
    <row r="854" spans="1:11" x14ac:dyDescent="0.2">
      <c r="A854" s="61"/>
      <c r="B854" s="62"/>
      <c r="C854" s="62"/>
      <c r="D854" s="62"/>
      <c r="E854" s="62"/>
      <c r="F854" s="62"/>
      <c r="G854" s="63"/>
      <c r="H854" s="62"/>
      <c r="I854" s="62"/>
      <c r="J854" s="62" t="s">
        <v>1166</v>
      </c>
      <c r="K854" s="62" t="s">
        <v>1167</v>
      </c>
    </row>
    <row r="855" spans="1:11" x14ac:dyDescent="0.2">
      <c r="A855" s="61"/>
      <c r="B855" s="62"/>
      <c r="C855" s="62"/>
      <c r="D855" s="62"/>
      <c r="E855" s="62"/>
      <c r="F855" s="62"/>
      <c r="G855" s="63"/>
      <c r="H855" s="62"/>
      <c r="I855" s="62"/>
      <c r="J855" s="62" t="s">
        <v>1166</v>
      </c>
      <c r="K855" s="62" t="s">
        <v>1167</v>
      </c>
    </row>
    <row r="856" spans="1:11" x14ac:dyDescent="0.2">
      <c r="A856" s="61"/>
      <c r="B856" s="62"/>
      <c r="C856" s="62"/>
      <c r="D856" s="62"/>
      <c r="E856" s="62"/>
      <c r="F856" s="62"/>
      <c r="G856" s="63"/>
      <c r="H856" s="62"/>
      <c r="I856" s="62"/>
      <c r="J856" s="62" t="s">
        <v>1166</v>
      </c>
      <c r="K856" s="62" t="s">
        <v>1167</v>
      </c>
    </row>
    <row r="857" spans="1:11" x14ac:dyDescent="0.2">
      <c r="A857" s="61"/>
      <c r="B857" s="62"/>
      <c r="C857" s="62"/>
      <c r="D857" s="62"/>
      <c r="E857" s="62"/>
      <c r="F857" s="62"/>
      <c r="G857" s="63"/>
      <c r="H857" s="62"/>
      <c r="I857" s="62"/>
      <c r="J857" s="62" t="s">
        <v>1166</v>
      </c>
      <c r="K857" s="62" t="s">
        <v>1167</v>
      </c>
    </row>
    <row r="858" spans="1:11" x14ac:dyDescent="0.2">
      <c r="A858" s="61"/>
      <c r="B858" s="62"/>
      <c r="C858" s="62"/>
      <c r="D858" s="62"/>
      <c r="E858" s="62"/>
      <c r="F858" s="62"/>
      <c r="G858" s="63"/>
      <c r="H858" s="62"/>
      <c r="I858" s="62"/>
      <c r="J858" s="62" t="s">
        <v>1166</v>
      </c>
      <c r="K858" s="62" t="s">
        <v>1167</v>
      </c>
    </row>
    <row r="859" spans="1:11" x14ac:dyDescent="0.2">
      <c r="A859" s="61"/>
      <c r="B859" s="62"/>
      <c r="C859" s="62"/>
      <c r="D859" s="62"/>
      <c r="E859" s="62"/>
      <c r="F859" s="62"/>
      <c r="G859" s="63"/>
      <c r="H859" s="62"/>
      <c r="I859" s="62"/>
      <c r="J859" s="62" t="s">
        <v>1166</v>
      </c>
      <c r="K859" s="62" t="s">
        <v>1167</v>
      </c>
    </row>
    <row r="860" spans="1:11" x14ac:dyDescent="0.2">
      <c r="A860" s="61"/>
      <c r="B860" s="62"/>
      <c r="C860" s="62"/>
      <c r="D860" s="62"/>
      <c r="E860" s="62"/>
      <c r="F860" s="62"/>
      <c r="G860" s="63"/>
      <c r="H860" s="62"/>
      <c r="I860" s="62"/>
      <c r="J860" s="62" t="s">
        <v>1166</v>
      </c>
      <c r="K860" s="62" t="s">
        <v>1167</v>
      </c>
    </row>
    <row r="861" spans="1:11" x14ac:dyDescent="0.2">
      <c r="A861" s="61"/>
      <c r="B861" s="62"/>
      <c r="C861" s="62"/>
      <c r="D861" s="62"/>
      <c r="E861" s="62"/>
      <c r="F861" s="62"/>
      <c r="G861" s="63"/>
      <c r="H861" s="62"/>
      <c r="I861" s="62"/>
      <c r="J861" s="62" t="s">
        <v>1166</v>
      </c>
      <c r="K861" s="62" t="s">
        <v>1167</v>
      </c>
    </row>
    <row r="862" spans="1:11" x14ac:dyDescent="0.2">
      <c r="A862" s="61"/>
      <c r="B862" s="62"/>
      <c r="C862" s="62"/>
      <c r="D862" s="62"/>
      <c r="E862" s="62"/>
      <c r="F862" s="62"/>
      <c r="G862" s="63"/>
      <c r="H862" s="62"/>
      <c r="I862" s="62"/>
      <c r="J862" s="62" t="s">
        <v>1166</v>
      </c>
      <c r="K862" s="62" t="s">
        <v>1167</v>
      </c>
    </row>
    <row r="863" spans="1:11" x14ac:dyDescent="0.2">
      <c r="A863" s="61"/>
      <c r="B863" s="62"/>
      <c r="C863" s="62"/>
      <c r="D863" s="62"/>
      <c r="E863" s="62"/>
      <c r="F863" s="62"/>
      <c r="G863" s="63"/>
      <c r="H863" s="62"/>
      <c r="I863" s="62"/>
      <c r="J863" s="62" t="s">
        <v>1166</v>
      </c>
      <c r="K863" s="62" t="s">
        <v>1167</v>
      </c>
    </row>
    <row r="864" spans="1:11" x14ac:dyDescent="0.2">
      <c r="A864" s="61"/>
      <c r="B864" s="62"/>
      <c r="C864" s="62"/>
      <c r="D864" s="62"/>
      <c r="E864" s="62"/>
      <c r="F864" s="62"/>
      <c r="G864" s="63"/>
      <c r="H864" s="62"/>
      <c r="I864" s="62"/>
      <c r="J864" s="62" t="s">
        <v>1166</v>
      </c>
      <c r="K864" s="62" t="s">
        <v>1167</v>
      </c>
    </row>
    <row r="865" spans="1:11" x14ac:dyDescent="0.2">
      <c r="A865" s="61"/>
      <c r="B865" s="62"/>
      <c r="C865" s="62"/>
      <c r="D865" s="62"/>
      <c r="E865" s="62"/>
      <c r="F865" s="62"/>
      <c r="G865" s="63"/>
      <c r="H865" s="62"/>
      <c r="I865" s="62"/>
      <c r="J865" s="62" t="s">
        <v>1166</v>
      </c>
      <c r="K865" s="62" t="s">
        <v>1167</v>
      </c>
    </row>
    <row r="866" spans="1:11" x14ac:dyDescent="0.2">
      <c r="A866" s="61"/>
      <c r="B866" s="62"/>
      <c r="C866" s="62"/>
      <c r="D866" s="62"/>
      <c r="E866" s="62"/>
      <c r="F866" s="62"/>
      <c r="G866" s="63"/>
      <c r="H866" s="62"/>
      <c r="I866" s="62"/>
      <c r="J866" s="62" t="s">
        <v>1166</v>
      </c>
      <c r="K866" s="62" t="s">
        <v>1167</v>
      </c>
    </row>
    <row r="867" spans="1:11" x14ac:dyDescent="0.2">
      <c r="A867" s="61"/>
      <c r="B867" s="62"/>
      <c r="C867" s="62"/>
      <c r="D867" s="62"/>
      <c r="E867" s="62"/>
      <c r="F867" s="62"/>
      <c r="G867" s="63"/>
      <c r="H867" s="62"/>
      <c r="I867" s="62"/>
      <c r="J867" s="62" t="s">
        <v>1166</v>
      </c>
      <c r="K867" s="62" t="s">
        <v>1167</v>
      </c>
    </row>
    <row r="868" spans="1:11" x14ac:dyDescent="0.2">
      <c r="A868" s="61"/>
      <c r="B868" s="62"/>
      <c r="C868" s="62"/>
      <c r="D868" s="62"/>
      <c r="E868" s="62"/>
      <c r="F868" s="62"/>
      <c r="G868" s="63"/>
      <c r="H868" s="62"/>
      <c r="I868" s="62"/>
      <c r="J868" s="62" t="s">
        <v>1166</v>
      </c>
      <c r="K868" s="62" t="s">
        <v>1167</v>
      </c>
    </row>
    <row r="869" spans="1:11" x14ac:dyDescent="0.2">
      <c r="A869" s="61"/>
      <c r="B869" s="62"/>
      <c r="C869" s="62"/>
      <c r="D869" s="62"/>
      <c r="E869" s="62"/>
      <c r="F869" s="62"/>
      <c r="G869" s="63"/>
      <c r="H869" s="62"/>
      <c r="I869" s="62"/>
      <c r="J869" s="62" t="s">
        <v>1166</v>
      </c>
      <c r="K869" s="62" t="s">
        <v>1167</v>
      </c>
    </row>
    <row r="870" spans="1:11" x14ac:dyDescent="0.2">
      <c r="A870" s="61"/>
      <c r="B870" s="62"/>
      <c r="C870" s="62"/>
      <c r="D870" s="62"/>
      <c r="E870" s="62"/>
      <c r="F870" s="62"/>
      <c r="G870" s="63"/>
      <c r="H870" s="62"/>
      <c r="I870" s="62"/>
      <c r="J870" s="62" t="s">
        <v>1166</v>
      </c>
      <c r="K870" s="62" t="s">
        <v>1167</v>
      </c>
    </row>
    <row r="871" spans="1:11" x14ac:dyDescent="0.2">
      <c r="A871" s="61"/>
      <c r="B871" s="62"/>
      <c r="C871" s="62"/>
      <c r="D871" s="62"/>
      <c r="E871" s="62"/>
      <c r="F871" s="62"/>
      <c r="G871" s="63"/>
      <c r="H871" s="62"/>
      <c r="I871" s="62"/>
      <c r="J871" s="62" t="s">
        <v>1166</v>
      </c>
      <c r="K871" s="62" t="s">
        <v>1167</v>
      </c>
    </row>
    <row r="872" spans="1:11" x14ac:dyDescent="0.2">
      <c r="A872" s="61"/>
      <c r="B872" s="62"/>
      <c r="C872" s="62"/>
      <c r="D872" s="62"/>
      <c r="E872" s="62"/>
      <c r="F872" s="62"/>
      <c r="G872" s="63"/>
      <c r="H872" s="62"/>
      <c r="I872" s="62"/>
      <c r="J872" s="62" t="s">
        <v>1166</v>
      </c>
      <c r="K872" s="62" t="s">
        <v>1167</v>
      </c>
    </row>
    <row r="873" spans="1:11" x14ac:dyDescent="0.2">
      <c r="A873" s="61"/>
      <c r="B873" s="62"/>
      <c r="C873" s="62"/>
      <c r="D873" s="62"/>
      <c r="E873" s="62"/>
      <c r="F873" s="62"/>
      <c r="G873" s="63"/>
      <c r="H873" s="62"/>
      <c r="I873" s="62"/>
      <c r="J873" s="62" t="s">
        <v>1166</v>
      </c>
      <c r="K873" s="62" t="s">
        <v>1167</v>
      </c>
    </row>
    <row r="874" spans="1:11" x14ac:dyDescent="0.2">
      <c r="A874" s="61"/>
      <c r="B874" s="62"/>
      <c r="C874" s="62"/>
      <c r="D874" s="62"/>
      <c r="E874" s="62"/>
      <c r="F874" s="62"/>
      <c r="G874" s="63"/>
      <c r="H874" s="62"/>
      <c r="I874" s="62"/>
      <c r="J874" s="62" t="s">
        <v>1166</v>
      </c>
      <c r="K874" s="62" t="s">
        <v>1167</v>
      </c>
    </row>
    <row r="875" spans="1:11" x14ac:dyDescent="0.2">
      <c r="A875" s="61"/>
      <c r="B875" s="62"/>
      <c r="C875" s="62"/>
      <c r="D875" s="62"/>
      <c r="E875" s="62"/>
      <c r="F875" s="62"/>
      <c r="G875" s="63"/>
      <c r="H875" s="62"/>
      <c r="I875" s="62"/>
      <c r="J875" s="62" t="s">
        <v>1166</v>
      </c>
      <c r="K875" s="62" t="s">
        <v>1167</v>
      </c>
    </row>
    <row r="876" spans="1:11" x14ac:dyDescent="0.2">
      <c r="A876" s="61"/>
      <c r="B876" s="62"/>
      <c r="C876" s="62"/>
      <c r="D876" s="62"/>
      <c r="E876" s="62"/>
      <c r="F876" s="62"/>
      <c r="G876" s="63"/>
      <c r="H876" s="62"/>
      <c r="I876" s="62"/>
      <c r="J876" s="62" t="s">
        <v>1166</v>
      </c>
      <c r="K876" s="62" t="s">
        <v>1167</v>
      </c>
    </row>
    <row r="877" spans="1:11" x14ac:dyDescent="0.2">
      <c r="A877" s="61"/>
      <c r="B877" s="62"/>
      <c r="C877" s="62"/>
      <c r="D877" s="62"/>
      <c r="E877" s="62"/>
      <c r="F877" s="62"/>
      <c r="G877" s="63"/>
      <c r="H877" s="62"/>
      <c r="I877" s="62"/>
      <c r="J877" s="62" t="s">
        <v>1166</v>
      </c>
      <c r="K877" s="62" t="s">
        <v>1167</v>
      </c>
    </row>
    <row r="878" spans="1:11" x14ac:dyDescent="0.2">
      <c r="A878" s="61"/>
      <c r="B878" s="62"/>
      <c r="C878" s="62"/>
      <c r="D878" s="62"/>
      <c r="E878" s="62"/>
      <c r="F878" s="62"/>
      <c r="G878" s="63"/>
      <c r="H878" s="62"/>
      <c r="I878" s="62"/>
      <c r="J878" s="62" t="s">
        <v>1166</v>
      </c>
      <c r="K878" s="62" t="s">
        <v>1167</v>
      </c>
    </row>
    <row r="879" spans="1:11" x14ac:dyDescent="0.2">
      <c r="A879" s="61"/>
      <c r="B879" s="62"/>
      <c r="C879" s="62"/>
      <c r="D879" s="62"/>
      <c r="E879" s="62"/>
      <c r="F879" s="62"/>
      <c r="G879" s="63"/>
      <c r="H879" s="62"/>
      <c r="I879" s="62"/>
      <c r="J879" s="62" t="s">
        <v>1166</v>
      </c>
      <c r="K879" s="62" t="s">
        <v>1167</v>
      </c>
    </row>
    <row r="880" spans="1:11" x14ac:dyDescent="0.2">
      <c r="A880" s="61"/>
      <c r="B880" s="62"/>
      <c r="C880" s="62"/>
      <c r="D880" s="62"/>
      <c r="E880" s="62"/>
      <c r="F880" s="62"/>
      <c r="G880" s="63"/>
      <c r="H880" s="62"/>
      <c r="I880" s="62"/>
      <c r="J880" s="62" t="s">
        <v>1166</v>
      </c>
      <c r="K880" s="62" t="s">
        <v>1167</v>
      </c>
    </row>
    <row r="881" spans="1:11" x14ac:dyDescent="0.2">
      <c r="A881" s="61"/>
      <c r="B881" s="62"/>
      <c r="C881" s="62"/>
      <c r="D881" s="62"/>
      <c r="E881" s="62"/>
      <c r="F881" s="62"/>
      <c r="G881" s="63"/>
      <c r="H881" s="62"/>
      <c r="I881" s="62"/>
      <c r="J881" s="62" t="s">
        <v>1166</v>
      </c>
      <c r="K881" s="62" t="s">
        <v>1167</v>
      </c>
    </row>
    <row r="882" spans="1:11" x14ac:dyDescent="0.2">
      <c r="A882" s="61"/>
      <c r="B882" s="62"/>
      <c r="C882" s="62"/>
      <c r="D882" s="62"/>
      <c r="E882" s="62"/>
      <c r="F882" s="62"/>
      <c r="G882" s="63"/>
      <c r="H882" s="62"/>
      <c r="I882" s="62"/>
      <c r="J882" s="62" t="s">
        <v>1166</v>
      </c>
      <c r="K882" s="62" t="s">
        <v>1167</v>
      </c>
    </row>
    <row r="883" spans="1:11" x14ac:dyDescent="0.2">
      <c r="A883" s="61"/>
      <c r="B883" s="62"/>
      <c r="C883" s="62"/>
      <c r="D883" s="62"/>
      <c r="E883" s="62"/>
      <c r="F883" s="62"/>
      <c r="G883" s="63"/>
      <c r="H883" s="62"/>
      <c r="I883" s="62"/>
      <c r="J883" s="62" t="s">
        <v>1166</v>
      </c>
      <c r="K883" s="62" t="s">
        <v>1167</v>
      </c>
    </row>
    <row r="884" spans="1:11" x14ac:dyDescent="0.2">
      <c r="A884" s="61"/>
      <c r="B884" s="62"/>
      <c r="C884" s="62"/>
      <c r="D884" s="62"/>
      <c r="E884" s="62"/>
      <c r="F884" s="62"/>
      <c r="G884" s="63"/>
      <c r="H884" s="62"/>
      <c r="I884" s="62"/>
      <c r="J884" s="62" t="s">
        <v>1166</v>
      </c>
      <c r="K884" s="62" t="s">
        <v>1167</v>
      </c>
    </row>
    <row r="885" spans="1:11" x14ac:dyDescent="0.2">
      <c r="A885" s="61"/>
      <c r="B885" s="62"/>
      <c r="C885" s="62"/>
      <c r="D885" s="62"/>
      <c r="E885" s="62"/>
      <c r="F885" s="62"/>
      <c r="G885" s="63"/>
      <c r="H885" s="62"/>
      <c r="I885" s="62"/>
      <c r="J885" s="62" t="s">
        <v>1166</v>
      </c>
      <c r="K885" s="62" t="s">
        <v>1167</v>
      </c>
    </row>
    <row r="886" spans="1:11" x14ac:dyDescent="0.2">
      <c r="A886" s="61"/>
      <c r="B886" s="62"/>
      <c r="C886" s="62"/>
      <c r="D886" s="62"/>
      <c r="E886" s="62"/>
      <c r="F886" s="62"/>
      <c r="G886" s="63"/>
      <c r="H886" s="62"/>
      <c r="I886" s="62"/>
      <c r="J886" s="62" t="s">
        <v>1166</v>
      </c>
      <c r="K886" s="62" t="s">
        <v>1167</v>
      </c>
    </row>
    <row r="887" spans="1:11" x14ac:dyDescent="0.2">
      <c r="A887" s="61"/>
      <c r="B887" s="62"/>
      <c r="C887" s="62"/>
      <c r="D887" s="62"/>
      <c r="E887" s="62"/>
      <c r="F887" s="62"/>
      <c r="G887" s="63"/>
      <c r="H887" s="62"/>
      <c r="I887" s="62"/>
      <c r="J887" s="62" t="s">
        <v>1166</v>
      </c>
      <c r="K887" s="62" t="s">
        <v>1167</v>
      </c>
    </row>
    <row r="888" spans="1:11" x14ac:dyDescent="0.2">
      <c r="A888" s="61"/>
      <c r="B888" s="62"/>
      <c r="C888" s="62"/>
      <c r="D888" s="62"/>
      <c r="E888" s="62"/>
      <c r="F888" s="62"/>
      <c r="G888" s="63"/>
      <c r="H888" s="62"/>
      <c r="I888" s="62"/>
      <c r="J888" s="62" t="s">
        <v>1166</v>
      </c>
      <c r="K888" s="62" t="s">
        <v>1167</v>
      </c>
    </row>
    <row r="889" spans="1:11" x14ac:dyDescent="0.2">
      <c r="A889" s="61"/>
      <c r="B889" s="62"/>
      <c r="C889" s="62"/>
      <c r="D889" s="62"/>
      <c r="E889" s="62"/>
      <c r="F889" s="62"/>
      <c r="G889" s="63"/>
      <c r="H889" s="62"/>
      <c r="I889" s="62"/>
      <c r="J889" s="62" t="s">
        <v>1166</v>
      </c>
      <c r="K889" s="62" t="s">
        <v>1167</v>
      </c>
    </row>
    <row r="890" spans="1:11" x14ac:dyDescent="0.2">
      <c r="A890" s="61"/>
      <c r="B890" s="62"/>
      <c r="C890" s="62"/>
      <c r="D890" s="62"/>
      <c r="E890" s="62"/>
      <c r="F890" s="62"/>
      <c r="G890" s="63"/>
      <c r="H890" s="62"/>
      <c r="I890" s="62"/>
      <c r="J890" s="62" t="s">
        <v>1166</v>
      </c>
      <c r="K890" s="62" t="s">
        <v>1167</v>
      </c>
    </row>
    <row r="891" spans="1:11" x14ac:dyDescent="0.2">
      <c r="A891" s="61"/>
      <c r="B891" s="62"/>
      <c r="C891" s="62"/>
      <c r="D891" s="62"/>
      <c r="E891" s="62"/>
      <c r="F891" s="62"/>
      <c r="G891" s="63"/>
      <c r="H891" s="62"/>
      <c r="I891" s="62"/>
      <c r="J891" s="62" t="s">
        <v>1166</v>
      </c>
      <c r="K891" s="62" t="s">
        <v>1167</v>
      </c>
    </row>
    <row r="892" spans="1:11" x14ac:dyDescent="0.2">
      <c r="A892" s="61"/>
      <c r="B892" s="62"/>
      <c r="C892" s="62"/>
      <c r="D892" s="62"/>
      <c r="E892" s="62"/>
      <c r="F892" s="62"/>
      <c r="G892" s="63"/>
      <c r="H892" s="62"/>
      <c r="I892" s="62"/>
      <c r="J892" s="62" t="s">
        <v>1166</v>
      </c>
      <c r="K892" s="62" t="s">
        <v>1167</v>
      </c>
    </row>
    <row r="893" spans="1:11" x14ac:dyDescent="0.2">
      <c r="A893" s="61"/>
      <c r="B893" s="62"/>
      <c r="C893" s="62"/>
      <c r="D893" s="62"/>
      <c r="E893" s="62"/>
      <c r="F893" s="62"/>
      <c r="G893" s="63"/>
      <c r="H893" s="62"/>
      <c r="I893" s="62"/>
      <c r="J893" s="62" t="s">
        <v>1166</v>
      </c>
      <c r="K893" s="62" t="s">
        <v>1167</v>
      </c>
    </row>
    <row r="894" spans="1:11" x14ac:dyDescent="0.2">
      <c r="A894" s="61"/>
      <c r="B894" s="62"/>
      <c r="C894" s="62"/>
      <c r="D894" s="62"/>
      <c r="E894" s="62"/>
      <c r="F894" s="62"/>
      <c r="G894" s="63"/>
      <c r="H894" s="62"/>
      <c r="I894" s="62"/>
      <c r="J894" s="62" t="s">
        <v>1166</v>
      </c>
      <c r="K894" s="62" t="s">
        <v>1167</v>
      </c>
    </row>
    <row r="895" spans="1:11" x14ac:dyDescent="0.2">
      <c r="A895" s="61"/>
      <c r="B895" s="62"/>
      <c r="C895" s="62"/>
      <c r="D895" s="62"/>
      <c r="E895" s="62"/>
      <c r="F895" s="62"/>
      <c r="G895" s="63"/>
      <c r="H895" s="62"/>
      <c r="I895" s="62"/>
      <c r="J895" s="62" t="s">
        <v>1166</v>
      </c>
      <c r="K895" s="62" t="s">
        <v>1167</v>
      </c>
    </row>
    <row r="896" spans="1:11" x14ac:dyDescent="0.2">
      <c r="A896" s="61"/>
      <c r="B896" s="62"/>
      <c r="C896" s="62"/>
      <c r="D896" s="62"/>
      <c r="E896" s="62"/>
      <c r="F896" s="62"/>
      <c r="G896" s="63"/>
      <c r="H896" s="62"/>
      <c r="I896" s="62"/>
      <c r="J896" s="62" t="s">
        <v>1166</v>
      </c>
      <c r="K896" s="62" t="s">
        <v>1167</v>
      </c>
    </row>
    <row r="897" spans="1:11" x14ac:dyDescent="0.2">
      <c r="A897" s="61"/>
      <c r="B897" s="62"/>
      <c r="C897" s="62"/>
      <c r="D897" s="62"/>
      <c r="E897" s="62"/>
      <c r="F897" s="62"/>
      <c r="G897" s="63"/>
      <c r="H897" s="62"/>
      <c r="I897" s="62"/>
      <c r="J897" s="62" t="s">
        <v>1166</v>
      </c>
      <c r="K897" s="62" t="s">
        <v>1167</v>
      </c>
    </row>
    <row r="898" spans="1:11" x14ac:dyDescent="0.2">
      <c r="A898" s="61"/>
      <c r="B898" s="62"/>
      <c r="C898" s="62"/>
      <c r="D898" s="62"/>
      <c r="E898" s="62"/>
      <c r="F898" s="62"/>
      <c r="G898" s="63"/>
      <c r="H898" s="62"/>
      <c r="I898" s="62"/>
      <c r="J898" s="62" t="s">
        <v>1166</v>
      </c>
      <c r="K898" s="62" t="s">
        <v>1167</v>
      </c>
    </row>
    <row r="899" spans="1:11" x14ac:dyDescent="0.2">
      <c r="A899" s="61"/>
      <c r="B899" s="62"/>
      <c r="C899" s="62"/>
      <c r="D899" s="62"/>
      <c r="E899" s="62"/>
      <c r="F899" s="62"/>
      <c r="G899" s="63"/>
      <c r="H899" s="62"/>
      <c r="I899" s="62"/>
      <c r="J899" s="62" t="s">
        <v>1166</v>
      </c>
      <c r="K899" s="62" t="s">
        <v>1167</v>
      </c>
    </row>
    <row r="900" spans="1:11" x14ac:dyDescent="0.2">
      <c r="A900" s="61"/>
      <c r="B900" s="62"/>
      <c r="C900" s="62"/>
      <c r="D900" s="62"/>
      <c r="E900" s="62"/>
      <c r="F900" s="62"/>
      <c r="G900" s="63"/>
      <c r="H900" s="62"/>
      <c r="I900" s="62"/>
      <c r="J900" s="62" t="s">
        <v>1166</v>
      </c>
      <c r="K900" s="62" t="s">
        <v>1167</v>
      </c>
    </row>
    <row r="901" spans="1:11" x14ac:dyDescent="0.2">
      <c r="A901" s="61"/>
      <c r="B901" s="62"/>
      <c r="C901" s="62"/>
      <c r="D901" s="62"/>
      <c r="E901" s="62"/>
      <c r="F901" s="62"/>
      <c r="G901" s="63"/>
      <c r="H901" s="62"/>
      <c r="I901" s="62"/>
      <c r="J901" s="62" t="s">
        <v>1166</v>
      </c>
      <c r="K901" s="62" t="s">
        <v>1167</v>
      </c>
    </row>
    <row r="902" spans="1:11" x14ac:dyDescent="0.2">
      <c r="A902" s="61"/>
      <c r="B902" s="62"/>
      <c r="C902" s="62"/>
      <c r="D902" s="62"/>
      <c r="E902" s="62"/>
      <c r="F902" s="62"/>
      <c r="G902" s="63"/>
      <c r="H902" s="62"/>
      <c r="I902" s="62"/>
      <c r="J902" s="62" t="s">
        <v>1166</v>
      </c>
      <c r="K902" s="62" t="s">
        <v>1167</v>
      </c>
    </row>
    <row r="903" spans="1:11" x14ac:dyDescent="0.2">
      <c r="A903" s="61"/>
      <c r="B903" s="62"/>
      <c r="C903" s="62"/>
      <c r="D903" s="62"/>
      <c r="E903" s="62"/>
      <c r="F903" s="62"/>
      <c r="G903" s="63"/>
      <c r="H903" s="62"/>
      <c r="I903" s="62"/>
      <c r="J903" s="62" t="s">
        <v>1166</v>
      </c>
      <c r="K903" s="62" t="s">
        <v>1167</v>
      </c>
    </row>
    <row r="904" spans="1:11" x14ac:dyDescent="0.2">
      <c r="A904" s="61"/>
      <c r="B904" s="62"/>
      <c r="C904" s="62"/>
      <c r="D904" s="62"/>
      <c r="E904" s="62"/>
      <c r="F904" s="62"/>
      <c r="G904" s="63"/>
      <c r="H904" s="62"/>
      <c r="I904" s="62" t="s">
        <v>1665</v>
      </c>
      <c r="J904" s="62" t="s">
        <v>1166</v>
      </c>
      <c r="K904" s="62" t="s">
        <v>1167</v>
      </c>
    </row>
    <row r="905" spans="1:11" x14ac:dyDescent="0.2">
      <c r="A905" s="61"/>
      <c r="B905" s="62"/>
      <c r="C905" s="62"/>
      <c r="D905" s="62"/>
      <c r="E905" s="62"/>
      <c r="F905" s="62"/>
      <c r="G905" s="63"/>
      <c r="H905" s="62"/>
      <c r="I905" s="62"/>
      <c r="J905" s="62" t="s">
        <v>1166</v>
      </c>
      <c r="K905" s="62" t="s">
        <v>1167</v>
      </c>
    </row>
    <row r="906" spans="1:11" x14ac:dyDescent="0.2">
      <c r="A906" s="61"/>
      <c r="B906" s="62"/>
      <c r="C906" s="62"/>
      <c r="D906" s="62"/>
      <c r="E906" s="62"/>
      <c r="F906" s="62"/>
      <c r="G906" s="63"/>
      <c r="H906" s="62"/>
      <c r="I906" s="62" t="s">
        <v>1182</v>
      </c>
      <c r="J906" s="62" t="s">
        <v>1166</v>
      </c>
      <c r="K906" s="62" t="s">
        <v>1167</v>
      </c>
    </row>
    <row r="907" spans="1:11" x14ac:dyDescent="0.2">
      <c r="A907" s="61"/>
      <c r="B907" s="62"/>
      <c r="C907" s="62"/>
      <c r="D907" s="62"/>
      <c r="E907" s="62"/>
      <c r="F907" s="62"/>
      <c r="G907" s="63"/>
      <c r="H907" s="62"/>
      <c r="I907" s="62" t="s">
        <v>1667</v>
      </c>
      <c r="J907" s="62" t="s">
        <v>1166</v>
      </c>
      <c r="K907" s="62" t="s">
        <v>1167</v>
      </c>
    </row>
    <row r="908" spans="1:11" x14ac:dyDescent="0.2">
      <c r="A908" s="61"/>
      <c r="B908" s="62"/>
      <c r="C908" s="62"/>
      <c r="D908" s="62"/>
      <c r="E908" s="62"/>
      <c r="F908" s="62"/>
      <c r="G908" s="63"/>
      <c r="H908" s="62"/>
      <c r="I908" s="62"/>
      <c r="J908" s="62" t="s">
        <v>1166</v>
      </c>
      <c r="K908" s="62" t="s">
        <v>1167</v>
      </c>
    </row>
    <row r="909" spans="1:11" x14ac:dyDescent="0.2">
      <c r="A909" s="61"/>
      <c r="B909" s="62"/>
      <c r="C909" s="62"/>
      <c r="D909" s="62"/>
      <c r="E909" s="62"/>
      <c r="F909" s="62"/>
      <c r="G909" s="63"/>
      <c r="H909" s="62"/>
      <c r="I909" s="62"/>
      <c r="J909" s="62" t="s">
        <v>1166</v>
      </c>
      <c r="K909" s="62" t="s">
        <v>1167</v>
      </c>
    </row>
    <row r="910" spans="1:11" x14ac:dyDescent="0.2">
      <c r="A910" s="61"/>
      <c r="B910" s="62"/>
      <c r="C910" s="62"/>
      <c r="D910" s="62"/>
      <c r="E910" s="62"/>
      <c r="F910" s="62"/>
      <c r="G910" s="63"/>
      <c r="H910" s="62"/>
      <c r="I910" s="62"/>
      <c r="J910" s="62" t="s">
        <v>1166</v>
      </c>
      <c r="K910" s="62" t="s">
        <v>1167</v>
      </c>
    </row>
    <row r="911" spans="1:11" x14ac:dyDescent="0.2">
      <c r="A911" s="61"/>
      <c r="B911" s="62"/>
      <c r="C911" s="62"/>
      <c r="D911" s="62"/>
      <c r="E911" s="62"/>
      <c r="F911" s="62"/>
      <c r="G911" s="63"/>
      <c r="H911" s="62"/>
      <c r="I911" s="62"/>
      <c r="J911" s="62" t="s">
        <v>1166</v>
      </c>
      <c r="K911" s="62" t="s">
        <v>1167</v>
      </c>
    </row>
    <row r="912" spans="1:11" x14ac:dyDescent="0.2">
      <c r="A912" s="61"/>
      <c r="B912" s="62"/>
      <c r="C912" s="62"/>
      <c r="D912" s="62"/>
      <c r="E912" s="62"/>
      <c r="F912" s="62"/>
      <c r="G912" s="63"/>
      <c r="H912" s="62"/>
      <c r="I912" s="62"/>
      <c r="J912" s="62" t="s">
        <v>1166</v>
      </c>
      <c r="K912" s="62" t="s">
        <v>1167</v>
      </c>
    </row>
    <row r="913" spans="1:11" x14ac:dyDescent="0.2">
      <c r="A913" s="61"/>
      <c r="B913" s="62"/>
      <c r="C913" s="62"/>
      <c r="D913" s="62"/>
      <c r="E913" s="62"/>
      <c r="F913" s="62"/>
      <c r="G913" s="63"/>
      <c r="H913" s="62"/>
      <c r="I913" s="62"/>
      <c r="J913" s="62" t="s">
        <v>1166</v>
      </c>
      <c r="K913" s="62" t="s">
        <v>1167</v>
      </c>
    </row>
    <row r="914" spans="1:11" x14ac:dyDescent="0.2">
      <c r="A914" s="61"/>
      <c r="B914" s="62"/>
      <c r="C914" s="62"/>
      <c r="D914" s="62"/>
      <c r="E914" s="62"/>
      <c r="F914" s="62"/>
      <c r="G914" s="63"/>
      <c r="H914" s="62"/>
      <c r="I914" s="62"/>
      <c r="J914" s="62" t="s">
        <v>1166</v>
      </c>
      <c r="K914" s="62" t="s">
        <v>1167</v>
      </c>
    </row>
    <row r="915" spans="1:11" x14ac:dyDescent="0.2">
      <c r="A915" s="61"/>
      <c r="B915" s="62"/>
      <c r="C915" s="62"/>
      <c r="D915" s="62"/>
      <c r="E915" s="62"/>
      <c r="F915" s="62"/>
      <c r="G915" s="63"/>
      <c r="H915" s="62"/>
      <c r="I915" s="62"/>
      <c r="J915" s="62" t="s">
        <v>1166</v>
      </c>
      <c r="K915" s="62" t="s">
        <v>1167</v>
      </c>
    </row>
    <row r="916" spans="1:11" x14ac:dyDescent="0.2">
      <c r="A916" s="61"/>
      <c r="B916" s="62"/>
      <c r="C916" s="62"/>
      <c r="D916" s="62"/>
      <c r="E916" s="62"/>
      <c r="F916" s="62"/>
      <c r="G916" s="63"/>
      <c r="H916" s="62"/>
      <c r="I916" s="62"/>
      <c r="J916" s="62" t="s">
        <v>1166</v>
      </c>
      <c r="K916" s="62" t="s">
        <v>1167</v>
      </c>
    </row>
    <row r="917" spans="1:11" x14ac:dyDescent="0.2">
      <c r="A917" s="61"/>
      <c r="B917" s="62"/>
      <c r="C917" s="62"/>
      <c r="D917" s="62"/>
      <c r="E917" s="62"/>
      <c r="F917" s="62"/>
      <c r="G917" s="63"/>
      <c r="H917" s="62"/>
      <c r="I917" s="62"/>
      <c r="J917" s="62" t="s">
        <v>1166</v>
      </c>
      <c r="K917" s="62" t="s">
        <v>1167</v>
      </c>
    </row>
    <row r="918" spans="1:11" x14ac:dyDescent="0.2">
      <c r="A918" s="61"/>
      <c r="B918" s="62"/>
      <c r="C918" s="62"/>
      <c r="D918" s="62"/>
      <c r="E918" s="62"/>
      <c r="F918" s="62"/>
      <c r="G918" s="63"/>
      <c r="H918" s="62"/>
      <c r="I918" s="62"/>
      <c r="J918" s="62" t="s">
        <v>1166</v>
      </c>
      <c r="K918" s="62" t="s">
        <v>1167</v>
      </c>
    </row>
    <row r="919" spans="1:11" x14ac:dyDescent="0.2">
      <c r="A919" s="61">
        <v>36146</v>
      </c>
      <c r="B919" s="62" t="s">
        <v>5</v>
      </c>
      <c r="C919" s="62"/>
      <c r="D919" s="62" t="s">
        <v>2</v>
      </c>
      <c r="E919" s="62" t="s">
        <v>20</v>
      </c>
      <c r="F919" s="62" t="s">
        <v>623</v>
      </c>
      <c r="G919" s="63">
        <v>142024</v>
      </c>
      <c r="H919" s="62" t="s">
        <v>726</v>
      </c>
      <c r="I919" s="62"/>
      <c r="J919" s="62" t="s">
        <v>1166</v>
      </c>
      <c r="K919" s="62" t="s">
        <v>1167</v>
      </c>
    </row>
  </sheetData>
  <dataConsolidate link="1">
    <dataRefs count="2">
      <dataRef ref="I15:I23" sheet="FW Monitored"/>
      <dataRef ref="J18" sheet="FW Monitored"/>
    </dataRefs>
  </dataConsolidate>
  <pageMargins left="0.28999999999999998" right="0.37" top="0.38" bottom="0.36" header="0.3" footer="0.3"/>
  <pageSetup scale="84" orientation="landscape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ySplit="1" topLeftCell="A2" activePane="bottomLeft" state="frozen"/>
      <selection pane="bottomLeft" activeCell="F25" sqref="F25"/>
    </sheetView>
  </sheetViews>
  <sheetFormatPr defaultRowHeight="15" x14ac:dyDescent="0.2"/>
  <cols>
    <col min="1" max="1" width="12.7109375" style="9" bestFit="1" customWidth="1"/>
    <col min="2" max="2" width="11.28515625" style="9" customWidth="1"/>
    <col min="3" max="4" width="13" style="6" customWidth="1"/>
    <col min="5" max="5" width="9.140625" style="9" customWidth="1"/>
    <col min="6" max="6" width="26.7109375" style="9" customWidth="1"/>
    <col min="7" max="7" width="25.140625" style="9" customWidth="1"/>
    <col min="8" max="8" width="14" style="9" customWidth="1"/>
    <col min="9" max="9" width="55.7109375" style="9" customWidth="1"/>
    <col min="10" max="10" width="19.28515625" style="6" customWidth="1"/>
    <col min="11" max="11" width="4.5703125" style="5" hidden="1" customWidth="1"/>
    <col min="12" max="12" width="5.140625" style="5" hidden="1" customWidth="1"/>
    <col min="13" max="13" width="9.140625" style="5" hidden="1" customWidth="1"/>
    <col min="14" max="14" width="6" style="5" hidden="1" customWidth="1"/>
    <col min="15" max="15" width="9.7109375" style="9" customWidth="1"/>
    <col min="16" max="16" width="6.140625" style="6" customWidth="1"/>
    <col min="17" max="18" width="9.140625" style="6"/>
    <col min="19" max="16384" width="9.140625" style="5"/>
  </cols>
  <sheetData>
    <row r="1" spans="1:18" ht="60.75" thickBot="1" x14ac:dyDescent="0.25">
      <c r="A1" s="1" t="s">
        <v>7</v>
      </c>
      <c r="B1" s="2" t="s">
        <v>8</v>
      </c>
      <c r="C1" s="2" t="s">
        <v>9</v>
      </c>
      <c r="D1" s="2" t="s">
        <v>723</v>
      </c>
      <c r="E1" s="2" t="s">
        <v>10</v>
      </c>
      <c r="F1" s="1" t="s">
        <v>11</v>
      </c>
      <c r="G1" s="2" t="s">
        <v>12</v>
      </c>
      <c r="H1" s="2" t="s">
        <v>0</v>
      </c>
      <c r="I1" s="1" t="s">
        <v>13</v>
      </c>
      <c r="J1" s="2" t="s">
        <v>14</v>
      </c>
      <c r="K1" s="3"/>
      <c r="L1" s="4"/>
      <c r="O1" s="14" t="s">
        <v>15</v>
      </c>
      <c r="P1" s="15" t="s">
        <v>16</v>
      </c>
    </row>
    <row r="2" spans="1:18" x14ac:dyDescent="0.2">
      <c r="A2" s="7">
        <v>36146</v>
      </c>
      <c r="B2" s="2" t="s">
        <v>5</v>
      </c>
      <c r="C2" s="2" t="s">
        <v>622</v>
      </c>
      <c r="D2" s="2" t="s">
        <v>724</v>
      </c>
      <c r="E2" s="2" t="s">
        <v>2</v>
      </c>
      <c r="F2" s="1" t="s">
        <v>20</v>
      </c>
      <c r="G2" s="2" t="s">
        <v>623</v>
      </c>
      <c r="H2" s="8">
        <v>142024</v>
      </c>
      <c r="I2" s="1" t="s">
        <v>624</v>
      </c>
      <c r="J2" s="2" t="s">
        <v>21</v>
      </c>
      <c r="K2" s="1"/>
      <c r="L2" s="2"/>
      <c r="O2" s="1226">
        <v>98</v>
      </c>
      <c r="P2" s="1228">
        <v>2</v>
      </c>
    </row>
    <row r="3" spans="1:18" ht="15.75" thickBot="1" x14ac:dyDescent="0.25">
      <c r="A3" s="7">
        <v>36351</v>
      </c>
      <c r="B3" s="2" t="s">
        <v>5</v>
      </c>
      <c r="C3" s="2" t="s">
        <v>626</v>
      </c>
      <c r="D3" s="2" t="s">
        <v>724</v>
      </c>
      <c r="E3" s="2" t="s">
        <v>2</v>
      </c>
      <c r="F3" s="1" t="s">
        <v>20</v>
      </c>
      <c r="G3" s="2" t="s">
        <v>26</v>
      </c>
      <c r="H3" s="8">
        <v>17851</v>
      </c>
      <c r="I3" s="1" t="s">
        <v>625</v>
      </c>
      <c r="J3" s="2" t="s">
        <v>490</v>
      </c>
      <c r="K3" s="1"/>
      <c r="L3" s="2"/>
      <c r="O3" s="1227"/>
      <c r="P3" s="1229"/>
    </row>
    <row r="4" spans="1:18" ht="15.75" thickBot="1" x14ac:dyDescent="0.25">
      <c r="A4" s="7">
        <v>36587</v>
      </c>
      <c r="B4" s="2" t="s">
        <v>5</v>
      </c>
      <c r="C4" s="2" t="s">
        <v>627</v>
      </c>
      <c r="D4" s="2" t="s">
        <v>724</v>
      </c>
      <c r="E4" s="2" t="s">
        <v>2</v>
      </c>
      <c r="F4" s="1" t="s">
        <v>17</v>
      </c>
      <c r="G4" s="2" t="s">
        <v>158</v>
      </c>
      <c r="H4" s="8">
        <v>30864</v>
      </c>
      <c r="I4" s="1" t="s">
        <v>628</v>
      </c>
      <c r="J4" s="2"/>
      <c r="K4" s="1"/>
      <c r="L4" s="2"/>
      <c r="O4" s="59" t="s">
        <v>647</v>
      </c>
      <c r="P4" s="58">
        <v>1</v>
      </c>
    </row>
    <row r="5" spans="1:18" x14ac:dyDescent="0.2">
      <c r="A5" s="7">
        <v>36985</v>
      </c>
      <c r="B5" s="2" t="s">
        <v>5</v>
      </c>
      <c r="C5" s="2" t="s">
        <v>629</v>
      </c>
      <c r="D5" s="2" t="s">
        <v>724</v>
      </c>
      <c r="E5" s="2" t="s">
        <v>2</v>
      </c>
      <c r="F5" s="1" t="s">
        <v>19</v>
      </c>
      <c r="G5" s="2" t="s">
        <v>30</v>
      </c>
      <c r="H5" s="8">
        <v>31147</v>
      </c>
      <c r="I5" s="1" t="s">
        <v>107</v>
      </c>
      <c r="J5" s="2"/>
      <c r="K5" s="1"/>
      <c r="L5" s="2"/>
      <c r="O5" s="1230" t="s">
        <v>648</v>
      </c>
      <c r="P5" s="1228">
        <v>3</v>
      </c>
    </row>
    <row r="6" spans="1:18" x14ac:dyDescent="0.2">
      <c r="A6" s="7">
        <v>36997</v>
      </c>
      <c r="B6" s="2" t="s">
        <v>5</v>
      </c>
      <c r="C6" s="2" t="s">
        <v>630</v>
      </c>
      <c r="D6" s="2" t="s">
        <v>724</v>
      </c>
      <c r="E6" s="2" t="s">
        <v>2</v>
      </c>
      <c r="F6" s="1" t="s">
        <v>19</v>
      </c>
      <c r="G6" s="2" t="s">
        <v>623</v>
      </c>
      <c r="H6" s="8">
        <v>20000</v>
      </c>
      <c r="I6" s="1" t="s">
        <v>22</v>
      </c>
      <c r="J6" s="2"/>
      <c r="K6" s="1"/>
      <c r="L6" s="2"/>
      <c r="O6" s="1231"/>
      <c r="P6" s="1233"/>
    </row>
    <row r="7" spans="1:18" s="9" customFormat="1" ht="15.75" thickBot="1" x14ac:dyDescent="0.25">
      <c r="A7" s="7">
        <v>37046</v>
      </c>
      <c r="B7" s="2" t="s">
        <v>5</v>
      </c>
      <c r="C7" s="2" t="s">
        <v>631</v>
      </c>
      <c r="D7" s="2" t="s">
        <v>724</v>
      </c>
      <c r="E7" s="2" t="s">
        <v>2</v>
      </c>
      <c r="F7" s="1" t="s">
        <v>19</v>
      </c>
      <c r="G7" s="2" t="s">
        <v>30</v>
      </c>
      <c r="H7" s="8">
        <v>20000</v>
      </c>
      <c r="I7" s="1" t="s">
        <v>632</v>
      </c>
      <c r="J7" s="2"/>
      <c r="K7" s="1"/>
      <c r="L7" s="2"/>
      <c r="O7" s="1232"/>
      <c r="P7" s="1229"/>
      <c r="Q7" s="6"/>
      <c r="R7" s="6"/>
    </row>
    <row r="8" spans="1:18" x14ac:dyDescent="0.2">
      <c r="A8" s="7">
        <v>37140</v>
      </c>
      <c r="B8" s="2" t="s">
        <v>5</v>
      </c>
      <c r="C8" s="2" t="s">
        <v>633</v>
      </c>
      <c r="D8" s="2" t="s">
        <v>724</v>
      </c>
      <c r="E8" s="2" t="s">
        <v>2</v>
      </c>
      <c r="F8" s="1" t="s">
        <v>19</v>
      </c>
      <c r="G8" s="2" t="s">
        <v>634</v>
      </c>
      <c r="H8" s="8">
        <v>27453</v>
      </c>
      <c r="I8" s="1" t="s">
        <v>22</v>
      </c>
      <c r="J8" s="2"/>
      <c r="K8" s="1"/>
      <c r="L8" s="2"/>
      <c r="O8" s="1230" t="s">
        <v>649</v>
      </c>
      <c r="P8" s="1228">
        <v>2</v>
      </c>
    </row>
    <row r="9" spans="1:18" ht="15.75" thickBot="1" x14ac:dyDescent="0.25">
      <c r="A9" s="7">
        <v>37461</v>
      </c>
      <c r="B9" s="6" t="s">
        <v>5</v>
      </c>
      <c r="C9" s="2" t="s">
        <v>635</v>
      </c>
      <c r="D9" s="2" t="s">
        <v>724</v>
      </c>
      <c r="E9" s="2" t="s">
        <v>2</v>
      </c>
      <c r="F9" s="9" t="s">
        <v>19</v>
      </c>
      <c r="G9" s="2" t="s">
        <v>26</v>
      </c>
      <c r="H9" s="8">
        <v>20000</v>
      </c>
      <c r="I9" s="1" t="s">
        <v>22</v>
      </c>
      <c r="J9" s="2"/>
      <c r="K9" s="1"/>
      <c r="L9" s="2"/>
      <c r="O9" s="1227"/>
      <c r="P9" s="1229"/>
    </row>
    <row r="10" spans="1:18" ht="15.75" thickBot="1" x14ac:dyDescent="0.25">
      <c r="A10" s="7">
        <v>37517</v>
      </c>
      <c r="B10" s="2" t="s">
        <v>5</v>
      </c>
      <c r="C10" s="2" t="s">
        <v>627</v>
      </c>
      <c r="D10" s="2" t="s">
        <v>724</v>
      </c>
      <c r="E10" s="2" t="s">
        <v>2</v>
      </c>
      <c r="F10" s="1" t="s">
        <v>20</v>
      </c>
      <c r="G10" s="2" t="s">
        <v>260</v>
      </c>
      <c r="H10" s="8">
        <v>150082</v>
      </c>
      <c r="I10" s="1" t="s">
        <v>636</v>
      </c>
      <c r="J10" s="2" t="s">
        <v>637</v>
      </c>
      <c r="K10" s="1"/>
      <c r="L10" s="2"/>
      <c r="O10" s="59" t="s">
        <v>650</v>
      </c>
      <c r="P10" s="58">
        <v>1</v>
      </c>
    </row>
    <row r="11" spans="1:18" x14ac:dyDescent="0.2">
      <c r="A11" s="7">
        <v>37927</v>
      </c>
      <c r="B11" s="2" t="s">
        <v>5</v>
      </c>
      <c r="C11" s="2" t="s">
        <v>638</v>
      </c>
      <c r="D11" s="2" t="s">
        <v>724</v>
      </c>
      <c r="E11" s="2" t="s">
        <v>2</v>
      </c>
      <c r="F11" s="1" t="s">
        <v>20</v>
      </c>
      <c r="G11" s="2" t="s">
        <v>31</v>
      </c>
      <c r="H11" s="8">
        <v>108000</v>
      </c>
      <c r="I11" s="1" t="s">
        <v>639</v>
      </c>
      <c r="J11" s="2" t="s">
        <v>637</v>
      </c>
      <c r="K11" s="1"/>
      <c r="L11" s="2"/>
      <c r="O11" s="1230" t="s">
        <v>651</v>
      </c>
      <c r="P11" s="1228">
        <v>2</v>
      </c>
    </row>
    <row r="12" spans="1:18" ht="15.75" thickBot="1" x14ac:dyDescent="0.25">
      <c r="A12" s="7">
        <v>38037</v>
      </c>
      <c r="B12" s="2" t="s">
        <v>5</v>
      </c>
      <c r="C12" s="2" t="s">
        <v>629</v>
      </c>
      <c r="D12" s="2" t="s">
        <v>724</v>
      </c>
      <c r="E12" s="2" t="s">
        <v>2</v>
      </c>
      <c r="F12" s="1" t="s">
        <v>20</v>
      </c>
      <c r="G12" s="2" t="s">
        <v>377</v>
      </c>
      <c r="H12" s="8">
        <v>125363</v>
      </c>
      <c r="I12" s="1" t="s">
        <v>636</v>
      </c>
      <c r="J12" s="2" t="s">
        <v>640</v>
      </c>
      <c r="K12" s="1"/>
      <c r="L12" s="2"/>
      <c r="O12" s="1227"/>
      <c r="P12" s="1229"/>
    </row>
    <row r="13" spans="1:18" ht="15.75" thickBot="1" x14ac:dyDescent="0.25">
      <c r="A13" s="7">
        <v>38653</v>
      </c>
      <c r="B13" s="2" t="s">
        <v>5</v>
      </c>
      <c r="C13" s="2" t="s">
        <v>641</v>
      </c>
      <c r="D13" s="2" t="s">
        <v>724</v>
      </c>
      <c r="E13" s="2" t="s">
        <v>2</v>
      </c>
      <c r="F13" s="1" t="s">
        <v>20</v>
      </c>
      <c r="G13" s="2" t="s">
        <v>377</v>
      </c>
      <c r="H13" s="8">
        <v>46291</v>
      </c>
      <c r="I13" s="1" t="s">
        <v>642</v>
      </c>
      <c r="J13" s="2"/>
      <c r="K13" s="1"/>
      <c r="L13" s="2"/>
      <c r="O13" s="59" t="s">
        <v>652</v>
      </c>
      <c r="P13" s="58">
        <v>1</v>
      </c>
    </row>
    <row r="14" spans="1:18" ht="15.75" thickBot="1" x14ac:dyDescent="0.25">
      <c r="A14" s="7">
        <v>39582</v>
      </c>
      <c r="B14" s="2" t="s">
        <v>5</v>
      </c>
      <c r="C14" s="2" t="s">
        <v>643</v>
      </c>
      <c r="D14" s="2" t="s">
        <v>724</v>
      </c>
      <c r="E14" s="2" t="s">
        <v>2</v>
      </c>
      <c r="F14" s="1" t="s">
        <v>19</v>
      </c>
      <c r="G14" s="2" t="s">
        <v>32</v>
      </c>
      <c r="H14" s="8">
        <v>30216</v>
      </c>
      <c r="I14" s="1" t="s">
        <v>22</v>
      </c>
      <c r="J14" s="2"/>
      <c r="K14" s="1"/>
      <c r="L14" s="2"/>
      <c r="O14" s="59" t="s">
        <v>653</v>
      </c>
      <c r="P14" s="58">
        <v>1</v>
      </c>
    </row>
    <row r="15" spans="1:18" x14ac:dyDescent="0.2">
      <c r="A15" s="7">
        <v>39966</v>
      </c>
      <c r="B15" s="2" t="s">
        <v>5</v>
      </c>
      <c r="C15" s="2" t="s">
        <v>631</v>
      </c>
      <c r="D15" s="2" t="s">
        <v>724</v>
      </c>
      <c r="E15" s="2" t="s">
        <v>2</v>
      </c>
      <c r="F15" s="1" t="s">
        <v>19</v>
      </c>
      <c r="G15" s="2" t="s">
        <v>99</v>
      </c>
      <c r="H15" s="8">
        <v>20000</v>
      </c>
      <c r="I15" s="1" t="s">
        <v>107</v>
      </c>
      <c r="J15" s="2"/>
      <c r="K15" s="1"/>
      <c r="L15" s="2"/>
      <c r="O15" s="1230" t="s">
        <v>654</v>
      </c>
      <c r="P15" s="1228">
        <v>2</v>
      </c>
    </row>
    <row r="16" spans="1:18" x14ac:dyDescent="0.2">
      <c r="A16" s="7">
        <v>40021</v>
      </c>
      <c r="B16" s="2" t="s">
        <v>5</v>
      </c>
      <c r="C16" s="2" t="s">
        <v>646</v>
      </c>
      <c r="D16" s="2" t="s">
        <v>724</v>
      </c>
      <c r="E16" s="2" t="s">
        <v>2</v>
      </c>
      <c r="F16" s="1" t="s">
        <v>19</v>
      </c>
      <c r="G16" s="2" t="s">
        <v>72</v>
      </c>
      <c r="H16" s="8">
        <v>37844.410000000003</v>
      </c>
      <c r="I16" s="1" t="s">
        <v>67</v>
      </c>
      <c r="J16" s="2"/>
      <c r="K16" s="1"/>
      <c r="L16" s="2"/>
      <c r="O16" s="1234"/>
      <c r="P16" s="1233"/>
    </row>
    <row r="17" spans="1:16" ht="15.75" thickBot="1" x14ac:dyDescent="0.25">
      <c r="A17" s="7">
        <v>40033</v>
      </c>
      <c r="B17" s="2" t="s">
        <v>5</v>
      </c>
      <c r="C17" s="2" t="s">
        <v>643</v>
      </c>
      <c r="D17" s="2" t="s">
        <v>724</v>
      </c>
      <c r="E17" s="2" t="s">
        <v>2</v>
      </c>
      <c r="F17" s="1" t="s">
        <v>20</v>
      </c>
      <c r="G17" s="2" t="s">
        <v>620</v>
      </c>
      <c r="H17" s="8">
        <v>47204.58</v>
      </c>
      <c r="I17" s="1" t="s">
        <v>621</v>
      </c>
      <c r="J17" s="2" t="s">
        <v>21</v>
      </c>
      <c r="K17" s="1"/>
      <c r="L17" s="2"/>
      <c r="O17" s="1227"/>
      <c r="P17" s="1229"/>
    </row>
    <row r="18" spans="1:16" x14ac:dyDescent="0.2">
      <c r="A18" s="7">
        <v>40092</v>
      </c>
      <c r="B18" s="2" t="s">
        <v>5</v>
      </c>
      <c r="C18" s="2" t="s">
        <v>644</v>
      </c>
      <c r="D18" s="2" t="s">
        <v>724</v>
      </c>
      <c r="E18" s="2" t="s">
        <v>1</v>
      </c>
      <c r="F18" s="1" t="s">
        <v>17</v>
      </c>
      <c r="G18" s="2" t="s">
        <v>34</v>
      </c>
      <c r="H18" s="8">
        <v>1200000</v>
      </c>
      <c r="I18" s="1" t="s">
        <v>33</v>
      </c>
      <c r="J18" s="2"/>
      <c r="K18" s="1"/>
      <c r="L18" s="2"/>
      <c r="O18" s="1231" t="s">
        <v>655</v>
      </c>
      <c r="P18" s="1233">
        <v>2</v>
      </c>
    </row>
    <row r="19" spans="1:16" ht="30.75" thickBot="1" x14ac:dyDescent="0.25">
      <c r="A19" s="7">
        <v>40239</v>
      </c>
      <c r="B19" s="2" t="s">
        <v>5</v>
      </c>
      <c r="C19" s="2" t="s">
        <v>645</v>
      </c>
      <c r="D19" s="2" t="s">
        <v>724</v>
      </c>
      <c r="E19" s="2" t="s">
        <v>2</v>
      </c>
      <c r="F19" s="1" t="s">
        <v>19</v>
      </c>
      <c r="G19" s="2" t="s">
        <v>236</v>
      </c>
      <c r="H19" s="8"/>
      <c r="I19" s="1" t="s">
        <v>619</v>
      </c>
      <c r="J19" s="2"/>
      <c r="K19" s="1"/>
      <c r="L19" s="2"/>
      <c r="O19" s="1227"/>
      <c r="P19" s="1229"/>
    </row>
    <row r="20" spans="1: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O20" s="16"/>
      <c r="P20" s="17"/>
    </row>
    <row r="21" spans="1:1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mergeCells count="12">
    <mergeCell ref="O11:O12"/>
    <mergeCell ref="P11:P12"/>
    <mergeCell ref="O15:O17"/>
    <mergeCell ref="O18:O19"/>
    <mergeCell ref="P15:P17"/>
    <mergeCell ref="P18:P19"/>
    <mergeCell ref="O2:O3"/>
    <mergeCell ref="P2:P3"/>
    <mergeCell ref="O5:O7"/>
    <mergeCell ref="P5:P7"/>
    <mergeCell ref="O8:O9"/>
    <mergeCell ref="P8:P9"/>
  </mergeCells>
  <pageMargins left="0.23" right="0.2" top="0.75" bottom="0.75" header="0.3" footer="0.3"/>
  <pageSetup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30"/>
  <sheetViews>
    <sheetView tabSelected="1" zoomScale="90" zoomScaleNormal="90" workbookViewId="0">
      <pane xSplit="2" topLeftCell="DM1" activePane="topRight" state="frozen"/>
      <selection pane="topRight" activeCell="EJ6" sqref="EJ6"/>
    </sheetView>
  </sheetViews>
  <sheetFormatPr defaultRowHeight="9.75" x14ac:dyDescent="0.15"/>
  <cols>
    <col min="1" max="1" width="6.140625" style="1121" customWidth="1"/>
    <col min="2" max="2" width="5.7109375" style="443" customWidth="1"/>
    <col min="3" max="3" width="8.28515625" style="442" customWidth="1"/>
    <col min="4" max="12" width="8.28515625" style="443" customWidth="1"/>
    <col min="13" max="13" width="8.28515625" style="442" customWidth="1"/>
    <col min="14" max="14" width="8.42578125" style="442" customWidth="1"/>
    <col min="15" max="19" width="8.28515625" style="443" customWidth="1"/>
    <col min="20" max="22" width="8.28515625" style="442" customWidth="1"/>
    <col min="23" max="29" width="7.28515625" style="443" customWidth="1"/>
    <col min="30" max="35" width="8.7109375" style="443" customWidth="1"/>
    <col min="36" max="42" width="5.7109375" style="443" customWidth="1"/>
    <col min="43" max="44" width="5.7109375" style="442" customWidth="1"/>
    <col min="45" max="45" width="5.7109375" style="443" customWidth="1"/>
    <col min="46" max="46" width="5.7109375" style="442" customWidth="1"/>
    <col min="47" max="47" width="5.7109375" style="443" customWidth="1"/>
    <col min="48" max="48" width="5.7109375" style="444" customWidth="1"/>
    <col min="49" max="90" width="5.7109375" style="443" customWidth="1"/>
    <col min="91" max="92" width="7.7109375" style="443" customWidth="1"/>
    <col min="93" max="139" width="6.28515625" style="443" customWidth="1"/>
    <col min="140" max="140" width="6.85546875" style="443" customWidth="1"/>
    <col min="141" max="158" width="6.28515625" style="443" customWidth="1"/>
    <col min="159" max="159" width="7.7109375" style="443" customWidth="1"/>
    <col min="160" max="161" width="8.28515625" style="443" customWidth="1"/>
    <col min="162" max="162" width="10" style="443" bestFit="1" customWidth="1"/>
    <col min="163" max="163" width="9.140625" style="443"/>
    <col min="164" max="164" width="9.28515625" style="443" bestFit="1" customWidth="1"/>
    <col min="165" max="180" width="9.140625" style="443"/>
    <col min="181" max="181" width="11.140625" style="443" customWidth="1"/>
    <col min="182" max="183" width="9.28515625" style="443" bestFit="1" customWidth="1"/>
    <col min="184" max="186" width="9.140625" style="443"/>
    <col min="187" max="187" width="11" style="443" bestFit="1" customWidth="1"/>
    <col min="188" max="189" width="9.28515625" style="443" bestFit="1" customWidth="1"/>
    <col min="190" max="190" width="11.7109375" style="443" customWidth="1"/>
    <col min="191" max="16384" width="9.140625" style="443"/>
  </cols>
  <sheetData>
    <row r="1" spans="1:165" s="330" customFormat="1" ht="12" customHeight="1" thickTop="1" thickBot="1" x14ac:dyDescent="0.25">
      <c r="A1" s="1121"/>
      <c r="E1" s="875"/>
      <c r="F1" s="875"/>
      <c r="G1" s="875"/>
      <c r="H1" s="875"/>
      <c r="I1" s="875"/>
      <c r="J1" s="605"/>
      <c r="K1" s="702"/>
      <c r="P1" s="1114"/>
      <c r="Q1" s="1203"/>
      <c r="R1" s="1203"/>
      <c r="S1" s="1203"/>
      <c r="U1" s="1028"/>
      <c r="V1" s="1028"/>
      <c r="X1" s="908"/>
      <c r="Y1" s="908"/>
      <c r="Z1" s="973"/>
      <c r="AA1" s="973"/>
      <c r="AB1" s="568"/>
      <c r="AC1" s="568"/>
      <c r="CM1" s="1288" t="s">
        <v>1610</v>
      </c>
      <c r="CN1" s="1289"/>
      <c r="CO1" s="1289"/>
      <c r="CP1" s="1289"/>
      <c r="CQ1" s="1289"/>
      <c r="CR1" s="1289"/>
      <c r="CS1" s="1289"/>
      <c r="CT1" s="1289"/>
      <c r="CU1" s="1289"/>
      <c r="CV1" s="1289"/>
      <c r="CW1" s="1289"/>
      <c r="CX1" s="1289"/>
      <c r="CY1" s="1289"/>
      <c r="CZ1" s="1289"/>
      <c r="DA1" s="1289"/>
      <c r="DB1" s="1289"/>
      <c r="DC1" s="1289"/>
      <c r="DD1" s="1289"/>
      <c r="DE1" s="1289"/>
      <c r="DF1" s="1289"/>
      <c r="DG1" s="1289"/>
      <c r="DH1" s="1289"/>
      <c r="DI1" s="1289"/>
      <c r="DJ1" s="1289"/>
      <c r="DK1" s="1289"/>
      <c r="DL1" s="1289"/>
      <c r="DM1" s="1289"/>
      <c r="DN1" s="1289"/>
      <c r="DO1" s="1289"/>
      <c r="DP1" s="1289"/>
      <c r="DQ1" s="1289"/>
      <c r="DR1" s="1289"/>
      <c r="DS1" s="1289"/>
      <c r="DT1" s="1289"/>
      <c r="DU1" s="1289"/>
      <c r="DV1" s="1289"/>
      <c r="DW1" s="1289"/>
      <c r="DX1" s="1289"/>
      <c r="DY1" s="1289"/>
      <c r="DZ1" s="1289"/>
      <c r="EA1" s="1289"/>
      <c r="EB1" s="1289"/>
      <c r="EC1" s="1289"/>
      <c r="ED1" s="1289"/>
      <c r="EE1" s="1289"/>
      <c r="EF1" s="1289"/>
      <c r="EG1" s="1289"/>
      <c r="EH1" s="1289"/>
      <c r="EI1" s="1289"/>
      <c r="EJ1" s="1289"/>
      <c r="EK1" s="1289"/>
      <c r="EL1" s="1289"/>
      <c r="EM1" s="1289"/>
      <c r="EN1" s="1289"/>
      <c r="EO1" s="1289"/>
      <c r="EP1" s="1289"/>
      <c r="EQ1" s="1290"/>
    </row>
    <row r="2" spans="1:165" s="330" customFormat="1" ht="12" customHeight="1" thickTop="1" thickBot="1" x14ac:dyDescent="0.25">
      <c r="A2" s="1121"/>
      <c r="E2" s="875"/>
      <c r="F2" s="875"/>
      <c r="G2" s="875"/>
      <c r="H2" s="875"/>
      <c r="I2" s="875"/>
      <c r="J2" s="605"/>
      <c r="K2" s="702"/>
      <c r="P2" s="1114"/>
      <c r="Q2" s="1203"/>
      <c r="R2" s="1203"/>
      <c r="S2" s="1203"/>
      <c r="U2" s="1028"/>
      <c r="V2" s="1028"/>
      <c r="X2" s="908"/>
      <c r="Y2" s="908"/>
      <c r="Z2" s="973"/>
      <c r="AA2" s="973"/>
      <c r="AB2" s="568"/>
      <c r="AC2" s="568"/>
      <c r="AE2" s="1250" t="s">
        <v>1519</v>
      </c>
      <c r="AF2" s="1251"/>
      <c r="AG2" s="1251"/>
      <c r="AH2" s="1251"/>
      <c r="AI2" s="1251"/>
      <c r="AJ2" s="1251"/>
      <c r="AK2" s="1251"/>
      <c r="AL2" s="1251"/>
      <c r="AM2" s="1251"/>
      <c r="AN2" s="1251"/>
      <c r="AO2" s="1251"/>
      <c r="AP2" s="1251"/>
      <c r="AQ2" s="1251"/>
      <c r="AR2" s="1251"/>
      <c r="AS2" s="1251"/>
      <c r="AT2" s="1251"/>
      <c r="AU2" s="1251"/>
      <c r="AV2" s="1251"/>
      <c r="AW2" s="1251"/>
      <c r="AX2" s="1251"/>
      <c r="AY2" s="1251"/>
      <c r="AZ2" s="1251"/>
      <c r="BA2" s="1251"/>
      <c r="BB2" s="1251"/>
      <c r="BC2" s="1251"/>
      <c r="BD2" s="1251"/>
      <c r="BE2" s="1251"/>
      <c r="BF2" s="1251"/>
      <c r="BG2" s="1251"/>
      <c r="BH2" s="1251"/>
      <c r="BI2" s="1251"/>
      <c r="BJ2" s="1251"/>
      <c r="BK2" s="1251"/>
      <c r="BL2" s="1251"/>
      <c r="BM2" s="1251"/>
      <c r="BN2" s="1251"/>
      <c r="BO2" s="1251"/>
      <c r="BP2" s="1251"/>
      <c r="BQ2" s="1251"/>
      <c r="BR2" s="1251"/>
      <c r="BS2" s="1251"/>
      <c r="BT2" s="1251"/>
      <c r="BU2" s="1251"/>
      <c r="BV2" s="1251"/>
      <c r="BW2" s="1251"/>
      <c r="BX2" s="1251"/>
      <c r="BY2" s="1251"/>
      <c r="BZ2" s="1251"/>
      <c r="CA2" s="1251"/>
      <c r="CB2" s="1251"/>
      <c r="CC2" s="1251"/>
      <c r="CD2" s="1251"/>
      <c r="CE2" s="1251"/>
      <c r="CF2" s="1251"/>
      <c r="CG2" s="1251"/>
      <c r="CH2" s="1251"/>
      <c r="CI2" s="1251"/>
      <c r="CJ2" s="1251"/>
      <c r="CK2" s="1251"/>
      <c r="CL2" s="1262"/>
      <c r="CM2" s="1298" t="s">
        <v>1611</v>
      </c>
      <c r="CN2" s="1299"/>
      <c r="CO2" s="1299"/>
      <c r="CP2" s="1299"/>
      <c r="CQ2" s="1299"/>
      <c r="CR2" s="1299"/>
      <c r="CS2" s="1299"/>
      <c r="CT2" s="1299"/>
      <c r="CU2" s="1299"/>
      <c r="CV2" s="1299"/>
      <c r="CW2" s="1299"/>
      <c r="CX2" s="1299"/>
      <c r="CY2" s="1299"/>
      <c r="CZ2" s="1299"/>
      <c r="DA2" s="1299"/>
      <c r="DB2" s="1299"/>
      <c r="DC2" s="1299"/>
      <c r="DD2" s="1299"/>
      <c r="DE2" s="1299"/>
      <c r="DF2" s="1299"/>
      <c r="DG2" s="1299"/>
      <c r="DH2" s="1299"/>
      <c r="DI2" s="1299"/>
      <c r="DJ2" s="1299"/>
      <c r="DK2" s="1299"/>
      <c r="DL2" s="1299"/>
      <c r="DM2" s="1299"/>
      <c r="DN2" s="1299"/>
      <c r="DO2" s="1300"/>
      <c r="DP2" s="1257" t="s">
        <v>1496</v>
      </c>
      <c r="DQ2" s="1251"/>
      <c r="DR2" s="1251"/>
      <c r="DS2" s="1251"/>
      <c r="DT2" s="1251"/>
      <c r="DU2" s="1251"/>
      <c r="DV2" s="1251"/>
      <c r="DW2" s="1251"/>
      <c r="DX2" s="1251"/>
      <c r="DY2" s="1251"/>
      <c r="DZ2" s="1251"/>
      <c r="EA2" s="1251"/>
      <c r="EB2" s="1251"/>
      <c r="EC2" s="1251"/>
      <c r="ED2" s="1251"/>
      <c r="EE2" s="1251"/>
      <c r="EF2" s="1251"/>
      <c r="EG2" s="1252"/>
      <c r="EH2" s="1257" t="s">
        <v>1609</v>
      </c>
      <c r="EI2" s="1262"/>
      <c r="EJ2" s="1250" t="s">
        <v>1618</v>
      </c>
      <c r="EK2" s="1251"/>
      <c r="EL2" s="1251"/>
      <c r="EM2" s="1251"/>
      <c r="EN2" s="1251"/>
      <c r="EO2" s="1251"/>
      <c r="EP2" s="1251"/>
      <c r="EQ2" s="1262"/>
      <c r="ER2" s="1302" t="s">
        <v>1480</v>
      </c>
      <c r="ES2" s="1302"/>
      <c r="ET2" s="1302"/>
      <c r="EU2" s="1302"/>
      <c r="EV2" s="1302"/>
      <c r="EW2" s="1302"/>
      <c r="EX2" s="1302"/>
      <c r="EY2" s="1302"/>
      <c r="EZ2" s="1302"/>
      <c r="FA2" s="1302"/>
      <c r="FB2" s="1302"/>
      <c r="FC2" s="1303"/>
      <c r="FD2" s="1313" t="s">
        <v>2833</v>
      </c>
      <c r="FE2" s="1314"/>
      <c r="FF2" s="1314"/>
      <c r="FG2" s="1314"/>
      <c r="FH2" s="1314"/>
      <c r="FI2" s="1315"/>
    </row>
    <row r="3" spans="1:165" s="330" customFormat="1" ht="12" customHeight="1" thickTop="1" thickBot="1" x14ac:dyDescent="0.25">
      <c r="A3" s="1121"/>
      <c r="C3" s="1282" t="s">
        <v>2629</v>
      </c>
      <c r="D3" s="1283"/>
      <c r="E3" s="1283"/>
      <c r="F3" s="1283"/>
      <c r="G3" s="1283"/>
      <c r="H3" s="1283"/>
      <c r="I3" s="1283"/>
      <c r="J3" s="1283"/>
      <c r="K3" s="1283"/>
      <c r="L3" s="1283"/>
      <c r="M3" s="1283"/>
      <c r="N3" s="1283"/>
      <c r="O3" s="1283"/>
      <c r="P3" s="1283"/>
      <c r="Q3" s="1283"/>
      <c r="R3" s="1283"/>
      <c r="S3" s="1283"/>
      <c r="T3" s="1283"/>
      <c r="U3" s="194" t="s">
        <v>2628</v>
      </c>
      <c r="V3" s="1030" t="s">
        <v>2630</v>
      </c>
      <c r="W3" s="1282" t="s">
        <v>2436</v>
      </c>
      <c r="X3" s="1283"/>
      <c r="Y3" s="1283"/>
      <c r="Z3" s="1283"/>
      <c r="AA3" s="1283"/>
      <c r="AB3" s="1283"/>
      <c r="AC3" s="1283"/>
      <c r="AD3" s="1284"/>
      <c r="AE3" s="1296" t="s">
        <v>1503</v>
      </c>
      <c r="AF3" s="1297"/>
      <c r="AG3" s="1297"/>
      <c r="AH3" s="1297"/>
      <c r="AI3" s="1297"/>
      <c r="AJ3" s="1297"/>
      <c r="AK3" s="1297"/>
      <c r="AL3" s="1297"/>
      <c r="AM3" s="1297"/>
      <c r="AN3" s="1297"/>
      <c r="AO3" s="1297"/>
      <c r="AP3" s="1297"/>
      <c r="AQ3" s="1279" t="s">
        <v>5</v>
      </c>
      <c r="AR3" s="1280"/>
      <c r="AS3" s="1280"/>
      <c r="AT3" s="1280"/>
      <c r="AU3" s="1280"/>
      <c r="AV3" s="1280"/>
      <c r="AW3" s="1280"/>
      <c r="AX3" s="1280"/>
      <c r="AY3" s="1280"/>
      <c r="AZ3" s="1280"/>
      <c r="BA3" s="1280"/>
      <c r="BB3" s="1280"/>
      <c r="BC3" s="1291" t="s">
        <v>4</v>
      </c>
      <c r="BD3" s="1292"/>
      <c r="BE3" s="1292"/>
      <c r="BF3" s="1292"/>
      <c r="BG3" s="1292"/>
      <c r="BH3" s="1292"/>
      <c r="BI3" s="1292"/>
      <c r="BJ3" s="1292"/>
      <c r="BK3" s="1292"/>
      <c r="BL3" s="1292"/>
      <c r="BM3" s="1292"/>
      <c r="BN3" s="1293"/>
      <c r="BO3" s="1279" t="s">
        <v>6</v>
      </c>
      <c r="BP3" s="1280"/>
      <c r="BQ3" s="1280"/>
      <c r="BR3" s="1280"/>
      <c r="BS3" s="1280"/>
      <c r="BT3" s="1280"/>
      <c r="BU3" s="1280"/>
      <c r="BV3" s="1280"/>
      <c r="BW3" s="1280"/>
      <c r="BX3" s="1280"/>
      <c r="BY3" s="1280"/>
      <c r="BZ3" s="1294"/>
      <c r="CA3" s="1280" t="s">
        <v>1614</v>
      </c>
      <c r="CB3" s="1280"/>
      <c r="CC3" s="1280"/>
      <c r="CD3" s="1280"/>
      <c r="CE3" s="1280"/>
      <c r="CF3" s="1280"/>
      <c r="CG3" s="1280"/>
      <c r="CH3" s="1280"/>
      <c r="CI3" s="1280"/>
      <c r="CJ3" s="1280"/>
      <c r="CK3" s="1280"/>
      <c r="CL3" s="1295"/>
      <c r="CM3" s="1266" t="s">
        <v>36</v>
      </c>
      <c r="CN3" s="1267"/>
      <c r="CO3" s="1267"/>
      <c r="CP3" s="1267"/>
      <c r="CQ3" s="1267"/>
      <c r="CR3" s="1267"/>
      <c r="CS3" s="1268"/>
      <c r="CT3" s="1269" t="s">
        <v>5</v>
      </c>
      <c r="CU3" s="1269"/>
      <c r="CV3" s="1269"/>
      <c r="CW3" s="1269"/>
      <c r="CX3" s="1269"/>
      <c r="CY3" s="1269"/>
      <c r="CZ3" s="1270"/>
      <c r="DA3" s="1291" t="s">
        <v>4</v>
      </c>
      <c r="DB3" s="1292"/>
      <c r="DC3" s="1292"/>
      <c r="DD3" s="1292"/>
      <c r="DE3" s="1292"/>
      <c r="DF3" s="1291" t="s">
        <v>6</v>
      </c>
      <c r="DG3" s="1292"/>
      <c r="DH3" s="1292"/>
      <c r="DI3" s="1292"/>
      <c r="DJ3" s="1293"/>
      <c r="DK3" s="1292" t="s">
        <v>1614</v>
      </c>
      <c r="DL3" s="1292"/>
      <c r="DM3" s="1292"/>
      <c r="DN3" s="1292"/>
      <c r="DO3" s="1292"/>
      <c r="DP3" s="1264" t="s">
        <v>36</v>
      </c>
      <c r="DQ3" s="1267"/>
      <c r="DR3" s="1267"/>
      <c r="DS3" s="1267"/>
      <c r="DT3" s="1264" t="s">
        <v>2660</v>
      </c>
      <c r="DU3" s="1267"/>
      <c r="DV3" s="1267"/>
      <c r="DW3" s="1268"/>
      <c r="DX3" s="1264" t="s">
        <v>2194</v>
      </c>
      <c r="DY3" s="1267"/>
      <c r="DZ3" s="1267"/>
      <c r="EA3" s="1301"/>
      <c r="EB3" s="1273" t="s">
        <v>2647</v>
      </c>
      <c r="EC3" s="1268"/>
      <c r="ED3" s="1264" t="s">
        <v>5</v>
      </c>
      <c r="EE3" s="1267"/>
      <c r="EF3" s="1267"/>
      <c r="EG3" s="1268"/>
      <c r="EH3" s="1264" t="s">
        <v>5</v>
      </c>
      <c r="EI3" s="1265"/>
      <c r="EJ3" s="1266" t="s">
        <v>1619</v>
      </c>
      <c r="EK3" s="1267"/>
      <c r="EL3" s="1267"/>
      <c r="EM3" s="1267"/>
      <c r="EN3" s="1267"/>
      <c r="EO3" s="1267"/>
      <c r="EP3" s="1267"/>
      <c r="EQ3" s="1265"/>
      <c r="ER3" s="1274" t="s">
        <v>446</v>
      </c>
      <c r="ES3" s="1275"/>
      <c r="ET3" s="1261" t="s">
        <v>447</v>
      </c>
      <c r="EU3" s="1261"/>
      <c r="EV3" s="1306" t="s">
        <v>1482</v>
      </c>
      <c r="EW3" s="1306"/>
      <c r="EX3" s="1261" t="s">
        <v>735</v>
      </c>
      <c r="EY3" s="1261"/>
      <c r="EZ3" s="1261" t="s">
        <v>736</v>
      </c>
      <c r="FA3" s="1261"/>
      <c r="FB3" s="1304" t="s">
        <v>453</v>
      </c>
      <c r="FC3" s="1305"/>
      <c r="FD3" s="1320" t="s">
        <v>2835</v>
      </c>
      <c r="FE3" s="1321"/>
      <c r="FF3" s="1318" t="s">
        <v>2836</v>
      </c>
      <c r="FG3" s="1318" t="s">
        <v>2837</v>
      </c>
      <c r="FH3" s="1309" t="s">
        <v>2832</v>
      </c>
      <c r="FI3" s="1311" t="s">
        <v>2834</v>
      </c>
    </row>
    <row r="4" spans="1:165" s="330" customFormat="1" ht="12" customHeight="1" thickBot="1" x14ac:dyDescent="0.25">
      <c r="A4" s="1121" t="s">
        <v>2661</v>
      </c>
      <c r="B4" s="1122" t="s">
        <v>15</v>
      </c>
      <c r="C4" s="902" t="s">
        <v>5</v>
      </c>
      <c r="D4" s="1285" t="s">
        <v>2621</v>
      </c>
      <c r="E4" s="1286"/>
      <c r="F4" s="1286"/>
      <c r="G4" s="1286"/>
      <c r="H4" s="1286"/>
      <c r="I4" s="1287"/>
      <c r="J4" s="903">
        <v>1900</v>
      </c>
      <c r="K4" s="569" t="s">
        <v>1506</v>
      </c>
      <c r="L4" s="903" t="s">
        <v>4</v>
      </c>
      <c r="M4" s="345" t="s">
        <v>6</v>
      </c>
      <c r="N4" s="345" t="s">
        <v>182</v>
      </c>
      <c r="O4" s="569" t="s">
        <v>171</v>
      </c>
      <c r="P4" s="569" t="s">
        <v>2813</v>
      </c>
      <c r="Q4" s="345" t="s">
        <v>3016</v>
      </c>
      <c r="R4" s="1218" t="s">
        <v>3017</v>
      </c>
      <c r="S4" s="1120" t="s">
        <v>3018</v>
      </c>
      <c r="T4" s="476" t="s">
        <v>1504</v>
      </c>
      <c r="U4" s="1035" t="s">
        <v>1504</v>
      </c>
      <c r="V4" s="1050" t="s">
        <v>1504</v>
      </c>
      <c r="W4" s="947" t="s">
        <v>36</v>
      </c>
      <c r="X4" s="929" t="s">
        <v>5</v>
      </c>
      <c r="Y4" s="929" t="s">
        <v>40</v>
      </c>
      <c r="Z4" s="929" t="s">
        <v>2442</v>
      </c>
      <c r="AA4" s="929" t="s">
        <v>1614</v>
      </c>
      <c r="AB4" s="930" t="s">
        <v>88</v>
      </c>
      <c r="AC4" s="931" t="s">
        <v>465</v>
      </c>
      <c r="AD4" s="925" t="s">
        <v>2437</v>
      </c>
      <c r="AE4" s="346" t="s">
        <v>3</v>
      </c>
      <c r="AF4" s="347" t="s">
        <v>441</v>
      </c>
      <c r="AG4" s="347" t="s">
        <v>1</v>
      </c>
      <c r="AH4" s="347" t="s">
        <v>441</v>
      </c>
      <c r="AI4" s="347" t="s">
        <v>2</v>
      </c>
      <c r="AJ4" s="347" t="s">
        <v>441</v>
      </c>
      <c r="AK4" s="347" t="s">
        <v>1518</v>
      </c>
      <c r="AL4" s="348" t="s">
        <v>441</v>
      </c>
      <c r="AM4" s="349" t="s">
        <v>1606</v>
      </c>
      <c r="AN4" s="457" t="s">
        <v>441</v>
      </c>
      <c r="AO4" s="350" t="s">
        <v>1608</v>
      </c>
      <c r="AP4" s="457" t="s">
        <v>441</v>
      </c>
      <c r="AQ4" s="522" t="s">
        <v>3</v>
      </c>
      <c r="AR4" s="350" t="s">
        <v>441</v>
      </c>
      <c r="AS4" s="350" t="s">
        <v>1</v>
      </c>
      <c r="AT4" s="350" t="s">
        <v>441</v>
      </c>
      <c r="AU4" s="350" t="s">
        <v>2</v>
      </c>
      <c r="AV4" s="350" t="s">
        <v>441</v>
      </c>
      <c r="AW4" s="350" t="s">
        <v>1518</v>
      </c>
      <c r="AX4" s="350" t="s">
        <v>441</v>
      </c>
      <c r="AY4" s="350" t="s">
        <v>1606</v>
      </c>
      <c r="AZ4" s="332" t="s">
        <v>441</v>
      </c>
      <c r="BA4" s="350" t="s">
        <v>1608</v>
      </c>
      <c r="BB4" s="457" t="s">
        <v>441</v>
      </c>
      <c r="BC4" s="522" t="s">
        <v>3</v>
      </c>
      <c r="BD4" s="350" t="s">
        <v>441</v>
      </c>
      <c r="BE4" s="350" t="s">
        <v>1</v>
      </c>
      <c r="BF4" s="350" t="s">
        <v>441</v>
      </c>
      <c r="BG4" s="350" t="s">
        <v>2</v>
      </c>
      <c r="BH4" s="350" t="s">
        <v>441</v>
      </c>
      <c r="BI4" s="350" t="s">
        <v>1518</v>
      </c>
      <c r="BJ4" s="350" t="s">
        <v>441</v>
      </c>
      <c r="BK4" s="350" t="s">
        <v>1606</v>
      </c>
      <c r="BL4" s="332" t="s">
        <v>441</v>
      </c>
      <c r="BM4" s="350" t="s">
        <v>1608</v>
      </c>
      <c r="BN4" s="526" t="s">
        <v>441</v>
      </c>
      <c r="BO4" s="522" t="s">
        <v>3</v>
      </c>
      <c r="BP4" s="350" t="s">
        <v>441</v>
      </c>
      <c r="BQ4" s="350" t="s">
        <v>1</v>
      </c>
      <c r="BR4" s="350" t="s">
        <v>441</v>
      </c>
      <c r="BS4" s="350" t="s">
        <v>2</v>
      </c>
      <c r="BT4" s="350" t="s">
        <v>441</v>
      </c>
      <c r="BU4" s="350" t="s">
        <v>1518</v>
      </c>
      <c r="BV4" s="350" t="s">
        <v>441</v>
      </c>
      <c r="BW4" s="350" t="s">
        <v>1606</v>
      </c>
      <c r="BX4" s="338" t="s">
        <v>441</v>
      </c>
      <c r="BY4" s="350" t="s">
        <v>1608</v>
      </c>
      <c r="BZ4" s="526" t="s">
        <v>441</v>
      </c>
      <c r="CA4" s="522" t="s">
        <v>3</v>
      </c>
      <c r="CB4" s="350" t="s">
        <v>441</v>
      </c>
      <c r="CC4" s="350" t="s">
        <v>1</v>
      </c>
      <c r="CD4" s="350" t="s">
        <v>441</v>
      </c>
      <c r="CE4" s="350" t="s">
        <v>2</v>
      </c>
      <c r="CF4" s="350" t="s">
        <v>441</v>
      </c>
      <c r="CG4" s="350" t="s">
        <v>1518</v>
      </c>
      <c r="CH4" s="350" t="s">
        <v>441</v>
      </c>
      <c r="CI4" s="350" t="s">
        <v>1606</v>
      </c>
      <c r="CJ4" s="338" t="s">
        <v>441</v>
      </c>
      <c r="CK4" s="350" t="s">
        <v>1608</v>
      </c>
      <c r="CL4" s="526" t="s">
        <v>441</v>
      </c>
      <c r="CM4" s="351" t="s">
        <v>1497</v>
      </c>
      <c r="CN4" s="352" t="s">
        <v>441</v>
      </c>
      <c r="CO4" s="353" t="s">
        <v>1498</v>
      </c>
      <c r="CP4" s="354" t="s">
        <v>441</v>
      </c>
      <c r="CQ4" s="352" t="s">
        <v>468</v>
      </c>
      <c r="CR4" s="710" t="s">
        <v>441</v>
      </c>
      <c r="CS4" s="355" t="s">
        <v>441</v>
      </c>
      <c r="CT4" s="356" t="s">
        <v>1497</v>
      </c>
      <c r="CU4" s="352" t="s">
        <v>441</v>
      </c>
      <c r="CV4" s="353" t="s">
        <v>1499</v>
      </c>
      <c r="CW4" s="354" t="s">
        <v>441</v>
      </c>
      <c r="CX4" s="352" t="s">
        <v>468</v>
      </c>
      <c r="CY4" s="710" t="s">
        <v>441</v>
      </c>
      <c r="CZ4" s="589" t="s">
        <v>441</v>
      </c>
      <c r="DA4" s="351" t="s">
        <v>1497</v>
      </c>
      <c r="DB4" s="352" t="s">
        <v>441</v>
      </c>
      <c r="DC4" s="353" t="s">
        <v>1498</v>
      </c>
      <c r="DD4" s="354" t="s">
        <v>441</v>
      </c>
      <c r="DE4" s="355" t="s">
        <v>441</v>
      </c>
      <c r="DF4" s="358" t="s">
        <v>1497</v>
      </c>
      <c r="DG4" s="352" t="s">
        <v>441</v>
      </c>
      <c r="DH4" s="353" t="s">
        <v>1498</v>
      </c>
      <c r="DI4" s="354" t="s">
        <v>441</v>
      </c>
      <c r="DJ4" s="355" t="s">
        <v>441</v>
      </c>
      <c r="DK4" s="356" t="s">
        <v>1497</v>
      </c>
      <c r="DL4" s="352" t="s">
        <v>441</v>
      </c>
      <c r="DM4" s="353" t="s">
        <v>1499</v>
      </c>
      <c r="DN4" s="354" t="s">
        <v>441</v>
      </c>
      <c r="DO4" s="355" t="s">
        <v>441</v>
      </c>
      <c r="DP4" s="358" t="s">
        <v>16</v>
      </c>
      <c r="DQ4" s="354" t="s">
        <v>441</v>
      </c>
      <c r="DR4" s="352" t="s">
        <v>2640</v>
      </c>
      <c r="DS4" s="354" t="s">
        <v>441</v>
      </c>
      <c r="DT4" s="359" t="s">
        <v>16</v>
      </c>
      <c r="DU4" s="354" t="s">
        <v>441</v>
      </c>
      <c r="DV4" s="354" t="s">
        <v>2830</v>
      </c>
      <c r="DW4" s="1225" t="s">
        <v>441</v>
      </c>
      <c r="DX4" s="359" t="s">
        <v>16</v>
      </c>
      <c r="DY4" s="352" t="s">
        <v>441</v>
      </c>
      <c r="DZ4" s="352" t="s">
        <v>2639</v>
      </c>
      <c r="EA4" s="1081" t="s">
        <v>441</v>
      </c>
      <c r="EB4" s="1081" t="s">
        <v>16</v>
      </c>
      <c r="EC4" s="1060" t="s">
        <v>441</v>
      </c>
      <c r="ED4" s="1078" t="s">
        <v>2069</v>
      </c>
      <c r="EE4" s="354" t="s">
        <v>441</v>
      </c>
      <c r="EF4" s="352" t="s">
        <v>2070</v>
      </c>
      <c r="EG4" s="357" t="s">
        <v>441</v>
      </c>
      <c r="EH4" s="359" t="s">
        <v>16</v>
      </c>
      <c r="EI4" s="360" t="s">
        <v>441</v>
      </c>
      <c r="EJ4" s="548" t="s">
        <v>453</v>
      </c>
      <c r="EK4" s="554" t="s">
        <v>1620</v>
      </c>
      <c r="EL4" s="352" t="s">
        <v>1897</v>
      </c>
      <c r="EM4" s="557" t="s">
        <v>1621</v>
      </c>
      <c r="EN4" s="557" t="s">
        <v>1622</v>
      </c>
      <c r="EO4" s="695" t="s">
        <v>1898</v>
      </c>
      <c r="EP4" s="695" t="s">
        <v>1621</v>
      </c>
      <c r="EQ4" s="558" t="s">
        <v>1622</v>
      </c>
      <c r="ER4" s="361" t="s">
        <v>16</v>
      </c>
      <c r="ES4" s="362" t="s">
        <v>738</v>
      </c>
      <c r="ET4" s="362" t="s">
        <v>16</v>
      </c>
      <c r="EU4" s="362" t="s">
        <v>738</v>
      </c>
      <c r="EV4" s="353" t="s">
        <v>16</v>
      </c>
      <c r="EW4" s="353" t="s">
        <v>441</v>
      </c>
      <c r="EX4" s="362" t="s">
        <v>739</v>
      </c>
      <c r="EY4" s="362" t="s">
        <v>738</v>
      </c>
      <c r="EZ4" s="362" t="s">
        <v>740</v>
      </c>
      <c r="FA4" s="362" t="s">
        <v>741</v>
      </c>
      <c r="FB4" s="477" t="s">
        <v>1612</v>
      </c>
      <c r="FC4" s="478" t="s">
        <v>1613</v>
      </c>
      <c r="FD4" s="1322"/>
      <c r="FE4" s="1323"/>
      <c r="FF4" s="1319"/>
      <c r="FG4" s="1319"/>
      <c r="FH4" s="1310"/>
      <c r="FI4" s="1312"/>
    </row>
    <row r="5" spans="1:165" s="875" customFormat="1" ht="12" customHeight="1" thickBot="1" x14ac:dyDescent="0.2">
      <c r="A5" s="1121"/>
      <c r="B5" s="1122"/>
      <c r="C5" s="902"/>
      <c r="D5" s="974" t="s">
        <v>1504</v>
      </c>
      <c r="E5" s="975" t="s">
        <v>2316</v>
      </c>
      <c r="F5" s="976" t="s">
        <v>2270</v>
      </c>
      <c r="G5" s="976" t="s">
        <v>2315</v>
      </c>
      <c r="H5" s="976" t="s">
        <v>2201</v>
      </c>
      <c r="I5" s="977" t="s">
        <v>2194</v>
      </c>
      <c r="J5" s="903" t="s">
        <v>1770</v>
      </c>
      <c r="K5" s="569" t="s">
        <v>2432</v>
      </c>
      <c r="L5" s="903"/>
      <c r="M5" s="345"/>
      <c r="N5" s="345"/>
      <c r="O5" s="345"/>
      <c r="P5" s="569"/>
      <c r="Q5" s="345"/>
      <c r="R5" s="345"/>
      <c r="S5" s="1120"/>
      <c r="T5" s="1204"/>
      <c r="U5" s="1036"/>
      <c r="V5" s="1051" t="s">
        <v>2631</v>
      </c>
      <c r="W5" s="941"/>
      <c r="X5" s="942"/>
      <c r="Y5" s="942"/>
      <c r="Z5" s="942"/>
      <c r="AA5" s="942"/>
      <c r="AB5" s="943"/>
      <c r="AC5" s="944"/>
      <c r="AD5" s="945"/>
      <c r="AE5" s="891"/>
      <c r="AF5" s="876"/>
      <c r="AG5" s="876"/>
      <c r="AH5" s="876"/>
      <c r="AI5" s="1202"/>
      <c r="AJ5" s="876"/>
      <c r="AK5" s="876"/>
      <c r="AL5" s="876"/>
      <c r="AM5" s="876"/>
      <c r="AN5" s="876"/>
      <c r="AO5" s="876"/>
      <c r="AP5" s="890"/>
      <c r="AQ5" s="888"/>
      <c r="AR5" s="876"/>
      <c r="AS5" s="876"/>
      <c r="AT5" s="876"/>
      <c r="AU5" s="876"/>
      <c r="AV5" s="876"/>
      <c r="AW5" s="876"/>
      <c r="AX5" s="876"/>
      <c r="AY5" s="876"/>
      <c r="AZ5" s="876"/>
      <c r="BA5" s="876"/>
      <c r="BB5" s="890"/>
      <c r="BC5" s="888"/>
      <c r="BD5" s="876"/>
      <c r="BE5" s="876"/>
      <c r="BF5" s="876"/>
      <c r="BG5" s="876"/>
      <c r="BH5" s="876"/>
      <c r="BI5" s="876"/>
      <c r="BJ5" s="876"/>
      <c r="BK5" s="876"/>
      <c r="BL5" s="876"/>
      <c r="BM5" s="876"/>
      <c r="BN5" s="890"/>
      <c r="BO5" s="888"/>
      <c r="BP5" s="876"/>
      <c r="BQ5" s="876"/>
      <c r="BR5" s="876"/>
      <c r="BS5" s="876"/>
      <c r="BT5" s="876"/>
      <c r="BU5" s="876"/>
      <c r="BV5" s="876"/>
      <c r="BW5" s="876"/>
      <c r="BX5" s="876"/>
      <c r="BY5" s="876"/>
      <c r="BZ5" s="890"/>
      <c r="CA5" s="888"/>
      <c r="CB5" s="876"/>
      <c r="CC5" s="876"/>
      <c r="CD5" s="876"/>
      <c r="CE5" s="876"/>
      <c r="CF5" s="876"/>
      <c r="CG5" s="876"/>
      <c r="CH5" s="876"/>
      <c r="CI5" s="876"/>
      <c r="CJ5" s="876"/>
      <c r="CK5" s="876"/>
      <c r="CL5" s="890"/>
      <c r="CM5" s="891"/>
      <c r="CN5" s="877"/>
      <c r="CO5" s="876"/>
      <c r="CP5" s="877"/>
      <c r="CQ5" s="877"/>
      <c r="CR5" s="885"/>
      <c r="CS5" s="889"/>
      <c r="CT5" s="888"/>
      <c r="CU5" s="877"/>
      <c r="CV5" s="876"/>
      <c r="CW5" s="877"/>
      <c r="CX5" s="877"/>
      <c r="CY5" s="885"/>
      <c r="CZ5" s="889"/>
      <c r="DA5" s="888"/>
      <c r="DB5" s="877"/>
      <c r="DC5" s="876"/>
      <c r="DD5" s="885"/>
      <c r="DE5" s="889"/>
      <c r="DF5" s="888"/>
      <c r="DG5" s="877"/>
      <c r="DH5" s="876"/>
      <c r="DI5" s="885"/>
      <c r="DJ5" s="889"/>
      <c r="DK5" s="888"/>
      <c r="DL5" s="877"/>
      <c r="DM5" s="876"/>
      <c r="DN5" s="885"/>
      <c r="DO5" s="889"/>
      <c r="DP5" s="888"/>
      <c r="DQ5" s="885"/>
      <c r="DR5" s="877"/>
      <c r="DS5" s="885"/>
      <c r="DT5" s="1220"/>
      <c r="DU5" s="1222"/>
      <c r="DV5" s="877"/>
      <c r="DW5" s="1056"/>
      <c r="DX5" s="1082"/>
      <c r="DY5" s="885"/>
      <c r="DZ5" s="885"/>
      <c r="EA5" s="877"/>
      <c r="EB5" s="1079"/>
      <c r="EC5" s="1080"/>
      <c r="ED5" s="888"/>
      <c r="EE5" s="877"/>
      <c r="EF5" s="877"/>
      <c r="EG5" s="1056"/>
      <c r="EH5" s="887"/>
      <c r="EI5" s="885"/>
      <c r="EJ5" s="886"/>
      <c r="EK5" s="877"/>
      <c r="EL5" s="877"/>
      <c r="EM5" s="878"/>
      <c r="EN5" s="878"/>
      <c r="EO5" s="878"/>
      <c r="EP5" s="878"/>
      <c r="EQ5" s="882"/>
      <c r="ER5" s="883"/>
      <c r="ES5" s="879"/>
      <c r="ET5" s="879"/>
      <c r="EU5" s="879"/>
      <c r="EV5" s="876"/>
      <c r="EW5" s="876"/>
      <c r="EX5" s="879"/>
      <c r="EY5" s="879"/>
      <c r="EZ5" s="879"/>
      <c r="FA5" s="879"/>
      <c r="FB5" s="880"/>
      <c r="FC5" s="881"/>
      <c r="FD5" s="1316"/>
      <c r="FE5" s="1317"/>
      <c r="FF5" s="1161"/>
      <c r="FG5" s="1161"/>
      <c r="FH5" s="1162"/>
      <c r="FI5" s="1163"/>
    </row>
    <row r="6" spans="1:165" s="330" customFormat="1" ht="11.1" customHeight="1" x14ac:dyDescent="0.15">
      <c r="A6" s="1121"/>
      <c r="B6" s="1123">
        <v>1972</v>
      </c>
      <c r="C6" s="932"/>
      <c r="D6" s="933">
        <v>0</v>
      </c>
      <c r="E6" s="934"/>
      <c r="F6" s="935"/>
      <c r="G6" s="935"/>
      <c r="H6" s="935"/>
      <c r="I6" s="936"/>
      <c r="J6" s="937"/>
      <c r="K6" s="936"/>
      <c r="L6" s="978"/>
      <c r="M6" s="938"/>
      <c r="N6" s="938"/>
      <c r="O6" s="939"/>
      <c r="P6" s="1212"/>
      <c r="Q6" s="1219"/>
      <c r="R6" s="939"/>
      <c r="S6" s="1213"/>
      <c r="T6" s="1206">
        <f>SUM(C6:O6)</f>
        <v>0</v>
      </c>
      <c r="U6" s="1037"/>
      <c r="V6" s="1052"/>
      <c r="W6" s="948"/>
      <c r="X6" s="949"/>
      <c r="Y6" s="949"/>
      <c r="Z6" s="949"/>
      <c r="AA6" s="949"/>
      <c r="AB6" s="940"/>
      <c r="AC6" s="950">
        <v>40601</v>
      </c>
      <c r="AD6" s="951">
        <f>SUM(W6:AC6)</f>
        <v>40601</v>
      </c>
      <c r="AE6" s="364">
        <v>0</v>
      </c>
      <c r="AF6" s="365"/>
      <c r="AG6" s="366">
        <v>0</v>
      </c>
      <c r="AH6" s="462"/>
      <c r="AI6" s="366">
        <v>0</v>
      </c>
      <c r="AJ6" s="372"/>
      <c r="AK6" s="368">
        <f t="shared" ref="AK6:AK30" si="0">SUM(AE6,AG6,AI6)</f>
        <v>0</v>
      </c>
      <c r="AL6" s="372"/>
      <c r="AM6" s="367"/>
      <c r="AN6" s="372"/>
      <c r="AO6" s="368"/>
      <c r="AP6" s="374"/>
      <c r="AQ6" s="378"/>
      <c r="AR6" s="372"/>
      <c r="AS6" s="368"/>
      <c r="AT6" s="372"/>
      <c r="AU6" s="368"/>
      <c r="AV6" s="372"/>
      <c r="AW6" s="368"/>
      <c r="AX6" s="372"/>
      <c r="AY6" s="373"/>
      <c r="AZ6" s="372"/>
      <c r="BA6" s="368"/>
      <c r="BB6" s="374"/>
      <c r="BC6" s="378"/>
      <c r="BD6" s="372"/>
      <c r="BE6" s="368"/>
      <c r="BF6" s="372"/>
      <c r="BG6" s="368"/>
      <c r="BH6" s="372"/>
      <c r="BI6" s="368"/>
      <c r="BJ6" s="372"/>
      <c r="BK6" s="368"/>
      <c r="BL6" s="372"/>
      <c r="BM6" s="368"/>
      <c r="BN6" s="374"/>
      <c r="BO6" s="378"/>
      <c r="BP6" s="372"/>
      <c r="BQ6" s="368"/>
      <c r="BR6" s="372"/>
      <c r="BS6" s="368"/>
      <c r="BT6" s="372"/>
      <c r="BU6" s="368"/>
      <c r="BV6" s="372"/>
      <c r="BW6" s="368"/>
      <c r="BX6" s="372"/>
      <c r="BY6" s="368"/>
      <c r="BZ6" s="374"/>
      <c r="CA6" s="378"/>
      <c r="CB6" s="372"/>
      <c r="CC6" s="368"/>
      <c r="CD6" s="372"/>
      <c r="CE6" s="368"/>
      <c r="CF6" s="372"/>
      <c r="CG6" s="368"/>
      <c r="CH6" s="372"/>
      <c r="CI6" s="368"/>
      <c r="CJ6" s="372"/>
      <c r="CK6" s="368"/>
      <c r="CL6" s="374"/>
      <c r="CM6" s="371"/>
      <c r="CN6" s="372" t="e">
        <f t="shared" ref="CN6:CN8" si="1">(CM6*100000)/T6</f>
        <v>#DIV/0!</v>
      </c>
      <c r="CO6" s="373"/>
      <c r="CP6" s="403" t="e">
        <f t="shared" ref="CP6:CP51" si="2">(CO6*100000)/D6</f>
        <v>#DIV/0!</v>
      </c>
      <c r="CQ6" s="372"/>
      <c r="CR6" s="374"/>
      <c r="CS6" s="375"/>
      <c r="CT6" s="376"/>
      <c r="CU6" s="372"/>
      <c r="CV6" s="373"/>
      <c r="CW6" s="372"/>
      <c r="CX6" s="372"/>
      <c r="CY6" s="374"/>
      <c r="CZ6" s="375"/>
      <c r="DA6" s="378"/>
      <c r="DB6" s="372"/>
      <c r="DC6" s="368"/>
      <c r="DD6" s="374"/>
      <c r="DE6" s="375"/>
      <c r="DF6" s="378"/>
      <c r="DG6" s="372"/>
      <c r="DH6" s="368"/>
      <c r="DI6" s="374"/>
      <c r="DJ6" s="375"/>
      <c r="DK6" s="378"/>
      <c r="DL6" s="373"/>
      <c r="DM6" s="368"/>
      <c r="DN6" s="533"/>
      <c r="DO6" s="534"/>
      <c r="DP6" s="376"/>
      <c r="DQ6" s="374" t="e">
        <f t="shared" ref="DQ6:DQ49" si="3">(DP6*100000)/D6</f>
        <v>#DIV/0!</v>
      </c>
      <c r="DR6" s="372"/>
      <c r="DS6" s="374"/>
      <c r="DT6" s="1156"/>
      <c r="DU6" s="374"/>
      <c r="DV6" s="372"/>
      <c r="DW6" s="377"/>
      <c r="DX6" s="523"/>
      <c r="DY6" s="374"/>
      <c r="DZ6" s="374"/>
      <c r="EA6" s="372"/>
      <c r="EB6" s="372"/>
      <c r="EC6" s="377"/>
      <c r="ED6" s="376"/>
      <c r="EE6" s="372"/>
      <c r="EF6" s="372"/>
      <c r="EG6" s="377"/>
      <c r="EH6" s="378"/>
      <c r="EI6" s="374"/>
      <c r="EJ6" s="552">
        <v>43959</v>
      </c>
      <c r="EK6" s="368"/>
      <c r="EL6" s="368"/>
      <c r="EM6" s="372"/>
      <c r="EN6" s="372"/>
      <c r="EO6" s="368"/>
      <c r="EP6" s="372"/>
      <c r="EQ6" s="374"/>
      <c r="ER6" s="884"/>
      <c r="ES6" s="381"/>
      <c r="ET6" s="381"/>
      <c r="EU6" s="381"/>
      <c r="EV6" s="381"/>
      <c r="EW6" s="381"/>
      <c r="EX6" s="381"/>
      <c r="EY6" s="381"/>
      <c r="EZ6" s="381"/>
      <c r="FA6" s="381"/>
      <c r="FB6" s="381"/>
      <c r="FC6" s="382"/>
      <c r="FD6" s="1276"/>
      <c r="FE6" s="1277"/>
      <c r="FF6" s="373"/>
      <c r="FG6" s="373"/>
      <c r="FH6" s="533"/>
      <c r="FI6" s="1159"/>
    </row>
    <row r="7" spans="1:165" s="330" customFormat="1" ht="11.1" customHeight="1" x14ac:dyDescent="0.15">
      <c r="A7" s="1121"/>
      <c r="B7" s="1124">
        <v>1973</v>
      </c>
      <c r="C7" s="899"/>
      <c r="D7" s="896">
        <v>0</v>
      </c>
      <c r="E7" s="894"/>
      <c r="F7" s="469"/>
      <c r="G7" s="469"/>
      <c r="H7" s="469"/>
      <c r="I7" s="896"/>
      <c r="J7" s="904"/>
      <c r="K7" s="896"/>
      <c r="L7" s="979"/>
      <c r="M7" s="470"/>
      <c r="N7" s="470"/>
      <c r="O7" s="570"/>
      <c r="P7" s="470"/>
      <c r="Q7" s="1208"/>
      <c r="R7" s="570"/>
      <c r="S7" s="1214"/>
      <c r="T7" s="1205">
        <f t="shared" ref="T7:T48" si="4">SUM(C7+D7+J7+K7+L7+M7+N7+O7)</f>
        <v>0</v>
      </c>
      <c r="U7" s="1037"/>
      <c r="V7" s="1052"/>
      <c r="W7" s="952"/>
      <c r="X7" s="407"/>
      <c r="Y7" s="407"/>
      <c r="Z7" s="407"/>
      <c r="AA7" s="407"/>
      <c r="AB7" s="926"/>
      <c r="AC7" s="927">
        <v>48809</v>
      </c>
      <c r="AD7" s="951">
        <f t="shared" ref="AD7:AD37" si="5">SUM(W7:AC7)</f>
        <v>48809</v>
      </c>
      <c r="AE7" s="364">
        <v>0</v>
      </c>
      <c r="AF7" s="365"/>
      <c r="AG7" s="366">
        <v>0</v>
      </c>
      <c r="AH7" s="462"/>
      <c r="AI7" s="366">
        <v>0</v>
      </c>
      <c r="AJ7" s="372"/>
      <c r="AK7" s="368">
        <f t="shared" si="0"/>
        <v>0</v>
      </c>
      <c r="AL7" s="374"/>
      <c r="AM7" s="367"/>
      <c r="AN7" s="372"/>
      <c r="AO7" s="368"/>
      <c r="AP7" s="458"/>
      <c r="AQ7" s="378"/>
      <c r="AR7" s="372"/>
      <c r="AS7" s="368"/>
      <c r="AT7" s="372"/>
      <c r="AU7" s="368"/>
      <c r="AV7" s="372"/>
      <c r="AW7" s="368"/>
      <c r="AX7" s="372"/>
      <c r="AY7" s="369"/>
      <c r="AZ7" s="374"/>
      <c r="BA7" s="368"/>
      <c r="BB7" s="458"/>
      <c r="BC7" s="378"/>
      <c r="BD7" s="372"/>
      <c r="BE7" s="368"/>
      <c r="BF7" s="372"/>
      <c r="BG7" s="368"/>
      <c r="BH7" s="372"/>
      <c r="BI7" s="368"/>
      <c r="BJ7" s="372"/>
      <c r="BK7" s="368"/>
      <c r="BL7" s="372"/>
      <c r="BM7" s="368"/>
      <c r="BN7" s="377"/>
      <c r="BO7" s="378"/>
      <c r="BP7" s="372"/>
      <c r="BQ7" s="368"/>
      <c r="BR7" s="372"/>
      <c r="BS7" s="368"/>
      <c r="BT7" s="372"/>
      <c r="BU7" s="368"/>
      <c r="BV7" s="372"/>
      <c r="BW7" s="368"/>
      <c r="BX7" s="372"/>
      <c r="BY7" s="368"/>
      <c r="BZ7" s="377"/>
      <c r="CA7" s="370"/>
      <c r="CB7" s="372"/>
      <c r="CC7" s="368"/>
      <c r="CD7" s="372"/>
      <c r="CE7" s="368"/>
      <c r="CF7" s="372"/>
      <c r="CG7" s="368"/>
      <c r="CH7" s="372"/>
      <c r="CI7" s="368"/>
      <c r="CJ7" s="372"/>
      <c r="CK7" s="368"/>
      <c r="CL7" s="379"/>
      <c r="CM7" s="371"/>
      <c r="CN7" s="372" t="e">
        <f t="shared" si="1"/>
        <v>#DIV/0!</v>
      </c>
      <c r="CO7" s="373"/>
      <c r="CP7" s="403" t="e">
        <f t="shared" si="2"/>
        <v>#DIV/0!</v>
      </c>
      <c r="CQ7" s="372"/>
      <c r="CR7" s="458"/>
      <c r="CS7" s="375"/>
      <c r="CT7" s="369"/>
      <c r="CU7" s="372"/>
      <c r="CV7" s="373"/>
      <c r="CW7" s="374"/>
      <c r="CX7" s="372"/>
      <c r="CY7" s="458"/>
      <c r="CZ7" s="375"/>
      <c r="DA7" s="378"/>
      <c r="DB7" s="372"/>
      <c r="DC7" s="368"/>
      <c r="DD7" s="374"/>
      <c r="DE7" s="375"/>
      <c r="DF7" s="378"/>
      <c r="DG7" s="372"/>
      <c r="DH7" s="368"/>
      <c r="DI7" s="374"/>
      <c r="DJ7" s="375"/>
      <c r="DK7" s="370"/>
      <c r="DL7" s="373"/>
      <c r="DM7" s="368"/>
      <c r="DN7" s="533"/>
      <c r="DO7" s="534"/>
      <c r="DP7" s="376"/>
      <c r="DQ7" s="403" t="e">
        <f t="shared" si="3"/>
        <v>#DIV/0!</v>
      </c>
      <c r="DR7" s="402"/>
      <c r="DS7" s="403"/>
      <c r="DT7" s="1156"/>
      <c r="DU7" s="374"/>
      <c r="DV7" s="372"/>
      <c r="DW7" s="377"/>
      <c r="DX7" s="524"/>
      <c r="DY7" s="403"/>
      <c r="DZ7" s="403"/>
      <c r="EA7" s="402"/>
      <c r="EB7" s="372"/>
      <c r="EC7" s="377"/>
      <c r="ED7" s="376"/>
      <c r="EE7" s="374"/>
      <c r="EF7" s="372"/>
      <c r="EG7" s="377"/>
      <c r="EH7" s="378"/>
      <c r="EI7" s="379"/>
      <c r="EJ7" s="552"/>
      <c r="EK7" s="370"/>
      <c r="EL7" s="368"/>
      <c r="EM7" s="374"/>
      <c r="EN7" s="374"/>
      <c r="EO7" s="368"/>
      <c r="EP7" s="372"/>
      <c r="EQ7" s="379"/>
      <c r="ER7" s="380"/>
      <c r="ES7" s="381"/>
      <c r="ET7" s="381"/>
      <c r="EU7" s="381"/>
      <c r="EV7" s="381"/>
      <c r="EW7" s="381"/>
      <c r="EX7" s="381"/>
      <c r="EY7" s="381"/>
      <c r="EZ7" s="381"/>
      <c r="FA7" s="381"/>
      <c r="FB7" s="381"/>
      <c r="FC7" s="382"/>
      <c r="FD7" s="1276"/>
      <c r="FE7" s="1277"/>
      <c r="FF7" s="373"/>
      <c r="FG7" s="373"/>
      <c r="FH7" s="533"/>
      <c r="FI7" s="1159"/>
    </row>
    <row r="8" spans="1:165" s="330" customFormat="1" ht="11.1" customHeight="1" x14ac:dyDescent="0.15">
      <c r="A8" s="1121"/>
      <c r="B8" s="1124">
        <v>1974</v>
      </c>
      <c r="C8" s="899"/>
      <c r="D8" s="896">
        <v>0</v>
      </c>
      <c r="E8" s="894"/>
      <c r="F8" s="469"/>
      <c r="G8" s="469"/>
      <c r="H8" s="469"/>
      <c r="I8" s="896"/>
      <c r="J8" s="904"/>
      <c r="K8" s="896"/>
      <c r="L8" s="979"/>
      <c r="M8" s="470"/>
      <c r="N8" s="470"/>
      <c r="O8" s="570"/>
      <c r="P8" s="470"/>
      <c r="Q8" s="1208"/>
      <c r="R8" s="570"/>
      <c r="S8" s="1214"/>
      <c r="T8" s="1205">
        <f t="shared" si="4"/>
        <v>0</v>
      </c>
      <c r="U8" s="1037"/>
      <c r="V8" s="1052"/>
      <c r="W8" s="952"/>
      <c r="X8" s="407"/>
      <c r="Y8" s="407"/>
      <c r="Z8" s="407"/>
      <c r="AA8" s="407"/>
      <c r="AB8" s="926"/>
      <c r="AC8" s="927">
        <v>42249</v>
      </c>
      <c r="AD8" s="951">
        <f t="shared" si="5"/>
        <v>42249</v>
      </c>
      <c r="AE8" s="364">
        <v>0</v>
      </c>
      <c r="AF8" s="365"/>
      <c r="AG8" s="366">
        <v>0</v>
      </c>
      <c r="AH8" s="462"/>
      <c r="AI8" s="366">
        <v>0</v>
      </c>
      <c r="AJ8" s="372"/>
      <c r="AK8" s="368">
        <f t="shared" si="0"/>
        <v>0</v>
      </c>
      <c r="AL8" s="374"/>
      <c r="AM8" s="367"/>
      <c r="AN8" s="372"/>
      <c r="AO8" s="368"/>
      <c r="AP8" s="458"/>
      <c r="AQ8" s="378"/>
      <c r="AR8" s="372"/>
      <c r="AS8" s="368"/>
      <c r="AT8" s="372"/>
      <c r="AU8" s="368"/>
      <c r="AV8" s="372"/>
      <c r="AW8" s="368"/>
      <c r="AX8" s="372"/>
      <c r="AY8" s="369"/>
      <c r="AZ8" s="374"/>
      <c r="BA8" s="368"/>
      <c r="BB8" s="458"/>
      <c r="BC8" s="378"/>
      <c r="BD8" s="372"/>
      <c r="BE8" s="368"/>
      <c r="BF8" s="372"/>
      <c r="BG8" s="368"/>
      <c r="BH8" s="372"/>
      <c r="BI8" s="368"/>
      <c r="BJ8" s="372"/>
      <c r="BK8" s="368"/>
      <c r="BL8" s="372"/>
      <c r="BM8" s="368"/>
      <c r="BN8" s="377"/>
      <c r="BO8" s="378"/>
      <c r="BP8" s="372"/>
      <c r="BQ8" s="368"/>
      <c r="BR8" s="372"/>
      <c r="BS8" s="368"/>
      <c r="BT8" s="372"/>
      <c r="BU8" s="368"/>
      <c r="BV8" s="372"/>
      <c r="BW8" s="368"/>
      <c r="BX8" s="372"/>
      <c r="BY8" s="368"/>
      <c r="BZ8" s="377"/>
      <c r="CA8" s="370"/>
      <c r="CB8" s="372"/>
      <c r="CC8" s="368"/>
      <c r="CD8" s="372"/>
      <c r="CE8" s="368"/>
      <c r="CF8" s="372"/>
      <c r="CG8" s="368"/>
      <c r="CH8" s="372"/>
      <c r="CI8" s="368"/>
      <c r="CJ8" s="372"/>
      <c r="CK8" s="368"/>
      <c r="CL8" s="379"/>
      <c r="CM8" s="371"/>
      <c r="CN8" s="372" t="e">
        <f t="shared" si="1"/>
        <v>#DIV/0!</v>
      </c>
      <c r="CO8" s="373"/>
      <c r="CP8" s="403" t="e">
        <f t="shared" si="2"/>
        <v>#DIV/0!</v>
      </c>
      <c r="CQ8" s="372"/>
      <c r="CR8" s="458"/>
      <c r="CS8" s="375"/>
      <c r="CT8" s="369"/>
      <c r="CU8" s="372"/>
      <c r="CV8" s="373"/>
      <c r="CW8" s="374"/>
      <c r="CX8" s="372"/>
      <c r="CY8" s="458"/>
      <c r="CZ8" s="375"/>
      <c r="DA8" s="378"/>
      <c r="DB8" s="372"/>
      <c r="DC8" s="368"/>
      <c r="DD8" s="374"/>
      <c r="DE8" s="375"/>
      <c r="DF8" s="378"/>
      <c r="DG8" s="372"/>
      <c r="DH8" s="368"/>
      <c r="DI8" s="374"/>
      <c r="DJ8" s="375"/>
      <c r="DK8" s="370"/>
      <c r="DL8" s="373"/>
      <c r="DM8" s="368"/>
      <c r="DN8" s="533"/>
      <c r="DO8" s="534"/>
      <c r="DP8" s="376"/>
      <c r="DQ8" s="403" t="e">
        <f t="shared" si="3"/>
        <v>#DIV/0!</v>
      </c>
      <c r="DR8" s="402"/>
      <c r="DS8" s="403"/>
      <c r="DT8" s="1156"/>
      <c r="DU8" s="374"/>
      <c r="DV8" s="372"/>
      <c r="DW8" s="377"/>
      <c r="DX8" s="524"/>
      <c r="DY8" s="403"/>
      <c r="DZ8" s="403"/>
      <c r="EA8" s="402"/>
      <c r="EB8" s="372"/>
      <c r="EC8" s="377"/>
      <c r="ED8" s="376"/>
      <c r="EE8" s="374"/>
      <c r="EF8" s="372"/>
      <c r="EG8" s="377"/>
      <c r="EH8" s="378"/>
      <c r="EI8" s="379"/>
      <c r="EJ8" s="552"/>
      <c r="EK8" s="370"/>
      <c r="EL8" s="368"/>
      <c r="EM8" s="374"/>
      <c r="EN8" s="374"/>
      <c r="EO8" s="368"/>
      <c r="EP8" s="372"/>
      <c r="EQ8" s="379"/>
      <c r="ER8" s="380"/>
      <c r="ES8" s="381"/>
      <c r="ET8" s="381"/>
      <c r="EU8" s="381"/>
      <c r="EV8" s="381"/>
      <c r="EW8" s="381"/>
      <c r="EX8" s="381"/>
      <c r="EY8" s="381"/>
      <c r="EZ8" s="381"/>
      <c r="FA8" s="381"/>
      <c r="FB8" s="381"/>
      <c r="FC8" s="382"/>
      <c r="FD8" s="1276"/>
      <c r="FE8" s="1277"/>
      <c r="FF8" s="373"/>
      <c r="FG8" s="373"/>
      <c r="FH8" s="533"/>
      <c r="FI8" s="1159"/>
    </row>
    <row r="9" spans="1:165" s="330" customFormat="1" ht="11.1" customHeight="1" x14ac:dyDescent="0.15">
      <c r="A9" s="1121"/>
      <c r="B9" s="1124">
        <v>1975</v>
      </c>
      <c r="C9" s="899"/>
      <c r="D9" s="896">
        <v>145</v>
      </c>
      <c r="E9" s="894"/>
      <c r="F9" s="469"/>
      <c r="G9" s="469"/>
      <c r="H9" s="469"/>
      <c r="I9" s="896"/>
      <c r="J9" s="904"/>
      <c r="K9" s="896"/>
      <c r="L9" s="979"/>
      <c r="M9" s="470"/>
      <c r="N9" s="470"/>
      <c r="O9" s="570"/>
      <c r="P9" s="470"/>
      <c r="Q9" s="1208"/>
      <c r="R9" s="570"/>
      <c r="S9" s="1214"/>
      <c r="T9" s="1205">
        <f t="shared" si="4"/>
        <v>145</v>
      </c>
      <c r="U9" s="1037"/>
      <c r="V9" s="1052"/>
      <c r="W9" s="946">
        <v>145</v>
      </c>
      <c r="X9" s="407"/>
      <c r="Y9" s="407"/>
      <c r="Z9" s="407"/>
      <c r="AA9" s="407"/>
      <c r="AB9" s="926"/>
      <c r="AC9" s="927">
        <v>29888</v>
      </c>
      <c r="AD9" s="951">
        <f t="shared" si="5"/>
        <v>30033</v>
      </c>
      <c r="AE9" s="364">
        <v>0</v>
      </c>
      <c r="AF9" s="365">
        <f t="shared" ref="AF9:AF49" si="6">(AE9*100000)/D9</f>
        <v>0</v>
      </c>
      <c r="AG9" s="366">
        <v>0</v>
      </c>
      <c r="AH9" s="462">
        <f t="shared" ref="AH9:AH49" si="7">(AG9*100000)/D9</f>
        <v>0</v>
      </c>
      <c r="AI9" s="366">
        <v>0</v>
      </c>
      <c r="AJ9" s="372">
        <f t="shared" ref="AJ9:AJ49" si="8">(AI9*100000)/D9</f>
        <v>0</v>
      </c>
      <c r="AK9" s="368">
        <f t="shared" si="0"/>
        <v>0</v>
      </c>
      <c r="AL9" s="374">
        <f t="shared" ref="AL9:AL49" si="9">(AK9*100000)/D9</f>
        <v>0</v>
      </c>
      <c r="AM9" s="368">
        <f>(AE9+AG9)</f>
        <v>0</v>
      </c>
      <c r="AN9" s="372">
        <f t="shared" ref="AN9:AN49" si="10">(AM9*100000)/D9</f>
        <v>0</v>
      </c>
      <c r="AO9" s="370"/>
      <c r="AP9" s="458"/>
      <c r="AQ9" s="378"/>
      <c r="AR9" s="372"/>
      <c r="AS9" s="368"/>
      <c r="AT9" s="372"/>
      <c r="AU9" s="368"/>
      <c r="AV9" s="372"/>
      <c r="AW9" s="368"/>
      <c r="AX9" s="372"/>
      <c r="AY9" s="369"/>
      <c r="AZ9" s="374"/>
      <c r="BA9" s="368"/>
      <c r="BB9" s="458"/>
      <c r="BC9" s="378"/>
      <c r="BD9" s="372"/>
      <c r="BE9" s="368"/>
      <c r="BF9" s="372"/>
      <c r="BG9" s="368"/>
      <c r="BH9" s="372"/>
      <c r="BI9" s="368"/>
      <c r="BJ9" s="372"/>
      <c r="BK9" s="368"/>
      <c r="BL9" s="372"/>
      <c r="BM9" s="368"/>
      <c r="BN9" s="377"/>
      <c r="BO9" s="378"/>
      <c r="BP9" s="372"/>
      <c r="BQ9" s="368"/>
      <c r="BR9" s="372"/>
      <c r="BS9" s="368"/>
      <c r="BT9" s="372"/>
      <c r="BU9" s="368"/>
      <c r="BV9" s="372"/>
      <c r="BW9" s="368"/>
      <c r="BX9" s="372"/>
      <c r="BY9" s="368"/>
      <c r="BZ9" s="377"/>
      <c r="CA9" s="370"/>
      <c r="CB9" s="372"/>
      <c r="CC9" s="368"/>
      <c r="CD9" s="372"/>
      <c r="CE9" s="368"/>
      <c r="CF9" s="372"/>
      <c r="CG9" s="368"/>
      <c r="CH9" s="372"/>
      <c r="CI9" s="368"/>
      <c r="CJ9" s="372"/>
      <c r="CK9" s="368"/>
      <c r="CL9" s="379"/>
      <c r="CM9" s="371"/>
      <c r="CN9" s="402">
        <f t="shared" ref="CN9:CN51" si="11">(CM9*100000)/D9</f>
        <v>0</v>
      </c>
      <c r="CO9" s="373"/>
      <c r="CP9" s="403">
        <f t="shared" si="2"/>
        <v>0</v>
      </c>
      <c r="CQ9" s="372"/>
      <c r="CR9" s="458"/>
      <c r="CS9" s="375"/>
      <c r="CT9" s="369"/>
      <c r="CU9" s="372"/>
      <c r="CV9" s="373"/>
      <c r="CW9" s="374"/>
      <c r="CX9" s="372"/>
      <c r="CY9" s="458"/>
      <c r="CZ9" s="375"/>
      <c r="DA9" s="378"/>
      <c r="DB9" s="372"/>
      <c r="DC9" s="368"/>
      <c r="DD9" s="374"/>
      <c r="DE9" s="375"/>
      <c r="DF9" s="378"/>
      <c r="DG9" s="372"/>
      <c r="DH9" s="368"/>
      <c r="DI9" s="374"/>
      <c r="DJ9" s="375"/>
      <c r="DK9" s="370"/>
      <c r="DL9" s="373"/>
      <c r="DM9" s="368"/>
      <c r="DN9" s="533"/>
      <c r="DO9" s="534"/>
      <c r="DP9" s="376"/>
      <c r="DQ9" s="403">
        <f t="shared" si="3"/>
        <v>0</v>
      </c>
      <c r="DR9" s="402"/>
      <c r="DS9" s="403"/>
      <c r="DT9" s="1156"/>
      <c r="DU9" s="374"/>
      <c r="DV9" s="372"/>
      <c r="DW9" s="377"/>
      <c r="DX9" s="524"/>
      <c r="DY9" s="403"/>
      <c r="DZ9" s="403"/>
      <c r="EA9" s="402"/>
      <c r="EB9" s="372"/>
      <c r="EC9" s="377"/>
      <c r="ED9" s="376"/>
      <c r="EE9" s="374"/>
      <c r="EF9" s="372"/>
      <c r="EG9" s="377"/>
      <c r="EH9" s="378"/>
      <c r="EI9" s="379"/>
      <c r="EJ9" s="552"/>
      <c r="EK9" s="370"/>
      <c r="EL9" s="368"/>
      <c r="EM9" s="374"/>
      <c r="EN9" s="374"/>
      <c r="EO9" s="368"/>
      <c r="EP9" s="372"/>
      <c r="EQ9" s="379"/>
      <c r="ER9" s="380"/>
      <c r="ES9" s="381"/>
      <c r="ET9" s="381"/>
      <c r="EU9" s="381"/>
      <c r="EV9" s="381"/>
      <c r="EW9" s="381"/>
      <c r="EX9" s="381"/>
      <c r="EY9" s="381"/>
      <c r="EZ9" s="381"/>
      <c r="FA9" s="381"/>
      <c r="FB9" s="381"/>
      <c r="FC9" s="382"/>
      <c r="FD9" s="1276"/>
      <c r="FE9" s="1277"/>
      <c r="FF9" s="373"/>
      <c r="FG9" s="373"/>
      <c r="FH9" s="533"/>
      <c r="FI9" s="1159"/>
    </row>
    <row r="10" spans="1:165" s="330" customFormat="1" ht="11.1" customHeight="1" x14ac:dyDescent="0.15">
      <c r="A10" s="1121"/>
      <c r="B10" s="1124">
        <v>1976</v>
      </c>
      <c r="C10" s="899"/>
      <c r="D10" s="896">
        <v>7280</v>
      </c>
      <c r="E10" s="894"/>
      <c r="F10" s="469"/>
      <c r="G10" s="469"/>
      <c r="H10" s="469"/>
      <c r="I10" s="896"/>
      <c r="J10" s="904"/>
      <c r="K10" s="896"/>
      <c r="L10" s="979"/>
      <c r="M10" s="470"/>
      <c r="N10" s="470"/>
      <c r="O10" s="570"/>
      <c r="P10" s="470"/>
      <c r="Q10" s="1208"/>
      <c r="R10" s="570"/>
      <c r="S10" s="1214"/>
      <c r="T10" s="1205">
        <f t="shared" si="4"/>
        <v>7280</v>
      </c>
      <c r="U10" s="1037"/>
      <c r="V10" s="1052"/>
      <c r="W10" s="946">
        <v>7280</v>
      </c>
      <c r="X10" s="407"/>
      <c r="Y10" s="407"/>
      <c r="Z10" s="407"/>
      <c r="AA10" s="407"/>
      <c r="AB10" s="926"/>
      <c r="AC10" s="927">
        <v>30504</v>
      </c>
      <c r="AD10" s="951">
        <f t="shared" si="5"/>
        <v>37784</v>
      </c>
      <c r="AE10" s="364">
        <v>0</v>
      </c>
      <c r="AF10" s="365">
        <f t="shared" si="6"/>
        <v>0</v>
      </c>
      <c r="AG10" s="366">
        <v>0</v>
      </c>
      <c r="AH10" s="462">
        <f t="shared" si="7"/>
        <v>0</v>
      </c>
      <c r="AI10" s="366">
        <v>0</v>
      </c>
      <c r="AJ10" s="372">
        <f t="shared" si="8"/>
        <v>0</v>
      </c>
      <c r="AK10" s="368">
        <f t="shared" si="0"/>
        <v>0</v>
      </c>
      <c r="AL10" s="374">
        <f t="shared" si="9"/>
        <v>0</v>
      </c>
      <c r="AM10" s="368">
        <f t="shared" ref="AM10:AM52" si="12">(AE10+AG10)</f>
        <v>0</v>
      </c>
      <c r="AN10" s="372">
        <f t="shared" si="10"/>
        <v>0</v>
      </c>
      <c r="AO10" s="370"/>
      <c r="AP10" s="458"/>
      <c r="AQ10" s="378"/>
      <c r="AR10" s="372"/>
      <c r="AS10" s="368"/>
      <c r="AT10" s="372"/>
      <c r="AU10" s="368"/>
      <c r="AV10" s="372"/>
      <c r="AW10" s="367"/>
      <c r="AX10" s="372"/>
      <c r="AY10" s="369"/>
      <c r="AZ10" s="374"/>
      <c r="BA10" s="368"/>
      <c r="BB10" s="458"/>
      <c r="BC10" s="378"/>
      <c r="BD10" s="372"/>
      <c r="BE10" s="368"/>
      <c r="BF10" s="372"/>
      <c r="BG10" s="368"/>
      <c r="BH10" s="372"/>
      <c r="BI10" s="368"/>
      <c r="BJ10" s="372"/>
      <c r="BK10" s="368"/>
      <c r="BL10" s="372"/>
      <c r="BM10" s="368"/>
      <c r="BN10" s="377"/>
      <c r="BO10" s="378"/>
      <c r="BP10" s="372"/>
      <c r="BQ10" s="368"/>
      <c r="BR10" s="372"/>
      <c r="BS10" s="368"/>
      <c r="BT10" s="372"/>
      <c r="BU10" s="368"/>
      <c r="BV10" s="372"/>
      <c r="BW10" s="368"/>
      <c r="BX10" s="372"/>
      <c r="BY10" s="368"/>
      <c r="BZ10" s="377"/>
      <c r="CA10" s="370"/>
      <c r="CB10" s="372"/>
      <c r="CC10" s="368"/>
      <c r="CD10" s="372"/>
      <c r="CE10" s="368"/>
      <c r="CF10" s="372"/>
      <c r="CG10" s="368"/>
      <c r="CH10" s="372"/>
      <c r="CI10" s="368"/>
      <c r="CJ10" s="372"/>
      <c r="CK10" s="368"/>
      <c r="CL10" s="379"/>
      <c r="CM10" s="371"/>
      <c r="CN10" s="402">
        <f t="shared" si="11"/>
        <v>0</v>
      </c>
      <c r="CO10" s="373"/>
      <c r="CP10" s="403">
        <f t="shared" si="2"/>
        <v>0</v>
      </c>
      <c r="CQ10" s="372"/>
      <c r="CR10" s="458"/>
      <c r="CS10" s="375"/>
      <c r="CT10" s="369"/>
      <c r="CU10" s="372"/>
      <c r="CV10" s="373"/>
      <c r="CW10" s="374"/>
      <c r="CX10" s="372"/>
      <c r="CY10" s="458"/>
      <c r="CZ10" s="375"/>
      <c r="DA10" s="378"/>
      <c r="DB10" s="372"/>
      <c r="DC10" s="368"/>
      <c r="DD10" s="374"/>
      <c r="DE10" s="375"/>
      <c r="DF10" s="378"/>
      <c r="DG10" s="372"/>
      <c r="DH10" s="368"/>
      <c r="DI10" s="374"/>
      <c r="DJ10" s="375"/>
      <c r="DK10" s="370"/>
      <c r="DL10" s="373"/>
      <c r="DM10" s="368"/>
      <c r="DN10" s="533"/>
      <c r="DO10" s="534"/>
      <c r="DP10" s="376"/>
      <c r="DQ10" s="374">
        <f t="shared" si="3"/>
        <v>0</v>
      </c>
      <c r="DR10" s="402"/>
      <c r="DS10" s="403"/>
      <c r="DT10" s="1156"/>
      <c r="DU10" s="374"/>
      <c r="DV10" s="372"/>
      <c r="DW10" s="377"/>
      <c r="DX10" s="524"/>
      <c r="DY10" s="403"/>
      <c r="DZ10" s="403"/>
      <c r="EA10" s="402"/>
      <c r="EB10" s="372"/>
      <c r="EC10" s="377"/>
      <c r="ED10" s="376"/>
      <c r="EE10" s="374"/>
      <c r="EF10" s="372"/>
      <c r="EG10" s="377"/>
      <c r="EH10" s="378"/>
      <c r="EI10" s="379"/>
      <c r="EJ10" s="552"/>
      <c r="EK10" s="370"/>
      <c r="EL10" s="368"/>
      <c r="EM10" s="374"/>
      <c r="EN10" s="374"/>
      <c r="EO10" s="368"/>
      <c r="EP10" s="372"/>
      <c r="EQ10" s="379"/>
      <c r="ER10" s="380"/>
      <c r="ES10" s="381"/>
      <c r="ET10" s="381"/>
      <c r="EU10" s="381"/>
      <c r="EV10" s="381"/>
      <c r="EW10" s="381"/>
      <c r="EX10" s="381"/>
      <c r="EY10" s="381"/>
      <c r="EZ10" s="381"/>
      <c r="FA10" s="381"/>
      <c r="FB10" s="381"/>
      <c r="FC10" s="382"/>
      <c r="FD10" s="1276"/>
      <c r="FE10" s="1277"/>
      <c r="FF10" s="373"/>
      <c r="FG10" s="373"/>
      <c r="FH10" s="533"/>
      <c r="FI10" s="1159"/>
    </row>
    <row r="11" spans="1:165" s="330" customFormat="1" ht="11.1" customHeight="1" x14ac:dyDescent="0.15">
      <c r="A11" s="1121"/>
      <c r="B11" s="1124">
        <v>1977</v>
      </c>
      <c r="C11" s="899"/>
      <c r="D11" s="896">
        <v>16806</v>
      </c>
      <c r="E11" s="894"/>
      <c r="F11" s="469"/>
      <c r="G11" s="469"/>
      <c r="H11" s="469"/>
      <c r="I11" s="896"/>
      <c r="J11" s="904"/>
      <c r="K11" s="896"/>
      <c r="L11" s="979"/>
      <c r="M11" s="470"/>
      <c r="N11" s="470"/>
      <c r="O11" s="570"/>
      <c r="P11" s="470"/>
      <c r="Q11" s="1208"/>
      <c r="R11" s="570"/>
      <c r="S11" s="1214"/>
      <c r="T11" s="1205">
        <f t="shared" si="4"/>
        <v>16806</v>
      </c>
      <c r="U11" s="1037"/>
      <c r="V11" s="1052"/>
      <c r="W11" s="946">
        <v>16806</v>
      </c>
      <c r="X11" s="407"/>
      <c r="Y11" s="407"/>
      <c r="Z11" s="407"/>
      <c r="AA11" s="407"/>
      <c r="AB11" s="926"/>
      <c r="AC11" s="927">
        <v>28411</v>
      </c>
      <c r="AD11" s="951">
        <f t="shared" si="5"/>
        <v>45217</v>
      </c>
      <c r="AE11" s="364">
        <v>0</v>
      </c>
      <c r="AF11" s="365">
        <f t="shared" si="6"/>
        <v>0</v>
      </c>
      <c r="AG11" s="366">
        <v>0</v>
      </c>
      <c r="AH11" s="462">
        <f t="shared" si="7"/>
        <v>0</v>
      </c>
      <c r="AI11" s="366">
        <v>1</v>
      </c>
      <c r="AJ11" s="372">
        <f t="shared" si="8"/>
        <v>5.9502558610020229</v>
      </c>
      <c r="AK11" s="368">
        <f t="shared" si="0"/>
        <v>1</v>
      </c>
      <c r="AL11" s="374">
        <f t="shared" si="9"/>
        <v>5.9502558610020229</v>
      </c>
      <c r="AM11" s="368">
        <f t="shared" si="12"/>
        <v>0</v>
      </c>
      <c r="AN11" s="372">
        <f t="shared" si="10"/>
        <v>0</v>
      </c>
      <c r="AO11" s="370"/>
      <c r="AP11" s="458"/>
      <c r="AQ11" s="378"/>
      <c r="AR11" s="372"/>
      <c r="AS11" s="368"/>
      <c r="AT11" s="372"/>
      <c r="AU11" s="368"/>
      <c r="AV11" s="372"/>
      <c r="AW11" s="367"/>
      <c r="AX11" s="372"/>
      <c r="AY11" s="369"/>
      <c r="AZ11" s="374"/>
      <c r="BA11" s="368"/>
      <c r="BB11" s="458"/>
      <c r="BC11" s="378"/>
      <c r="BD11" s="372"/>
      <c r="BE11" s="368"/>
      <c r="BF11" s="372"/>
      <c r="BG11" s="368"/>
      <c r="BH11" s="372"/>
      <c r="BI11" s="368"/>
      <c r="BJ11" s="372"/>
      <c r="BK11" s="368"/>
      <c r="BL11" s="372"/>
      <c r="BM11" s="368"/>
      <c r="BN11" s="377"/>
      <c r="BO11" s="378"/>
      <c r="BP11" s="372"/>
      <c r="BQ11" s="368"/>
      <c r="BR11" s="372"/>
      <c r="BS11" s="368"/>
      <c r="BT11" s="372"/>
      <c r="BU11" s="368"/>
      <c r="BV11" s="372"/>
      <c r="BW11" s="368"/>
      <c r="BX11" s="372"/>
      <c r="BY11" s="368"/>
      <c r="BZ11" s="377"/>
      <c r="CA11" s="370"/>
      <c r="CB11" s="372"/>
      <c r="CC11" s="368"/>
      <c r="CD11" s="372"/>
      <c r="CE11" s="368"/>
      <c r="CF11" s="372"/>
      <c r="CG11" s="368"/>
      <c r="CH11" s="372"/>
      <c r="CI11" s="368"/>
      <c r="CJ11" s="372"/>
      <c r="CK11" s="368"/>
      <c r="CL11" s="379"/>
      <c r="CM11" s="371"/>
      <c r="CN11" s="402">
        <f t="shared" si="11"/>
        <v>0</v>
      </c>
      <c r="CO11" s="373"/>
      <c r="CP11" s="403">
        <f t="shared" si="2"/>
        <v>0</v>
      </c>
      <c r="CQ11" s="372"/>
      <c r="CR11" s="458"/>
      <c r="CS11" s="375"/>
      <c r="CT11" s="369"/>
      <c r="CU11" s="372"/>
      <c r="CV11" s="373"/>
      <c r="CW11" s="374"/>
      <c r="CX11" s="372"/>
      <c r="CY11" s="458"/>
      <c r="CZ11" s="375"/>
      <c r="DA11" s="378"/>
      <c r="DB11" s="372"/>
      <c r="DC11" s="368"/>
      <c r="DD11" s="374"/>
      <c r="DE11" s="375"/>
      <c r="DF11" s="378"/>
      <c r="DG11" s="372"/>
      <c r="DH11" s="368"/>
      <c r="DI11" s="374"/>
      <c r="DJ11" s="375"/>
      <c r="DK11" s="370"/>
      <c r="DL11" s="373"/>
      <c r="DM11" s="368"/>
      <c r="DN11" s="533"/>
      <c r="DO11" s="534"/>
      <c r="DP11" s="376"/>
      <c r="DQ11" s="403">
        <f t="shared" si="3"/>
        <v>0</v>
      </c>
      <c r="DR11" s="402"/>
      <c r="DS11" s="403"/>
      <c r="DT11" s="1156"/>
      <c r="DU11" s="374"/>
      <c r="DV11" s="372"/>
      <c r="DW11" s="377"/>
      <c r="DX11" s="524"/>
      <c r="DY11" s="403"/>
      <c r="DZ11" s="403"/>
      <c r="EA11" s="402"/>
      <c r="EB11" s="372"/>
      <c r="EC11" s="377"/>
      <c r="ED11" s="376"/>
      <c r="EE11" s="374"/>
      <c r="EF11" s="372"/>
      <c r="EG11" s="377"/>
      <c r="EH11" s="378"/>
      <c r="EI11" s="379"/>
      <c r="EJ11" s="552"/>
      <c r="EK11" s="370"/>
      <c r="EL11" s="368"/>
      <c r="EM11" s="374"/>
      <c r="EN11" s="374"/>
      <c r="EO11" s="368"/>
      <c r="EP11" s="372"/>
      <c r="EQ11" s="379"/>
      <c r="ER11" s="380"/>
      <c r="ES11" s="381"/>
      <c r="ET11" s="381"/>
      <c r="EU11" s="381"/>
      <c r="EV11" s="381"/>
      <c r="EW11" s="381"/>
      <c r="EX11" s="381"/>
      <c r="EY11" s="381"/>
      <c r="EZ11" s="381"/>
      <c r="FA11" s="381"/>
      <c r="FB11" s="381"/>
      <c r="FC11" s="382"/>
      <c r="FD11" s="1276"/>
      <c r="FE11" s="1277"/>
      <c r="FF11" s="373"/>
      <c r="FG11" s="373"/>
      <c r="FH11" s="533"/>
      <c r="FI11" s="1159"/>
    </row>
    <row r="12" spans="1:165" s="330" customFormat="1" ht="11.1" customHeight="1" x14ac:dyDescent="0.15">
      <c r="A12" s="1121"/>
      <c r="B12" s="1124">
        <v>1978</v>
      </c>
      <c r="C12" s="899"/>
      <c r="D12" s="896">
        <v>29264</v>
      </c>
      <c r="E12" s="894"/>
      <c r="F12" s="469"/>
      <c r="G12" s="469"/>
      <c r="H12" s="469"/>
      <c r="I12" s="896"/>
      <c r="J12" s="904"/>
      <c r="K12" s="896"/>
      <c r="L12" s="979"/>
      <c r="M12" s="470"/>
      <c r="N12" s="470"/>
      <c r="O12" s="570"/>
      <c r="P12" s="470"/>
      <c r="Q12" s="1208"/>
      <c r="R12" s="570"/>
      <c r="S12" s="1214"/>
      <c r="T12" s="1205">
        <f t="shared" si="4"/>
        <v>29264</v>
      </c>
      <c r="U12" s="1037"/>
      <c r="V12" s="1052"/>
      <c r="W12" s="946">
        <v>29264</v>
      </c>
      <c r="X12" s="407"/>
      <c r="Y12" s="407"/>
      <c r="Z12" s="407"/>
      <c r="AA12" s="407"/>
      <c r="AB12" s="926"/>
      <c r="AC12" s="927">
        <v>22427</v>
      </c>
      <c r="AD12" s="951">
        <f t="shared" si="5"/>
        <v>51691</v>
      </c>
      <c r="AE12" s="364">
        <v>0</v>
      </c>
      <c r="AF12" s="365">
        <f t="shared" si="6"/>
        <v>0</v>
      </c>
      <c r="AG12" s="366">
        <v>0</v>
      </c>
      <c r="AH12" s="462">
        <f t="shared" si="7"/>
        <v>0</v>
      </c>
      <c r="AI12" s="366">
        <v>1</v>
      </c>
      <c r="AJ12" s="372">
        <f t="shared" si="8"/>
        <v>3.4171678512848551</v>
      </c>
      <c r="AK12" s="368">
        <f t="shared" si="0"/>
        <v>1</v>
      </c>
      <c r="AL12" s="374">
        <f t="shared" si="9"/>
        <v>3.4171678512848551</v>
      </c>
      <c r="AM12" s="368">
        <f t="shared" si="12"/>
        <v>0</v>
      </c>
      <c r="AN12" s="372">
        <f t="shared" si="10"/>
        <v>0</v>
      </c>
      <c r="AO12" s="370"/>
      <c r="AP12" s="458"/>
      <c r="AQ12" s="378"/>
      <c r="AR12" s="372"/>
      <c r="AS12" s="368"/>
      <c r="AT12" s="372"/>
      <c r="AU12" s="368"/>
      <c r="AV12" s="372"/>
      <c r="AW12" s="367"/>
      <c r="AX12" s="372"/>
      <c r="AY12" s="369"/>
      <c r="AZ12" s="374"/>
      <c r="BA12" s="368"/>
      <c r="BB12" s="458"/>
      <c r="BC12" s="378"/>
      <c r="BD12" s="372"/>
      <c r="BE12" s="368"/>
      <c r="BF12" s="372"/>
      <c r="BG12" s="368"/>
      <c r="BH12" s="372"/>
      <c r="BI12" s="368"/>
      <c r="BJ12" s="372"/>
      <c r="BK12" s="368"/>
      <c r="BL12" s="372"/>
      <c r="BM12" s="368"/>
      <c r="BN12" s="377"/>
      <c r="BO12" s="378"/>
      <c r="BP12" s="372"/>
      <c r="BQ12" s="368"/>
      <c r="BR12" s="372"/>
      <c r="BS12" s="368"/>
      <c r="BT12" s="372"/>
      <c r="BU12" s="368"/>
      <c r="BV12" s="372"/>
      <c r="BW12" s="368"/>
      <c r="BX12" s="372"/>
      <c r="BY12" s="368"/>
      <c r="BZ12" s="377"/>
      <c r="CA12" s="370"/>
      <c r="CB12" s="372"/>
      <c r="CC12" s="368"/>
      <c r="CD12" s="372"/>
      <c r="CE12" s="368"/>
      <c r="CF12" s="372"/>
      <c r="CG12" s="368"/>
      <c r="CH12" s="372"/>
      <c r="CI12" s="368"/>
      <c r="CJ12" s="372"/>
      <c r="CK12" s="368"/>
      <c r="CL12" s="379"/>
      <c r="CM12" s="371"/>
      <c r="CN12" s="402">
        <f t="shared" si="11"/>
        <v>0</v>
      </c>
      <c r="CO12" s="373"/>
      <c r="CP12" s="403">
        <f t="shared" si="2"/>
        <v>0</v>
      </c>
      <c r="CQ12" s="372"/>
      <c r="CR12" s="458"/>
      <c r="CS12" s="375"/>
      <c r="CT12" s="369"/>
      <c r="CU12" s="372"/>
      <c r="CV12" s="373"/>
      <c r="CW12" s="374"/>
      <c r="CX12" s="372"/>
      <c r="CY12" s="458"/>
      <c r="CZ12" s="375"/>
      <c r="DA12" s="378"/>
      <c r="DB12" s="372"/>
      <c r="DC12" s="368"/>
      <c r="DD12" s="374"/>
      <c r="DE12" s="375"/>
      <c r="DF12" s="378"/>
      <c r="DG12" s="372"/>
      <c r="DH12" s="368"/>
      <c r="DI12" s="374"/>
      <c r="DJ12" s="375"/>
      <c r="DK12" s="370"/>
      <c r="DL12" s="373"/>
      <c r="DM12" s="368"/>
      <c r="DN12" s="533"/>
      <c r="DO12" s="534"/>
      <c r="DP12" s="376"/>
      <c r="DQ12" s="403">
        <f t="shared" si="3"/>
        <v>0</v>
      </c>
      <c r="DR12" s="402"/>
      <c r="DS12" s="403"/>
      <c r="DT12" s="1156"/>
      <c r="DU12" s="374"/>
      <c r="DV12" s="372"/>
      <c r="DW12" s="377"/>
      <c r="DX12" s="524"/>
      <c r="DY12" s="403"/>
      <c r="DZ12" s="403"/>
      <c r="EA12" s="402"/>
      <c r="EB12" s="372"/>
      <c r="EC12" s="377"/>
      <c r="ED12" s="376"/>
      <c r="EE12" s="374"/>
      <c r="EF12" s="372"/>
      <c r="EG12" s="377"/>
      <c r="EH12" s="378"/>
      <c r="EI12" s="379"/>
      <c r="EJ12" s="552"/>
      <c r="EK12" s="370"/>
      <c r="EL12" s="368"/>
      <c r="EM12" s="374"/>
      <c r="EN12" s="374"/>
      <c r="EO12" s="368"/>
      <c r="EP12" s="372"/>
      <c r="EQ12" s="379"/>
      <c r="ER12" s="380"/>
      <c r="ES12" s="381"/>
      <c r="ET12" s="381"/>
      <c r="EU12" s="381"/>
      <c r="EV12" s="381"/>
      <c r="EW12" s="381"/>
      <c r="EX12" s="381"/>
      <c r="EY12" s="381"/>
      <c r="EZ12" s="381"/>
      <c r="FA12" s="381"/>
      <c r="FB12" s="381"/>
      <c r="FC12" s="382"/>
      <c r="FD12" s="1276"/>
      <c r="FE12" s="1277"/>
      <c r="FF12" s="373"/>
      <c r="FG12" s="373"/>
      <c r="FH12" s="533"/>
      <c r="FI12" s="1159"/>
    </row>
    <row r="13" spans="1:165" s="330" customFormat="1" ht="11.1" customHeight="1" x14ac:dyDescent="0.15">
      <c r="A13" s="1121"/>
      <c r="B13" s="1124">
        <v>1979</v>
      </c>
      <c r="C13" s="899"/>
      <c r="D13" s="896">
        <v>41318</v>
      </c>
      <c r="E13" s="894"/>
      <c r="F13" s="469"/>
      <c r="G13" s="469"/>
      <c r="H13" s="469"/>
      <c r="I13" s="896"/>
      <c r="J13" s="904"/>
      <c r="K13" s="896"/>
      <c r="L13" s="979"/>
      <c r="M13" s="470"/>
      <c r="N13" s="470"/>
      <c r="O13" s="570"/>
      <c r="P13" s="470"/>
      <c r="Q13" s="1208"/>
      <c r="R13" s="570"/>
      <c r="S13" s="1214"/>
      <c r="T13" s="1205">
        <f t="shared" si="4"/>
        <v>41318</v>
      </c>
      <c r="U13" s="1037"/>
      <c r="V13" s="1052"/>
      <c r="W13" s="946">
        <v>41318</v>
      </c>
      <c r="X13" s="407"/>
      <c r="Y13" s="407"/>
      <c r="Z13" s="407"/>
      <c r="AA13" s="407"/>
      <c r="AB13" s="926"/>
      <c r="AC13" s="927">
        <v>21231</v>
      </c>
      <c r="AD13" s="951">
        <f t="shared" si="5"/>
        <v>62549</v>
      </c>
      <c r="AE13" s="364">
        <v>0</v>
      </c>
      <c r="AF13" s="365">
        <f t="shared" si="6"/>
        <v>0</v>
      </c>
      <c r="AG13" s="383">
        <v>2</v>
      </c>
      <c r="AH13" s="462">
        <f t="shared" si="7"/>
        <v>4.84050534875841</v>
      </c>
      <c r="AI13" s="366">
        <v>4</v>
      </c>
      <c r="AJ13" s="372">
        <f t="shared" si="8"/>
        <v>9.68101069751682</v>
      </c>
      <c r="AK13" s="368">
        <f t="shared" si="0"/>
        <v>6</v>
      </c>
      <c r="AL13" s="374">
        <f t="shared" si="9"/>
        <v>14.521516046275231</v>
      </c>
      <c r="AM13" s="368">
        <f t="shared" si="12"/>
        <v>2</v>
      </c>
      <c r="AN13" s="372">
        <f t="shared" si="10"/>
        <v>4.84050534875841</v>
      </c>
      <c r="AO13" s="370"/>
      <c r="AP13" s="458"/>
      <c r="AQ13" s="378"/>
      <c r="AR13" s="372"/>
      <c r="AS13" s="368"/>
      <c r="AT13" s="372"/>
      <c r="AU13" s="368"/>
      <c r="AV13" s="372"/>
      <c r="AW13" s="367"/>
      <c r="AX13" s="372"/>
      <c r="AY13" s="369"/>
      <c r="AZ13" s="374"/>
      <c r="BA13" s="368"/>
      <c r="BB13" s="458"/>
      <c r="BC13" s="378"/>
      <c r="BD13" s="372"/>
      <c r="BE13" s="368"/>
      <c r="BF13" s="372"/>
      <c r="BG13" s="368"/>
      <c r="BH13" s="372"/>
      <c r="BI13" s="368"/>
      <c r="BJ13" s="372"/>
      <c r="BK13" s="368"/>
      <c r="BL13" s="372"/>
      <c r="BM13" s="368"/>
      <c r="BN13" s="377"/>
      <c r="BO13" s="378"/>
      <c r="BP13" s="372"/>
      <c r="BQ13" s="368"/>
      <c r="BR13" s="372"/>
      <c r="BS13" s="368"/>
      <c r="BT13" s="372"/>
      <c r="BU13" s="368"/>
      <c r="BV13" s="372"/>
      <c r="BW13" s="368"/>
      <c r="BX13" s="372"/>
      <c r="BY13" s="368"/>
      <c r="BZ13" s="377"/>
      <c r="CA13" s="370"/>
      <c r="CB13" s="372"/>
      <c r="CC13" s="368"/>
      <c r="CD13" s="372"/>
      <c r="CE13" s="368"/>
      <c r="CF13" s="372"/>
      <c r="CG13" s="368"/>
      <c r="CH13" s="372"/>
      <c r="CI13" s="368"/>
      <c r="CJ13" s="372"/>
      <c r="CK13" s="368"/>
      <c r="CL13" s="379"/>
      <c r="CM13" s="371"/>
      <c r="CN13" s="402">
        <f t="shared" si="11"/>
        <v>0</v>
      </c>
      <c r="CO13" s="373"/>
      <c r="CP13" s="403">
        <f t="shared" si="2"/>
        <v>0</v>
      </c>
      <c r="CQ13" s="372"/>
      <c r="CR13" s="458"/>
      <c r="CS13" s="375"/>
      <c r="CT13" s="369"/>
      <c r="CU13" s="372"/>
      <c r="CV13" s="373"/>
      <c r="CW13" s="374"/>
      <c r="CX13" s="372"/>
      <c r="CY13" s="458"/>
      <c r="CZ13" s="375"/>
      <c r="DA13" s="378"/>
      <c r="DB13" s="372"/>
      <c r="DC13" s="368"/>
      <c r="DD13" s="374"/>
      <c r="DE13" s="375"/>
      <c r="DF13" s="378"/>
      <c r="DG13" s="372"/>
      <c r="DH13" s="368"/>
      <c r="DI13" s="374"/>
      <c r="DJ13" s="375"/>
      <c r="DK13" s="370"/>
      <c r="DL13" s="373"/>
      <c r="DM13" s="368"/>
      <c r="DN13" s="533"/>
      <c r="DO13" s="534"/>
      <c r="DP13" s="376"/>
      <c r="DQ13" s="403">
        <f t="shared" si="3"/>
        <v>0</v>
      </c>
      <c r="DR13" s="402"/>
      <c r="DS13" s="403"/>
      <c r="DT13" s="1156"/>
      <c r="DU13" s="374"/>
      <c r="DV13" s="372"/>
      <c r="DW13" s="377"/>
      <c r="DX13" s="524"/>
      <c r="DY13" s="403"/>
      <c r="DZ13" s="403"/>
      <c r="EA13" s="402"/>
      <c r="EB13" s="372"/>
      <c r="EC13" s="377"/>
      <c r="ED13" s="376"/>
      <c r="EE13" s="374"/>
      <c r="EF13" s="372"/>
      <c r="EG13" s="377"/>
      <c r="EH13" s="378"/>
      <c r="EI13" s="379"/>
      <c r="EJ13" s="552"/>
      <c r="EK13" s="370"/>
      <c r="EL13" s="368"/>
      <c r="EM13" s="374"/>
      <c r="EN13" s="374"/>
      <c r="EO13" s="368"/>
      <c r="EP13" s="372"/>
      <c r="EQ13" s="379"/>
      <c r="ER13" s="380"/>
      <c r="ES13" s="381"/>
      <c r="ET13" s="381"/>
      <c r="EU13" s="381"/>
      <c r="EV13" s="381"/>
      <c r="EW13" s="381"/>
      <c r="EX13" s="381"/>
      <c r="EY13" s="381"/>
      <c r="EZ13" s="381"/>
      <c r="FA13" s="381"/>
      <c r="FB13" s="381"/>
      <c r="FC13" s="382"/>
      <c r="FD13" s="1276"/>
      <c r="FE13" s="1277"/>
      <c r="FF13" s="373"/>
      <c r="FG13" s="373"/>
      <c r="FH13" s="533"/>
      <c r="FI13" s="1159"/>
    </row>
    <row r="14" spans="1:165" s="330" customFormat="1" ht="11.1" customHeight="1" x14ac:dyDescent="0.15">
      <c r="A14" s="1121"/>
      <c r="B14" s="1124">
        <v>1980</v>
      </c>
      <c r="C14" s="899"/>
      <c r="D14" s="896">
        <v>48484</v>
      </c>
      <c r="E14" s="894"/>
      <c r="F14" s="469"/>
      <c r="G14" s="469"/>
      <c r="H14" s="469"/>
      <c r="I14" s="896"/>
      <c r="J14" s="904"/>
      <c r="K14" s="896"/>
      <c r="L14" s="979"/>
      <c r="M14" s="470"/>
      <c r="N14" s="470"/>
      <c r="O14" s="570"/>
      <c r="P14" s="470"/>
      <c r="Q14" s="1208"/>
      <c r="R14" s="570"/>
      <c r="S14" s="1214"/>
      <c r="T14" s="1205">
        <f t="shared" si="4"/>
        <v>48484</v>
      </c>
      <c r="U14" s="1037"/>
      <c r="V14" s="1052"/>
      <c r="W14" s="946">
        <v>48484</v>
      </c>
      <c r="X14" s="407"/>
      <c r="Y14" s="407"/>
      <c r="Z14" s="407"/>
      <c r="AA14" s="407"/>
      <c r="AB14" s="926"/>
      <c r="AC14" s="927">
        <v>20622</v>
      </c>
      <c r="AD14" s="951">
        <f t="shared" si="5"/>
        <v>69106</v>
      </c>
      <c r="AE14" s="364">
        <v>0</v>
      </c>
      <c r="AF14" s="365">
        <f t="shared" si="6"/>
        <v>0</v>
      </c>
      <c r="AG14" s="366">
        <v>0</v>
      </c>
      <c r="AH14" s="462">
        <f t="shared" si="7"/>
        <v>0</v>
      </c>
      <c r="AI14" s="366">
        <v>7</v>
      </c>
      <c r="AJ14" s="372">
        <f t="shared" si="8"/>
        <v>14.437752660671562</v>
      </c>
      <c r="AK14" s="368">
        <f t="shared" si="0"/>
        <v>7</v>
      </c>
      <c r="AL14" s="374">
        <f t="shared" si="9"/>
        <v>14.437752660671562</v>
      </c>
      <c r="AM14" s="368">
        <f t="shared" si="12"/>
        <v>0</v>
      </c>
      <c r="AN14" s="372">
        <f t="shared" si="10"/>
        <v>0</v>
      </c>
      <c r="AO14" s="370"/>
      <c r="AP14" s="458"/>
      <c r="AQ14" s="378"/>
      <c r="AR14" s="372"/>
      <c r="AS14" s="368"/>
      <c r="AT14" s="372"/>
      <c r="AU14" s="368"/>
      <c r="AV14" s="372"/>
      <c r="AW14" s="367"/>
      <c r="AX14" s="372"/>
      <c r="AY14" s="369"/>
      <c r="AZ14" s="374"/>
      <c r="BA14" s="368"/>
      <c r="BB14" s="458"/>
      <c r="BC14" s="378"/>
      <c r="BD14" s="372"/>
      <c r="BE14" s="368"/>
      <c r="BF14" s="372"/>
      <c r="BG14" s="368"/>
      <c r="BH14" s="372"/>
      <c r="BI14" s="368"/>
      <c r="BJ14" s="372"/>
      <c r="BK14" s="368"/>
      <c r="BL14" s="372"/>
      <c r="BM14" s="368"/>
      <c r="BN14" s="377"/>
      <c r="BO14" s="378"/>
      <c r="BP14" s="372"/>
      <c r="BQ14" s="368"/>
      <c r="BR14" s="372"/>
      <c r="BS14" s="368"/>
      <c r="BT14" s="372"/>
      <c r="BU14" s="368"/>
      <c r="BV14" s="372"/>
      <c r="BW14" s="368"/>
      <c r="BX14" s="372"/>
      <c r="BY14" s="368"/>
      <c r="BZ14" s="377"/>
      <c r="CA14" s="370"/>
      <c r="CB14" s="372"/>
      <c r="CC14" s="368"/>
      <c r="CD14" s="372"/>
      <c r="CE14" s="368"/>
      <c r="CF14" s="372"/>
      <c r="CG14" s="368"/>
      <c r="CH14" s="372"/>
      <c r="CI14" s="368"/>
      <c r="CJ14" s="372"/>
      <c r="CK14" s="368"/>
      <c r="CL14" s="379"/>
      <c r="CM14" s="371"/>
      <c r="CN14" s="402">
        <f t="shared" si="11"/>
        <v>0</v>
      </c>
      <c r="CO14" s="373">
        <v>1</v>
      </c>
      <c r="CP14" s="403">
        <f t="shared" si="2"/>
        <v>2.0625360943816515</v>
      </c>
      <c r="CQ14" s="372"/>
      <c r="CR14" s="458"/>
      <c r="CS14" s="375"/>
      <c r="CT14" s="369"/>
      <c r="CU14" s="372"/>
      <c r="CV14" s="373"/>
      <c r="CW14" s="374"/>
      <c r="CX14" s="372"/>
      <c r="CY14" s="458"/>
      <c r="CZ14" s="375"/>
      <c r="DA14" s="378"/>
      <c r="DB14" s="372"/>
      <c r="DC14" s="368"/>
      <c r="DD14" s="374"/>
      <c r="DE14" s="375"/>
      <c r="DF14" s="378"/>
      <c r="DG14" s="372"/>
      <c r="DH14" s="368"/>
      <c r="DI14" s="374"/>
      <c r="DJ14" s="375"/>
      <c r="DK14" s="370"/>
      <c r="DL14" s="373"/>
      <c r="DM14" s="368"/>
      <c r="DN14" s="533"/>
      <c r="DO14" s="534"/>
      <c r="DP14" s="376"/>
      <c r="DQ14" s="403">
        <f t="shared" si="3"/>
        <v>0</v>
      </c>
      <c r="DR14" s="402"/>
      <c r="DS14" s="403"/>
      <c r="DT14" s="1156"/>
      <c r="DU14" s="374"/>
      <c r="DV14" s="372"/>
      <c r="DW14" s="377"/>
      <c r="DX14" s="524"/>
      <c r="DY14" s="403"/>
      <c r="DZ14" s="403"/>
      <c r="EA14" s="402"/>
      <c r="EB14" s="372"/>
      <c r="EC14" s="377"/>
      <c r="ED14" s="376"/>
      <c r="EE14" s="374"/>
      <c r="EF14" s="372"/>
      <c r="EG14" s="377"/>
      <c r="EH14" s="378"/>
      <c r="EI14" s="379"/>
      <c r="EJ14" s="552"/>
      <c r="EK14" s="370"/>
      <c r="EL14" s="368"/>
      <c r="EM14" s="374"/>
      <c r="EN14" s="374"/>
      <c r="EO14" s="368"/>
      <c r="EP14" s="372"/>
      <c r="EQ14" s="379"/>
      <c r="ER14" s="380"/>
      <c r="ES14" s="381"/>
      <c r="ET14" s="381"/>
      <c r="EU14" s="381"/>
      <c r="EV14" s="381"/>
      <c r="EW14" s="381"/>
      <c r="EX14" s="381"/>
      <c r="EY14" s="381"/>
      <c r="EZ14" s="381"/>
      <c r="FA14" s="381"/>
      <c r="FB14" s="381"/>
      <c r="FC14" s="382"/>
      <c r="FD14" s="1276"/>
      <c r="FE14" s="1277"/>
      <c r="FF14" s="373"/>
      <c r="FG14" s="373"/>
      <c r="FH14" s="533"/>
      <c r="FI14" s="1159"/>
    </row>
    <row r="15" spans="1:165" s="330" customFormat="1" ht="11.1" customHeight="1" x14ac:dyDescent="0.15">
      <c r="A15" s="1121"/>
      <c r="B15" s="1124">
        <v>1981</v>
      </c>
      <c r="C15" s="899"/>
      <c r="D15" s="896">
        <v>56628</v>
      </c>
      <c r="E15" s="894"/>
      <c r="F15" s="469"/>
      <c r="G15" s="469"/>
      <c r="H15" s="469"/>
      <c r="I15" s="896"/>
      <c r="J15" s="904"/>
      <c r="K15" s="896"/>
      <c r="L15" s="979"/>
      <c r="M15" s="470"/>
      <c r="N15" s="470"/>
      <c r="O15" s="570"/>
      <c r="P15" s="470"/>
      <c r="Q15" s="1208"/>
      <c r="R15" s="570"/>
      <c r="S15" s="1214"/>
      <c r="T15" s="1205">
        <f t="shared" si="4"/>
        <v>56628</v>
      </c>
      <c r="U15" s="1037"/>
      <c r="V15" s="1052"/>
      <c r="W15" s="946">
        <v>56628</v>
      </c>
      <c r="X15" s="407"/>
      <c r="Y15" s="407"/>
      <c r="Z15" s="407">
        <v>313</v>
      </c>
      <c r="AA15" s="407"/>
      <c r="AB15" s="926"/>
      <c r="AC15" s="927">
        <v>20783</v>
      </c>
      <c r="AD15" s="951">
        <f t="shared" si="5"/>
        <v>77724</v>
      </c>
      <c r="AE15" s="364">
        <v>0</v>
      </c>
      <c r="AF15" s="365">
        <f t="shared" si="6"/>
        <v>0</v>
      </c>
      <c r="AG15" s="383">
        <v>1</v>
      </c>
      <c r="AH15" s="462">
        <f t="shared" si="7"/>
        <v>1.7659108568199477</v>
      </c>
      <c r="AI15" s="366">
        <v>3</v>
      </c>
      <c r="AJ15" s="372">
        <f t="shared" si="8"/>
        <v>5.2977325704598428</v>
      </c>
      <c r="AK15" s="368">
        <f t="shared" si="0"/>
        <v>4</v>
      </c>
      <c r="AL15" s="374">
        <f t="shared" si="9"/>
        <v>7.063643427279791</v>
      </c>
      <c r="AM15" s="368">
        <f t="shared" si="12"/>
        <v>1</v>
      </c>
      <c r="AN15" s="372">
        <f t="shared" si="10"/>
        <v>1.7659108568199477</v>
      </c>
      <c r="AO15" s="370"/>
      <c r="AP15" s="458"/>
      <c r="AQ15" s="378"/>
      <c r="AR15" s="372"/>
      <c r="AS15" s="368"/>
      <c r="AT15" s="372"/>
      <c r="AU15" s="368"/>
      <c r="AV15" s="372"/>
      <c r="AW15" s="367"/>
      <c r="AX15" s="372"/>
      <c r="AY15" s="369"/>
      <c r="AZ15" s="374"/>
      <c r="BA15" s="368"/>
      <c r="BB15" s="458"/>
      <c r="BC15" s="378"/>
      <c r="BD15" s="372"/>
      <c r="BE15" s="368"/>
      <c r="BF15" s="372"/>
      <c r="BG15" s="368"/>
      <c r="BH15" s="372"/>
      <c r="BI15" s="368"/>
      <c r="BJ15" s="372"/>
      <c r="BK15" s="368"/>
      <c r="BL15" s="372"/>
      <c r="BM15" s="368"/>
      <c r="BN15" s="377"/>
      <c r="BO15" s="378"/>
      <c r="BP15" s="372"/>
      <c r="BQ15" s="368"/>
      <c r="BR15" s="372"/>
      <c r="BS15" s="368"/>
      <c r="BT15" s="372"/>
      <c r="BU15" s="368"/>
      <c r="BV15" s="372"/>
      <c r="BW15" s="368"/>
      <c r="BX15" s="372"/>
      <c r="BY15" s="368"/>
      <c r="BZ15" s="377"/>
      <c r="CA15" s="370"/>
      <c r="CB15" s="372"/>
      <c r="CC15" s="368"/>
      <c r="CD15" s="372"/>
      <c r="CE15" s="368"/>
      <c r="CF15" s="372"/>
      <c r="CG15" s="368"/>
      <c r="CH15" s="372"/>
      <c r="CI15" s="368"/>
      <c r="CJ15" s="372"/>
      <c r="CK15" s="368"/>
      <c r="CL15" s="379"/>
      <c r="CM15" s="371"/>
      <c r="CN15" s="402">
        <f t="shared" si="11"/>
        <v>0</v>
      </c>
      <c r="CO15" s="373"/>
      <c r="CP15" s="403">
        <f t="shared" si="2"/>
        <v>0</v>
      </c>
      <c r="CQ15" s="372"/>
      <c r="CR15" s="458"/>
      <c r="CS15" s="375"/>
      <c r="CT15" s="369"/>
      <c r="CU15" s="372"/>
      <c r="CV15" s="373"/>
      <c r="CW15" s="374"/>
      <c r="CX15" s="372"/>
      <c r="CY15" s="458"/>
      <c r="CZ15" s="375"/>
      <c r="DA15" s="378"/>
      <c r="DB15" s="372"/>
      <c r="DC15" s="368"/>
      <c r="DD15" s="374"/>
      <c r="DE15" s="375"/>
      <c r="DF15" s="378"/>
      <c r="DG15" s="372"/>
      <c r="DH15" s="368"/>
      <c r="DI15" s="374"/>
      <c r="DJ15" s="375"/>
      <c r="DK15" s="370"/>
      <c r="DL15" s="373"/>
      <c r="DM15" s="368"/>
      <c r="DN15" s="533"/>
      <c r="DO15" s="534"/>
      <c r="DP15" s="376"/>
      <c r="DQ15" s="403">
        <f t="shared" si="3"/>
        <v>0</v>
      </c>
      <c r="DR15" s="402"/>
      <c r="DS15" s="403"/>
      <c r="DT15" s="1156"/>
      <c r="DU15" s="374"/>
      <c r="DV15" s="372"/>
      <c r="DW15" s="377"/>
      <c r="DX15" s="524"/>
      <c r="DY15" s="403"/>
      <c r="DZ15" s="403"/>
      <c r="EA15" s="402"/>
      <c r="EB15" s="372"/>
      <c r="EC15" s="377"/>
      <c r="ED15" s="376"/>
      <c r="EE15" s="374"/>
      <c r="EF15" s="372"/>
      <c r="EG15" s="377"/>
      <c r="EH15" s="378"/>
      <c r="EI15" s="379"/>
      <c r="EJ15" s="552"/>
      <c r="EK15" s="370"/>
      <c r="EL15" s="368"/>
      <c r="EM15" s="374"/>
      <c r="EN15" s="374"/>
      <c r="EO15" s="368"/>
      <c r="EP15" s="372"/>
      <c r="EQ15" s="379"/>
      <c r="ER15" s="380"/>
      <c r="ES15" s="381"/>
      <c r="ET15" s="381"/>
      <c r="EU15" s="381"/>
      <c r="EV15" s="381"/>
      <c r="EW15" s="381"/>
      <c r="EX15" s="381"/>
      <c r="EY15" s="381"/>
      <c r="EZ15" s="381"/>
      <c r="FA15" s="381"/>
      <c r="FB15" s="381"/>
      <c r="FC15" s="382"/>
      <c r="FD15" s="1276"/>
      <c r="FE15" s="1277"/>
      <c r="FF15" s="373"/>
      <c r="FG15" s="373"/>
      <c r="FH15" s="533"/>
      <c r="FI15" s="1159"/>
    </row>
    <row r="16" spans="1:165" s="330" customFormat="1" ht="11.1" customHeight="1" x14ac:dyDescent="0.15">
      <c r="A16" s="1121"/>
      <c r="B16" s="1124">
        <v>1982</v>
      </c>
      <c r="C16" s="899"/>
      <c r="D16" s="896">
        <v>61165</v>
      </c>
      <c r="E16" s="894"/>
      <c r="F16" s="469"/>
      <c r="G16" s="469"/>
      <c r="H16" s="469"/>
      <c r="I16" s="896"/>
      <c r="J16" s="904"/>
      <c r="K16" s="896"/>
      <c r="L16" s="979"/>
      <c r="M16" s="470"/>
      <c r="N16" s="470"/>
      <c r="O16" s="570"/>
      <c r="P16" s="470"/>
      <c r="Q16" s="1208"/>
      <c r="R16" s="570"/>
      <c r="S16" s="1214"/>
      <c r="T16" s="1205">
        <f t="shared" si="4"/>
        <v>61165</v>
      </c>
      <c r="U16" s="1037"/>
      <c r="V16" s="1052"/>
      <c r="W16" s="946">
        <v>61165</v>
      </c>
      <c r="X16" s="407"/>
      <c r="Y16" s="407"/>
      <c r="Z16" s="407">
        <v>1448</v>
      </c>
      <c r="AA16" s="407"/>
      <c r="AB16" s="926"/>
      <c r="AC16" s="927">
        <v>19055</v>
      </c>
      <c r="AD16" s="951">
        <f t="shared" si="5"/>
        <v>81668</v>
      </c>
      <c r="AE16" s="364">
        <v>0</v>
      </c>
      <c r="AF16" s="365">
        <f t="shared" si="6"/>
        <v>0</v>
      </c>
      <c r="AG16" s="366">
        <v>0</v>
      </c>
      <c r="AH16" s="462">
        <f t="shared" si="7"/>
        <v>0</v>
      </c>
      <c r="AI16" s="366">
        <v>11</v>
      </c>
      <c r="AJ16" s="372">
        <f t="shared" si="8"/>
        <v>17.984141257254965</v>
      </c>
      <c r="AK16" s="368">
        <f t="shared" si="0"/>
        <v>11</v>
      </c>
      <c r="AL16" s="374">
        <f t="shared" si="9"/>
        <v>17.984141257254965</v>
      </c>
      <c r="AM16" s="368">
        <f t="shared" si="12"/>
        <v>0</v>
      </c>
      <c r="AN16" s="372">
        <f t="shared" si="10"/>
        <v>0</v>
      </c>
      <c r="AO16" s="370"/>
      <c r="AP16" s="458"/>
      <c r="AQ16" s="378"/>
      <c r="AR16" s="372"/>
      <c r="AS16" s="368"/>
      <c r="AT16" s="372"/>
      <c r="AU16" s="368"/>
      <c r="AV16" s="372"/>
      <c r="AW16" s="367"/>
      <c r="AX16" s="372"/>
      <c r="AY16" s="369"/>
      <c r="AZ16" s="374"/>
      <c r="BA16" s="368"/>
      <c r="BB16" s="458"/>
      <c r="BC16" s="378"/>
      <c r="BD16" s="372"/>
      <c r="BE16" s="368"/>
      <c r="BF16" s="372"/>
      <c r="BG16" s="368"/>
      <c r="BH16" s="372"/>
      <c r="BI16" s="368"/>
      <c r="BJ16" s="372"/>
      <c r="BK16" s="368"/>
      <c r="BL16" s="372"/>
      <c r="BM16" s="368"/>
      <c r="BN16" s="377"/>
      <c r="BO16" s="378"/>
      <c r="BP16" s="372"/>
      <c r="BQ16" s="368"/>
      <c r="BR16" s="372"/>
      <c r="BS16" s="368"/>
      <c r="BT16" s="372"/>
      <c r="BU16" s="368"/>
      <c r="BV16" s="372"/>
      <c r="BW16" s="368"/>
      <c r="BX16" s="372"/>
      <c r="BY16" s="368"/>
      <c r="BZ16" s="377"/>
      <c r="CA16" s="370"/>
      <c r="CB16" s="372"/>
      <c r="CC16" s="368"/>
      <c r="CD16" s="372"/>
      <c r="CE16" s="368"/>
      <c r="CF16" s="372"/>
      <c r="CG16" s="368"/>
      <c r="CH16" s="372"/>
      <c r="CI16" s="368"/>
      <c r="CJ16" s="372"/>
      <c r="CK16" s="368"/>
      <c r="CL16" s="379"/>
      <c r="CM16" s="371"/>
      <c r="CN16" s="402">
        <f t="shared" si="11"/>
        <v>0</v>
      </c>
      <c r="CO16" s="373">
        <v>1</v>
      </c>
      <c r="CP16" s="403">
        <f t="shared" si="2"/>
        <v>1.6349219324777242</v>
      </c>
      <c r="CQ16" s="372"/>
      <c r="CR16" s="458"/>
      <c r="CS16" s="375"/>
      <c r="CT16" s="369"/>
      <c r="CU16" s="372"/>
      <c r="CV16" s="373"/>
      <c r="CW16" s="374"/>
      <c r="CX16" s="372"/>
      <c r="CY16" s="458"/>
      <c r="CZ16" s="375"/>
      <c r="DA16" s="378"/>
      <c r="DB16" s="372"/>
      <c r="DC16" s="368"/>
      <c r="DD16" s="374"/>
      <c r="DE16" s="375"/>
      <c r="DF16" s="378"/>
      <c r="DG16" s="372"/>
      <c r="DH16" s="368"/>
      <c r="DI16" s="374"/>
      <c r="DJ16" s="375"/>
      <c r="DK16" s="370"/>
      <c r="DL16" s="373"/>
      <c r="DM16" s="368"/>
      <c r="DN16" s="533"/>
      <c r="DO16" s="534"/>
      <c r="DP16" s="376"/>
      <c r="DQ16" s="403">
        <f t="shared" si="3"/>
        <v>0</v>
      </c>
      <c r="DR16" s="402"/>
      <c r="DS16" s="403"/>
      <c r="DT16" s="1156"/>
      <c r="DU16" s="374"/>
      <c r="DV16" s="372"/>
      <c r="DW16" s="377"/>
      <c r="DX16" s="524"/>
      <c r="DY16" s="403"/>
      <c r="DZ16" s="403"/>
      <c r="EA16" s="402"/>
      <c r="EB16" s="372"/>
      <c r="EC16" s="377"/>
      <c r="ED16" s="376"/>
      <c r="EE16" s="374"/>
      <c r="EF16" s="372"/>
      <c r="EG16" s="377"/>
      <c r="EH16" s="378"/>
      <c r="EI16" s="379"/>
      <c r="EJ16" s="552"/>
      <c r="EK16" s="370"/>
      <c r="EL16" s="368"/>
      <c r="EM16" s="374"/>
      <c r="EN16" s="374"/>
      <c r="EO16" s="368"/>
      <c r="EP16" s="372"/>
      <c r="EQ16" s="379"/>
      <c r="ER16" s="380"/>
      <c r="ES16" s="381"/>
      <c r="ET16" s="381"/>
      <c r="EU16" s="381"/>
      <c r="EV16" s="381"/>
      <c r="EW16" s="381"/>
      <c r="EX16" s="381"/>
      <c r="EY16" s="381"/>
      <c r="EZ16" s="381"/>
      <c r="FA16" s="381"/>
      <c r="FB16" s="381"/>
      <c r="FC16" s="382"/>
      <c r="FD16" s="1276"/>
      <c r="FE16" s="1277"/>
      <c r="FF16" s="373"/>
      <c r="FG16" s="373"/>
      <c r="FH16" s="533"/>
      <c r="FI16" s="1159"/>
    </row>
    <row r="17" spans="1:165" s="330" customFormat="1" ht="11.1" customHeight="1" x14ac:dyDescent="0.15">
      <c r="A17" s="1121"/>
      <c r="B17" s="1124">
        <v>1983</v>
      </c>
      <c r="C17" s="899"/>
      <c r="D17" s="896">
        <v>61728</v>
      </c>
      <c r="E17" s="894"/>
      <c r="F17" s="469"/>
      <c r="G17" s="469"/>
      <c r="H17" s="469"/>
      <c r="I17" s="896"/>
      <c r="J17" s="904"/>
      <c r="K17" s="896"/>
      <c r="L17" s="979"/>
      <c r="M17" s="470"/>
      <c r="N17" s="470"/>
      <c r="O17" s="570"/>
      <c r="P17" s="470"/>
      <c r="Q17" s="1208"/>
      <c r="R17" s="570"/>
      <c r="S17" s="1214"/>
      <c r="T17" s="1205">
        <f t="shared" si="4"/>
        <v>61728</v>
      </c>
      <c r="U17" s="1037"/>
      <c r="V17" s="1052"/>
      <c r="W17" s="946">
        <v>61447</v>
      </c>
      <c r="X17" s="407"/>
      <c r="Y17" s="407"/>
      <c r="Z17" s="407">
        <v>2283</v>
      </c>
      <c r="AA17" s="407"/>
      <c r="AB17" s="926"/>
      <c r="AC17" s="927">
        <v>21514</v>
      </c>
      <c r="AD17" s="951">
        <f t="shared" si="5"/>
        <v>85244</v>
      </c>
      <c r="AE17" s="364">
        <v>0</v>
      </c>
      <c r="AF17" s="365">
        <f t="shared" si="6"/>
        <v>0</v>
      </c>
      <c r="AG17" s="383">
        <v>1</v>
      </c>
      <c r="AH17" s="462">
        <f t="shared" si="7"/>
        <v>1.6200103680663556</v>
      </c>
      <c r="AI17" s="366">
        <v>5</v>
      </c>
      <c r="AJ17" s="372">
        <f t="shared" si="8"/>
        <v>8.1000518403317781</v>
      </c>
      <c r="AK17" s="368">
        <f t="shared" si="0"/>
        <v>6</v>
      </c>
      <c r="AL17" s="374">
        <f t="shared" si="9"/>
        <v>9.720062208398133</v>
      </c>
      <c r="AM17" s="368">
        <f t="shared" si="12"/>
        <v>1</v>
      </c>
      <c r="AN17" s="372">
        <f t="shared" si="10"/>
        <v>1.6200103680663556</v>
      </c>
      <c r="AO17" s="370"/>
      <c r="AP17" s="458"/>
      <c r="AQ17" s="378"/>
      <c r="AR17" s="372"/>
      <c r="AS17" s="368"/>
      <c r="AT17" s="372"/>
      <c r="AU17" s="368"/>
      <c r="AV17" s="372"/>
      <c r="AW17" s="367"/>
      <c r="AX17" s="372"/>
      <c r="AY17" s="369"/>
      <c r="AZ17" s="374"/>
      <c r="BA17" s="368"/>
      <c r="BB17" s="458"/>
      <c r="BC17" s="378"/>
      <c r="BD17" s="372"/>
      <c r="BE17" s="368"/>
      <c r="BF17" s="372"/>
      <c r="BG17" s="368"/>
      <c r="BH17" s="372"/>
      <c r="BI17" s="368"/>
      <c r="BJ17" s="372"/>
      <c r="BK17" s="368"/>
      <c r="BL17" s="372"/>
      <c r="BM17" s="368"/>
      <c r="BN17" s="377"/>
      <c r="BO17" s="378"/>
      <c r="BP17" s="372"/>
      <c r="BQ17" s="368"/>
      <c r="BR17" s="372"/>
      <c r="BS17" s="368"/>
      <c r="BT17" s="372"/>
      <c r="BU17" s="368"/>
      <c r="BV17" s="372"/>
      <c r="BW17" s="368"/>
      <c r="BX17" s="372"/>
      <c r="BY17" s="368"/>
      <c r="BZ17" s="377"/>
      <c r="CA17" s="370"/>
      <c r="CB17" s="372"/>
      <c r="CC17" s="368"/>
      <c r="CD17" s="372"/>
      <c r="CE17" s="368"/>
      <c r="CF17" s="372"/>
      <c r="CG17" s="368"/>
      <c r="CH17" s="372"/>
      <c r="CI17" s="368"/>
      <c r="CJ17" s="372"/>
      <c r="CK17" s="368"/>
      <c r="CL17" s="379"/>
      <c r="CM17" s="371"/>
      <c r="CN17" s="402">
        <f t="shared" si="11"/>
        <v>0</v>
      </c>
      <c r="CO17" s="373">
        <v>1</v>
      </c>
      <c r="CP17" s="403">
        <f t="shared" si="2"/>
        <v>1.6200103680663556</v>
      </c>
      <c r="CQ17" s="372"/>
      <c r="CR17" s="458"/>
      <c r="CS17" s="375"/>
      <c r="CT17" s="369"/>
      <c r="CU17" s="372"/>
      <c r="CV17" s="373"/>
      <c r="CW17" s="374"/>
      <c r="CX17" s="372"/>
      <c r="CY17" s="458"/>
      <c r="CZ17" s="375"/>
      <c r="DA17" s="378"/>
      <c r="DB17" s="372"/>
      <c r="DC17" s="368"/>
      <c r="DD17" s="374"/>
      <c r="DE17" s="375"/>
      <c r="DF17" s="378"/>
      <c r="DG17" s="372"/>
      <c r="DH17" s="368"/>
      <c r="DI17" s="374"/>
      <c r="DJ17" s="375"/>
      <c r="DK17" s="370"/>
      <c r="DL17" s="373"/>
      <c r="DM17" s="368"/>
      <c r="DN17" s="533"/>
      <c r="DO17" s="534"/>
      <c r="DP17" s="376"/>
      <c r="DQ17" s="403">
        <f t="shared" si="3"/>
        <v>0</v>
      </c>
      <c r="DR17" s="402"/>
      <c r="DS17" s="403"/>
      <c r="DT17" s="1156"/>
      <c r="DU17" s="374"/>
      <c r="DV17" s="372"/>
      <c r="DW17" s="377"/>
      <c r="DX17" s="524"/>
      <c r="DY17" s="403"/>
      <c r="DZ17" s="403"/>
      <c r="EA17" s="402"/>
      <c r="EB17" s="372"/>
      <c r="EC17" s="377"/>
      <c r="ED17" s="376"/>
      <c r="EE17" s="374"/>
      <c r="EF17" s="372"/>
      <c r="EG17" s="377"/>
      <c r="EH17" s="378"/>
      <c r="EI17" s="379"/>
      <c r="EJ17" s="552"/>
      <c r="EK17" s="370"/>
      <c r="EL17" s="368"/>
      <c r="EM17" s="374"/>
      <c r="EN17" s="374"/>
      <c r="EO17" s="368"/>
      <c r="EP17" s="372"/>
      <c r="EQ17" s="379"/>
      <c r="ER17" s="380"/>
      <c r="ES17" s="381"/>
      <c r="ET17" s="381"/>
      <c r="EU17" s="381"/>
      <c r="EV17" s="381"/>
      <c r="EW17" s="381"/>
      <c r="EX17" s="381"/>
      <c r="EY17" s="381"/>
      <c r="EZ17" s="381"/>
      <c r="FA17" s="381"/>
      <c r="FB17" s="381"/>
      <c r="FC17" s="382"/>
      <c r="FD17" s="1276"/>
      <c r="FE17" s="1277"/>
      <c r="FF17" s="373"/>
      <c r="FG17" s="373"/>
      <c r="FH17" s="533"/>
      <c r="FI17" s="1159"/>
    </row>
    <row r="18" spans="1:165" s="330" customFormat="1" ht="11.1" customHeight="1" x14ac:dyDescent="0.15">
      <c r="A18" s="1121"/>
      <c r="B18" s="1124">
        <v>1984</v>
      </c>
      <c r="C18" s="899"/>
      <c r="D18" s="896">
        <v>58773</v>
      </c>
      <c r="E18" s="894"/>
      <c r="F18" s="469"/>
      <c r="G18" s="469"/>
      <c r="H18" s="469"/>
      <c r="I18" s="896"/>
      <c r="J18" s="904"/>
      <c r="K18" s="896"/>
      <c r="L18" s="979"/>
      <c r="M18" s="470"/>
      <c r="N18" s="470"/>
      <c r="O18" s="570"/>
      <c r="P18" s="470"/>
      <c r="Q18" s="1208"/>
      <c r="R18" s="570"/>
      <c r="S18" s="1214"/>
      <c r="T18" s="1205">
        <f t="shared" si="4"/>
        <v>58773</v>
      </c>
      <c r="U18" s="1037"/>
      <c r="V18" s="1052"/>
      <c r="W18" s="952">
        <v>58637</v>
      </c>
      <c r="X18" s="407"/>
      <c r="Y18" s="407"/>
      <c r="Z18" s="407">
        <v>2447</v>
      </c>
      <c r="AA18" s="407"/>
      <c r="AB18" s="926"/>
      <c r="AC18" s="927">
        <v>23446</v>
      </c>
      <c r="AD18" s="951">
        <f t="shared" si="5"/>
        <v>84530</v>
      </c>
      <c r="AE18" s="364">
        <v>0</v>
      </c>
      <c r="AF18" s="365">
        <f t="shared" si="6"/>
        <v>0</v>
      </c>
      <c r="AG18" s="366">
        <v>0</v>
      </c>
      <c r="AH18" s="462">
        <f t="shared" si="7"/>
        <v>0</v>
      </c>
      <c r="AI18" s="366">
        <v>4</v>
      </c>
      <c r="AJ18" s="372">
        <f t="shared" si="8"/>
        <v>6.8058462219046163</v>
      </c>
      <c r="AK18" s="368">
        <f t="shared" si="0"/>
        <v>4</v>
      </c>
      <c r="AL18" s="374">
        <f t="shared" si="9"/>
        <v>6.8058462219046163</v>
      </c>
      <c r="AM18" s="368">
        <f t="shared" si="12"/>
        <v>0</v>
      </c>
      <c r="AN18" s="372">
        <f t="shared" si="10"/>
        <v>0</v>
      </c>
      <c r="AO18" s="370"/>
      <c r="AP18" s="458"/>
      <c r="AQ18" s="378"/>
      <c r="AR18" s="372"/>
      <c r="AS18" s="368"/>
      <c r="AT18" s="372"/>
      <c r="AU18" s="368"/>
      <c r="AV18" s="372"/>
      <c r="AW18" s="367"/>
      <c r="AX18" s="372"/>
      <c r="AY18" s="369"/>
      <c r="AZ18" s="374"/>
      <c r="BA18" s="368"/>
      <c r="BB18" s="458"/>
      <c r="BC18" s="378"/>
      <c r="BD18" s="372"/>
      <c r="BE18" s="368"/>
      <c r="BF18" s="372"/>
      <c r="BG18" s="368"/>
      <c r="BH18" s="372"/>
      <c r="BI18" s="368"/>
      <c r="BJ18" s="372"/>
      <c r="BK18" s="368"/>
      <c r="BL18" s="372"/>
      <c r="BM18" s="368"/>
      <c r="BN18" s="377"/>
      <c r="BO18" s="378"/>
      <c r="BP18" s="372"/>
      <c r="BQ18" s="368"/>
      <c r="BR18" s="372"/>
      <c r="BS18" s="368"/>
      <c r="BT18" s="372"/>
      <c r="BU18" s="368"/>
      <c r="BV18" s="372"/>
      <c r="BW18" s="368"/>
      <c r="BX18" s="372"/>
      <c r="BY18" s="368"/>
      <c r="BZ18" s="377"/>
      <c r="CA18" s="370"/>
      <c r="CB18" s="372"/>
      <c r="CC18" s="368"/>
      <c r="CD18" s="372"/>
      <c r="CE18" s="368"/>
      <c r="CF18" s="372"/>
      <c r="CG18" s="368"/>
      <c r="CH18" s="372"/>
      <c r="CI18" s="368"/>
      <c r="CJ18" s="372"/>
      <c r="CK18" s="368"/>
      <c r="CL18" s="379"/>
      <c r="CM18" s="371">
        <v>1</v>
      </c>
      <c r="CN18" s="402">
        <f t="shared" si="11"/>
        <v>1.7014615554761541</v>
      </c>
      <c r="CO18" s="373">
        <v>1</v>
      </c>
      <c r="CP18" s="403">
        <f t="shared" si="2"/>
        <v>1.7014615554761541</v>
      </c>
      <c r="CQ18" s="372"/>
      <c r="CR18" s="458"/>
      <c r="CS18" s="375"/>
      <c r="CT18" s="369"/>
      <c r="CU18" s="372"/>
      <c r="CV18" s="373"/>
      <c r="CW18" s="374"/>
      <c r="CX18" s="372"/>
      <c r="CY18" s="458"/>
      <c r="CZ18" s="375"/>
      <c r="DA18" s="378"/>
      <c r="DB18" s="372"/>
      <c r="DC18" s="368"/>
      <c r="DD18" s="374"/>
      <c r="DE18" s="375"/>
      <c r="DF18" s="378"/>
      <c r="DG18" s="372"/>
      <c r="DH18" s="368"/>
      <c r="DI18" s="374"/>
      <c r="DJ18" s="375"/>
      <c r="DK18" s="370"/>
      <c r="DL18" s="373"/>
      <c r="DM18" s="368"/>
      <c r="DN18" s="533"/>
      <c r="DO18" s="534"/>
      <c r="DP18" s="376"/>
      <c r="DQ18" s="403">
        <f t="shared" si="3"/>
        <v>0</v>
      </c>
      <c r="DR18" s="402"/>
      <c r="DS18" s="403"/>
      <c r="DT18" s="1156"/>
      <c r="DU18" s="374"/>
      <c r="DV18" s="372"/>
      <c r="DW18" s="377"/>
      <c r="DX18" s="524"/>
      <c r="DY18" s="403"/>
      <c r="DZ18" s="403"/>
      <c r="EA18" s="402"/>
      <c r="EB18" s="372"/>
      <c r="EC18" s="377"/>
      <c r="ED18" s="376"/>
      <c r="EE18" s="374"/>
      <c r="EF18" s="372"/>
      <c r="EG18" s="377"/>
      <c r="EH18" s="378"/>
      <c r="EI18" s="379"/>
      <c r="EJ18" s="552"/>
      <c r="EK18" s="370"/>
      <c r="EL18" s="368"/>
      <c r="EM18" s="374"/>
      <c r="EN18" s="374"/>
      <c r="EO18" s="368"/>
      <c r="EP18" s="372"/>
      <c r="EQ18" s="379"/>
      <c r="ER18" s="380"/>
      <c r="ES18" s="381"/>
      <c r="ET18" s="381"/>
      <c r="EU18" s="381"/>
      <c r="EV18" s="381"/>
      <c r="EW18" s="381"/>
      <c r="EX18" s="381"/>
      <c r="EY18" s="381"/>
      <c r="EZ18" s="381"/>
      <c r="FA18" s="381"/>
      <c r="FB18" s="381"/>
      <c r="FC18" s="382"/>
      <c r="FD18" s="1276"/>
      <c r="FE18" s="1277"/>
      <c r="FF18" s="373"/>
      <c r="FG18" s="373"/>
      <c r="FH18" s="533"/>
      <c r="FI18" s="1159"/>
    </row>
    <row r="19" spans="1:165" s="330" customFormat="1" ht="11.1" customHeight="1" x14ac:dyDescent="0.15">
      <c r="A19" s="1121"/>
      <c r="B19" s="1124">
        <v>1985</v>
      </c>
      <c r="C19" s="899"/>
      <c r="D19" s="896">
        <v>58238</v>
      </c>
      <c r="E19" s="894"/>
      <c r="F19" s="469"/>
      <c r="G19" s="469"/>
      <c r="H19" s="469"/>
      <c r="I19" s="896"/>
      <c r="J19" s="904"/>
      <c r="K19" s="896"/>
      <c r="L19" s="979"/>
      <c r="M19" s="470"/>
      <c r="N19" s="470"/>
      <c r="O19" s="570"/>
      <c r="P19" s="470"/>
      <c r="Q19" s="1208"/>
      <c r="R19" s="570"/>
      <c r="S19" s="1214"/>
      <c r="T19" s="1205">
        <f t="shared" si="4"/>
        <v>58238</v>
      </c>
      <c r="U19" s="1037"/>
      <c r="V19" s="1052"/>
      <c r="W19" s="952">
        <v>57866</v>
      </c>
      <c r="X19" s="407"/>
      <c r="Y19" s="407">
        <v>49</v>
      </c>
      <c r="Z19" s="407">
        <v>2485</v>
      </c>
      <c r="AA19" s="407"/>
      <c r="AB19" s="926"/>
      <c r="AC19" s="927">
        <v>23286</v>
      </c>
      <c r="AD19" s="951">
        <f t="shared" si="5"/>
        <v>83686</v>
      </c>
      <c r="AE19" s="364">
        <v>0</v>
      </c>
      <c r="AF19" s="365">
        <f t="shared" si="6"/>
        <v>0</v>
      </c>
      <c r="AG19" s="366">
        <v>0</v>
      </c>
      <c r="AH19" s="462">
        <f t="shared" si="7"/>
        <v>0</v>
      </c>
      <c r="AI19" s="366">
        <v>2</v>
      </c>
      <c r="AJ19" s="372">
        <f t="shared" si="8"/>
        <v>3.4341838662041964</v>
      </c>
      <c r="AK19" s="368">
        <f t="shared" si="0"/>
        <v>2</v>
      </c>
      <c r="AL19" s="374">
        <f t="shared" si="9"/>
        <v>3.4341838662041964</v>
      </c>
      <c r="AM19" s="368">
        <f t="shared" si="12"/>
        <v>0</v>
      </c>
      <c r="AN19" s="372">
        <f t="shared" si="10"/>
        <v>0</v>
      </c>
      <c r="AO19" s="370"/>
      <c r="AP19" s="458"/>
      <c r="AQ19" s="378"/>
      <c r="AR19" s="372"/>
      <c r="AS19" s="368"/>
      <c r="AT19" s="372"/>
      <c r="AU19" s="368"/>
      <c r="AV19" s="372"/>
      <c r="AW19" s="367"/>
      <c r="AX19" s="372"/>
      <c r="AY19" s="369"/>
      <c r="AZ19" s="374"/>
      <c r="BA19" s="368"/>
      <c r="BB19" s="458"/>
      <c r="BC19" s="378"/>
      <c r="BD19" s="372"/>
      <c r="BE19" s="368"/>
      <c r="BF19" s="372"/>
      <c r="BG19" s="368"/>
      <c r="BH19" s="372"/>
      <c r="BI19" s="368"/>
      <c r="BJ19" s="372"/>
      <c r="BK19" s="368"/>
      <c r="BL19" s="372"/>
      <c r="BM19" s="368"/>
      <c r="BN19" s="377"/>
      <c r="BO19" s="378"/>
      <c r="BP19" s="372"/>
      <c r="BQ19" s="368"/>
      <c r="BR19" s="372"/>
      <c r="BS19" s="368"/>
      <c r="BT19" s="372"/>
      <c r="BU19" s="368"/>
      <c r="BV19" s="372"/>
      <c r="BW19" s="368"/>
      <c r="BX19" s="372"/>
      <c r="BY19" s="368"/>
      <c r="BZ19" s="377"/>
      <c r="CA19" s="370"/>
      <c r="CB19" s="372"/>
      <c r="CC19" s="368"/>
      <c r="CD19" s="372"/>
      <c r="CE19" s="368"/>
      <c r="CF19" s="372"/>
      <c r="CG19" s="368"/>
      <c r="CH19" s="372"/>
      <c r="CI19" s="368"/>
      <c r="CJ19" s="372"/>
      <c r="CK19" s="368"/>
      <c r="CL19" s="379"/>
      <c r="CM19" s="371">
        <v>0</v>
      </c>
      <c r="CN19" s="402">
        <f t="shared" si="11"/>
        <v>0</v>
      </c>
      <c r="CO19" s="373"/>
      <c r="CP19" s="403">
        <f t="shared" si="2"/>
        <v>0</v>
      </c>
      <c r="CQ19" s="372"/>
      <c r="CR19" s="458"/>
      <c r="CS19" s="375"/>
      <c r="CT19" s="369"/>
      <c r="CU19" s="372"/>
      <c r="CV19" s="373"/>
      <c r="CW19" s="374"/>
      <c r="CX19" s="372"/>
      <c r="CY19" s="458"/>
      <c r="CZ19" s="375"/>
      <c r="DA19" s="378"/>
      <c r="DB19" s="372"/>
      <c r="DC19" s="368"/>
      <c r="DD19" s="374"/>
      <c r="DE19" s="375"/>
      <c r="DF19" s="378"/>
      <c r="DG19" s="372"/>
      <c r="DH19" s="368"/>
      <c r="DI19" s="374"/>
      <c r="DJ19" s="375"/>
      <c r="DK19" s="370"/>
      <c r="DL19" s="373"/>
      <c r="DM19" s="368"/>
      <c r="DN19" s="533"/>
      <c r="DO19" s="534"/>
      <c r="DP19" s="376"/>
      <c r="DQ19" s="403">
        <f t="shared" si="3"/>
        <v>0</v>
      </c>
      <c r="DR19" s="402"/>
      <c r="DS19" s="403"/>
      <c r="DT19" s="1156"/>
      <c r="DU19" s="374"/>
      <c r="DV19" s="372"/>
      <c r="DW19" s="377"/>
      <c r="DX19" s="524"/>
      <c r="DY19" s="403"/>
      <c r="DZ19" s="403"/>
      <c r="EA19" s="402"/>
      <c r="EB19" s="372"/>
      <c r="EC19" s="377"/>
      <c r="ED19" s="376"/>
      <c r="EE19" s="374"/>
      <c r="EF19" s="372"/>
      <c r="EG19" s="377"/>
      <c r="EH19" s="378"/>
      <c r="EI19" s="379"/>
      <c r="EJ19" s="552"/>
      <c r="EK19" s="370"/>
      <c r="EL19" s="368"/>
      <c r="EM19" s="374"/>
      <c r="EN19" s="374"/>
      <c r="EO19" s="368"/>
      <c r="EP19" s="372"/>
      <c r="EQ19" s="379"/>
      <c r="ER19" s="380"/>
      <c r="ES19" s="381"/>
      <c r="ET19" s="381"/>
      <c r="EU19" s="381"/>
      <c r="EV19" s="381"/>
      <c r="EW19" s="381"/>
      <c r="EX19" s="381"/>
      <c r="EY19" s="381"/>
      <c r="EZ19" s="381"/>
      <c r="FA19" s="381"/>
      <c r="FB19" s="381"/>
      <c r="FC19" s="382"/>
      <c r="FD19" s="1276"/>
      <c r="FE19" s="1277"/>
      <c r="FF19" s="373"/>
      <c r="FG19" s="373"/>
      <c r="FH19" s="533"/>
      <c r="FI19" s="1159"/>
    </row>
    <row r="20" spans="1:165" s="330" customFormat="1" ht="11.1" customHeight="1" x14ac:dyDescent="0.15">
      <c r="A20" s="1121"/>
      <c r="B20" s="1124">
        <v>1986</v>
      </c>
      <c r="C20" s="899"/>
      <c r="D20" s="896">
        <v>69708</v>
      </c>
      <c r="E20" s="894"/>
      <c r="F20" s="469"/>
      <c r="G20" s="469"/>
      <c r="H20" s="469"/>
      <c r="I20" s="896"/>
      <c r="J20" s="904"/>
      <c r="K20" s="896"/>
      <c r="L20" s="979"/>
      <c r="M20" s="470"/>
      <c r="N20" s="470"/>
      <c r="O20" s="570"/>
      <c r="P20" s="470"/>
      <c r="Q20" s="1208"/>
      <c r="R20" s="570"/>
      <c r="S20" s="1214"/>
      <c r="T20" s="1205">
        <f t="shared" si="4"/>
        <v>69708</v>
      </c>
      <c r="U20" s="1037"/>
      <c r="V20" s="1052"/>
      <c r="W20" s="952">
        <v>64665</v>
      </c>
      <c r="X20" s="407"/>
      <c r="Y20" s="407">
        <v>4259</v>
      </c>
      <c r="Z20" s="407">
        <v>2266</v>
      </c>
      <c r="AA20" s="407"/>
      <c r="AB20" s="926"/>
      <c r="AC20" s="927">
        <v>24663</v>
      </c>
      <c r="AD20" s="951">
        <f t="shared" si="5"/>
        <v>95853</v>
      </c>
      <c r="AE20" s="364">
        <v>0</v>
      </c>
      <c r="AF20" s="365">
        <f t="shared" si="6"/>
        <v>0</v>
      </c>
      <c r="AG20" s="383">
        <v>1</v>
      </c>
      <c r="AH20" s="462">
        <f t="shared" si="7"/>
        <v>1.4345555746829632</v>
      </c>
      <c r="AI20" s="366">
        <v>4</v>
      </c>
      <c r="AJ20" s="372">
        <f t="shared" si="8"/>
        <v>5.738222298731853</v>
      </c>
      <c r="AK20" s="368">
        <f t="shared" si="0"/>
        <v>5</v>
      </c>
      <c r="AL20" s="374">
        <f t="shared" si="9"/>
        <v>7.172777873414816</v>
      </c>
      <c r="AM20" s="368">
        <f t="shared" si="12"/>
        <v>1</v>
      </c>
      <c r="AN20" s="372">
        <f t="shared" si="10"/>
        <v>1.4345555746829632</v>
      </c>
      <c r="AO20" s="370"/>
      <c r="AP20" s="458"/>
      <c r="AQ20" s="378"/>
      <c r="AR20" s="372"/>
      <c r="AS20" s="368"/>
      <c r="AT20" s="372"/>
      <c r="AU20" s="368"/>
      <c r="AV20" s="372"/>
      <c r="AW20" s="367"/>
      <c r="AX20" s="372"/>
      <c r="AY20" s="369"/>
      <c r="AZ20" s="374"/>
      <c r="BA20" s="368"/>
      <c r="BB20" s="458"/>
      <c r="BC20" s="378"/>
      <c r="BD20" s="372"/>
      <c r="BE20" s="368"/>
      <c r="BF20" s="372"/>
      <c r="BG20" s="368"/>
      <c r="BH20" s="372"/>
      <c r="BI20" s="368"/>
      <c r="BJ20" s="372"/>
      <c r="BK20" s="368"/>
      <c r="BL20" s="372"/>
      <c r="BM20" s="368"/>
      <c r="BN20" s="377"/>
      <c r="BO20" s="378"/>
      <c r="BP20" s="372"/>
      <c r="BQ20" s="368"/>
      <c r="BR20" s="372"/>
      <c r="BS20" s="368"/>
      <c r="BT20" s="372"/>
      <c r="BU20" s="368"/>
      <c r="BV20" s="372"/>
      <c r="BW20" s="368"/>
      <c r="BX20" s="372"/>
      <c r="BY20" s="368"/>
      <c r="BZ20" s="377"/>
      <c r="CA20" s="370"/>
      <c r="CB20" s="372"/>
      <c r="CC20" s="368"/>
      <c r="CD20" s="372"/>
      <c r="CE20" s="368"/>
      <c r="CF20" s="372"/>
      <c r="CG20" s="368"/>
      <c r="CH20" s="372"/>
      <c r="CI20" s="368"/>
      <c r="CJ20" s="372"/>
      <c r="CK20" s="368"/>
      <c r="CL20" s="379"/>
      <c r="CM20" s="371"/>
      <c r="CN20" s="402">
        <f t="shared" si="11"/>
        <v>0</v>
      </c>
      <c r="CO20" s="373"/>
      <c r="CP20" s="403">
        <f t="shared" si="2"/>
        <v>0</v>
      </c>
      <c r="CQ20" s="372"/>
      <c r="CR20" s="458"/>
      <c r="CS20" s="375"/>
      <c r="CT20" s="369"/>
      <c r="CU20" s="372"/>
      <c r="CV20" s="373"/>
      <c r="CW20" s="374"/>
      <c r="CX20" s="372"/>
      <c r="CY20" s="458"/>
      <c r="CZ20" s="375"/>
      <c r="DA20" s="378"/>
      <c r="DB20" s="372"/>
      <c r="DC20" s="368"/>
      <c r="DD20" s="374"/>
      <c r="DE20" s="375"/>
      <c r="DF20" s="378"/>
      <c r="DG20" s="372"/>
      <c r="DH20" s="368"/>
      <c r="DI20" s="374"/>
      <c r="DJ20" s="375"/>
      <c r="DK20" s="370"/>
      <c r="DL20" s="373"/>
      <c r="DM20" s="368"/>
      <c r="DN20" s="533"/>
      <c r="DO20" s="534"/>
      <c r="DP20" s="376"/>
      <c r="DQ20" s="403">
        <f t="shared" si="3"/>
        <v>0</v>
      </c>
      <c r="DR20" s="402"/>
      <c r="DS20" s="403"/>
      <c r="DT20" s="1156"/>
      <c r="DU20" s="374"/>
      <c r="DV20" s="372"/>
      <c r="DW20" s="377"/>
      <c r="DX20" s="524"/>
      <c r="DY20" s="403"/>
      <c r="DZ20" s="403"/>
      <c r="EA20" s="402"/>
      <c r="EB20" s="372"/>
      <c r="EC20" s="377"/>
      <c r="ED20" s="376"/>
      <c r="EE20" s="374"/>
      <c r="EF20" s="372"/>
      <c r="EG20" s="377"/>
      <c r="EH20" s="378"/>
      <c r="EI20" s="379"/>
      <c r="EJ20" s="552"/>
      <c r="EK20" s="370"/>
      <c r="EL20" s="368"/>
      <c r="EM20" s="374"/>
      <c r="EN20" s="374"/>
      <c r="EO20" s="368"/>
      <c r="EP20" s="372"/>
      <c r="EQ20" s="379"/>
      <c r="ER20" s="380"/>
      <c r="ES20" s="381"/>
      <c r="ET20" s="381"/>
      <c r="EU20" s="381"/>
      <c r="EV20" s="381"/>
      <c r="EW20" s="381"/>
      <c r="EX20" s="381"/>
      <c r="EY20" s="381"/>
      <c r="EZ20" s="381"/>
      <c r="FA20" s="381"/>
      <c r="FB20" s="381"/>
      <c r="FC20" s="382"/>
      <c r="FD20" s="1276"/>
      <c r="FE20" s="1277"/>
      <c r="FF20" s="373"/>
      <c r="FG20" s="373"/>
      <c r="FH20" s="533"/>
      <c r="FI20" s="1159"/>
    </row>
    <row r="21" spans="1:165" s="330" customFormat="1" ht="11.1" customHeight="1" x14ac:dyDescent="0.15">
      <c r="A21" s="1121"/>
      <c r="B21" s="1124">
        <v>1987</v>
      </c>
      <c r="C21" s="899"/>
      <c r="D21" s="896">
        <v>78087</v>
      </c>
      <c r="E21" s="894"/>
      <c r="F21" s="469"/>
      <c r="G21" s="469"/>
      <c r="H21" s="469"/>
      <c r="I21" s="896"/>
      <c r="J21" s="904"/>
      <c r="K21" s="896"/>
      <c r="L21" s="979"/>
      <c r="M21" s="470"/>
      <c r="N21" s="470"/>
      <c r="O21" s="570"/>
      <c r="P21" s="470"/>
      <c r="Q21" s="1208"/>
      <c r="R21" s="570"/>
      <c r="S21" s="1214"/>
      <c r="T21" s="1205">
        <f t="shared" si="4"/>
        <v>78087</v>
      </c>
      <c r="U21" s="1037"/>
      <c r="V21" s="1052"/>
      <c r="W21" s="952">
        <v>68632</v>
      </c>
      <c r="X21" s="407"/>
      <c r="Y21" s="407">
        <v>8616</v>
      </c>
      <c r="Z21" s="407">
        <v>1997</v>
      </c>
      <c r="AA21" s="407"/>
      <c r="AB21" s="926"/>
      <c r="AC21" s="927">
        <v>17901</v>
      </c>
      <c r="AD21" s="951">
        <f t="shared" si="5"/>
        <v>97146</v>
      </c>
      <c r="AE21" s="364">
        <v>0</v>
      </c>
      <c r="AF21" s="365">
        <f t="shared" si="6"/>
        <v>0</v>
      </c>
      <c r="AG21" s="366">
        <v>0</v>
      </c>
      <c r="AH21" s="462">
        <f t="shared" si="7"/>
        <v>0</v>
      </c>
      <c r="AI21" s="366">
        <v>3</v>
      </c>
      <c r="AJ21" s="372">
        <f t="shared" si="8"/>
        <v>3.841868684928349</v>
      </c>
      <c r="AK21" s="368">
        <f t="shared" si="0"/>
        <v>3</v>
      </c>
      <c r="AL21" s="374">
        <f t="shared" si="9"/>
        <v>3.841868684928349</v>
      </c>
      <c r="AM21" s="368">
        <f t="shared" si="12"/>
        <v>0</v>
      </c>
      <c r="AN21" s="372">
        <f t="shared" si="10"/>
        <v>0</v>
      </c>
      <c r="AO21" s="370"/>
      <c r="AP21" s="458"/>
      <c r="AQ21" s="378"/>
      <c r="AR21" s="372"/>
      <c r="AS21" s="368"/>
      <c r="AT21" s="372"/>
      <c r="AU21" s="368"/>
      <c r="AV21" s="372"/>
      <c r="AW21" s="367"/>
      <c r="AX21" s="372"/>
      <c r="AY21" s="369"/>
      <c r="AZ21" s="374"/>
      <c r="BA21" s="368"/>
      <c r="BB21" s="458"/>
      <c r="BC21" s="378"/>
      <c r="BD21" s="372"/>
      <c r="BE21" s="368"/>
      <c r="BF21" s="372"/>
      <c r="BG21" s="368"/>
      <c r="BH21" s="372"/>
      <c r="BI21" s="368"/>
      <c r="BJ21" s="372"/>
      <c r="BK21" s="368"/>
      <c r="BL21" s="372"/>
      <c r="BM21" s="368"/>
      <c r="BN21" s="377"/>
      <c r="BO21" s="378"/>
      <c r="BP21" s="372"/>
      <c r="BQ21" s="368"/>
      <c r="BR21" s="372"/>
      <c r="BS21" s="368"/>
      <c r="BT21" s="372"/>
      <c r="BU21" s="368"/>
      <c r="BV21" s="372"/>
      <c r="BW21" s="368"/>
      <c r="BX21" s="372"/>
      <c r="BY21" s="368"/>
      <c r="BZ21" s="377"/>
      <c r="CA21" s="370"/>
      <c r="CB21" s="372"/>
      <c r="CC21" s="368"/>
      <c r="CD21" s="372"/>
      <c r="CE21" s="368"/>
      <c r="CF21" s="372"/>
      <c r="CG21" s="368"/>
      <c r="CH21" s="372"/>
      <c r="CI21" s="368"/>
      <c r="CJ21" s="372"/>
      <c r="CK21" s="368"/>
      <c r="CL21" s="379"/>
      <c r="CM21" s="371"/>
      <c r="CN21" s="402">
        <f t="shared" si="11"/>
        <v>0</v>
      </c>
      <c r="CO21" s="373"/>
      <c r="CP21" s="403">
        <f t="shared" si="2"/>
        <v>0</v>
      </c>
      <c r="CQ21" s="372"/>
      <c r="CR21" s="458"/>
      <c r="CS21" s="375"/>
      <c r="CT21" s="369"/>
      <c r="CU21" s="372"/>
      <c r="CV21" s="373"/>
      <c r="CW21" s="374"/>
      <c r="CX21" s="372"/>
      <c r="CY21" s="458"/>
      <c r="CZ21" s="375"/>
      <c r="DA21" s="378"/>
      <c r="DB21" s="372"/>
      <c r="DC21" s="368"/>
      <c r="DD21" s="374"/>
      <c r="DE21" s="375"/>
      <c r="DF21" s="378"/>
      <c r="DG21" s="372"/>
      <c r="DH21" s="368"/>
      <c r="DI21" s="374"/>
      <c r="DJ21" s="375"/>
      <c r="DK21" s="370"/>
      <c r="DL21" s="373"/>
      <c r="DM21" s="368"/>
      <c r="DN21" s="533"/>
      <c r="DO21" s="534"/>
      <c r="DP21" s="376"/>
      <c r="DQ21" s="403">
        <f t="shared" si="3"/>
        <v>0</v>
      </c>
      <c r="DR21" s="402"/>
      <c r="DS21" s="403"/>
      <c r="DT21" s="1156"/>
      <c r="DU21" s="374"/>
      <c r="DV21" s="372"/>
      <c r="DW21" s="377"/>
      <c r="DX21" s="524"/>
      <c r="DY21" s="403"/>
      <c r="DZ21" s="403"/>
      <c r="EA21" s="402"/>
      <c r="EB21" s="372"/>
      <c r="EC21" s="377"/>
      <c r="ED21" s="376"/>
      <c r="EE21" s="374"/>
      <c r="EF21" s="372"/>
      <c r="EG21" s="377"/>
      <c r="EH21" s="378"/>
      <c r="EI21" s="379"/>
      <c r="EJ21" s="552"/>
      <c r="EK21" s="370"/>
      <c r="EL21" s="368"/>
      <c r="EM21" s="374"/>
      <c r="EN21" s="374"/>
      <c r="EO21" s="368"/>
      <c r="EP21" s="372"/>
      <c r="EQ21" s="379"/>
      <c r="ER21" s="380"/>
      <c r="ES21" s="381"/>
      <c r="ET21" s="381"/>
      <c r="EU21" s="381"/>
      <c r="EV21" s="381"/>
      <c r="EW21" s="381"/>
      <c r="EX21" s="381"/>
      <c r="EY21" s="381"/>
      <c r="EZ21" s="381"/>
      <c r="FA21" s="381"/>
      <c r="FB21" s="381"/>
      <c r="FC21" s="382"/>
      <c r="FD21" s="1276"/>
      <c r="FE21" s="1277"/>
      <c r="FF21" s="373"/>
      <c r="FG21" s="373"/>
      <c r="FH21" s="533"/>
      <c r="FI21" s="1159"/>
    </row>
    <row r="22" spans="1:165" s="330" customFormat="1" ht="11.1" customHeight="1" x14ac:dyDescent="0.15">
      <c r="A22" s="1121"/>
      <c r="B22" s="1124">
        <v>1988</v>
      </c>
      <c r="C22" s="899"/>
      <c r="D22" s="896">
        <v>80313</v>
      </c>
      <c r="E22" s="894"/>
      <c r="F22" s="469"/>
      <c r="G22" s="469"/>
      <c r="H22" s="469"/>
      <c r="I22" s="896"/>
      <c r="J22" s="904"/>
      <c r="K22" s="896"/>
      <c r="L22" s="979"/>
      <c r="M22" s="470"/>
      <c r="N22" s="470"/>
      <c r="O22" s="570"/>
      <c r="P22" s="470"/>
      <c r="Q22" s="1208"/>
      <c r="R22" s="570"/>
      <c r="S22" s="1214"/>
      <c r="T22" s="1205">
        <f t="shared" si="4"/>
        <v>80313</v>
      </c>
      <c r="U22" s="1037"/>
      <c r="V22" s="1052"/>
      <c r="W22" s="952">
        <v>69288</v>
      </c>
      <c r="X22" s="407"/>
      <c r="Y22" s="407">
        <v>10023</v>
      </c>
      <c r="Z22" s="407">
        <v>1918</v>
      </c>
      <c r="AA22" s="407">
        <v>219</v>
      </c>
      <c r="AB22" s="926"/>
      <c r="AC22" s="927">
        <v>12559</v>
      </c>
      <c r="AD22" s="951">
        <f t="shared" si="5"/>
        <v>94007</v>
      </c>
      <c r="AE22" s="364">
        <v>0</v>
      </c>
      <c r="AF22" s="365">
        <f t="shared" si="6"/>
        <v>0</v>
      </c>
      <c r="AG22" s="366">
        <v>0</v>
      </c>
      <c r="AH22" s="462">
        <f t="shared" si="7"/>
        <v>0</v>
      </c>
      <c r="AI22" s="366">
        <v>1</v>
      </c>
      <c r="AJ22" s="372">
        <f t="shared" si="8"/>
        <v>1.24512843499807</v>
      </c>
      <c r="AK22" s="368">
        <f t="shared" si="0"/>
        <v>1</v>
      </c>
      <c r="AL22" s="374">
        <f t="shared" si="9"/>
        <v>1.24512843499807</v>
      </c>
      <c r="AM22" s="368">
        <f t="shared" si="12"/>
        <v>0</v>
      </c>
      <c r="AN22" s="372">
        <f t="shared" si="10"/>
        <v>0</v>
      </c>
      <c r="AO22" s="370"/>
      <c r="AP22" s="458"/>
      <c r="AQ22" s="378"/>
      <c r="AR22" s="372"/>
      <c r="AS22" s="368"/>
      <c r="AT22" s="372"/>
      <c r="AU22" s="368"/>
      <c r="AV22" s="372"/>
      <c r="AW22" s="367"/>
      <c r="AX22" s="372"/>
      <c r="AY22" s="369"/>
      <c r="AZ22" s="374"/>
      <c r="BA22" s="368"/>
      <c r="BB22" s="458"/>
      <c r="BC22" s="378"/>
      <c r="BD22" s="372"/>
      <c r="BE22" s="368"/>
      <c r="BF22" s="372"/>
      <c r="BG22" s="368"/>
      <c r="BH22" s="372"/>
      <c r="BI22" s="368"/>
      <c r="BJ22" s="372"/>
      <c r="BK22" s="368"/>
      <c r="BL22" s="372"/>
      <c r="BM22" s="368"/>
      <c r="BN22" s="377"/>
      <c r="BO22" s="378"/>
      <c r="BP22" s="372"/>
      <c r="BQ22" s="368"/>
      <c r="BR22" s="372"/>
      <c r="BS22" s="368"/>
      <c r="BT22" s="372"/>
      <c r="BU22" s="368"/>
      <c r="BV22" s="372"/>
      <c r="BW22" s="368"/>
      <c r="BX22" s="372"/>
      <c r="BY22" s="368"/>
      <c r="BZ22" s="377"/>
      <c r="CA22" s="370"/>
      <c r="CB22" s="372"/>
      <c r="CC22" s="368"/>
      <c r="CD22" s="372"/>
      <c r="CE22" s="368"/>
      <c r="CF22" s="372"/>
      <c r="CG22" s="368"/>
      <c r="CH22" s="372"/>
      <c r="CI22" s="368"/>
      <c r="CJ22" s="372"/>
      <c r="CK22" s="368"/>
      <c r="CL22" s="379"/>
      <c r="CM22" s="371"/>
      <c r="CN22" s="402">
        <f t="shared" si="11"/>
        <v>0</v>
      </c>
      <c r="CO22" s="373"/>
      <c r="CP22" s="403">
        <f t="shared" si="2"/>
        <v>0</v>
      </c>
      <c r="CQ22" s="372"/>
      <c r="CR22" s="458"/>
      <c r="CS22" s="375"/>
      <c r="CT22" s="369"/>
      <c r="CU22" s="372"/>
      <c r="CV22" s="373"/>
      <c r="CW22" s="374"/>
      <c r="CX22" s="372"/>
      <c r="CY22" s="458"/>
      <c r="CZ22" s="375"/>
      <c r="DA22" s="378"/>
      <c r="DB22" s="372"/>
      <c r="DC22" s="368"/>
      <c r="DD22" s="374"/>
      <c r="DE22" s="375"/>
      <c r="DF22" s="378"/>
      <c r="DG22" s="372"/>
      <c r="DH22" s="368"/>
      <c r="DI22" s="374"/>
      <c r="DJ22" s="375"/>
      <c r="DK22" s="370"/>
      <c r="DL22" s="373"/>
      <c r="DM22" s="368"/>
      <c r="DN22" s="533"/>
      <c r="DO22" s="534"/>
      <c r="DP22" s="376"/>
      <c r="DQ22" s="403">
        <f t="shared" si="3"/>
        <v>0</v>
      </c>
      <c r="DR22" s="402"/>
      <c r="DS22" s="403"/>
      <c r="DT22" s="1156"/>
      <c r="DU22" s="374"/>
      <c r="DV22" s="372"/>
      <c r="DW22" s="377"/>
      <c r="DX22" s="524"/>
      <c r="DY22" s="403"/>
      <c r="DZ22" s="403"/>
      <c r="EA22" s="402"/>
      <c r="EB22" s="372"/>
      <c r="EC22" s="377"/>
      <c r="ED22" s="376"/>
      <c r="EE22" s="374"/>
      <c r="EF22" s="372"/>
      <c r="EG22" s="377"/>
      <c r="EH22" s="378"/>
      <c r="EI22" s="379"/>
      <c r="EJ22" s="552"/>
      <c r="EK22" s="370"/>
      <c r="EL22" s="368"/>
      <c r="EM22" s="374"/>
      <c r="EN22" s="374"/>
      <c r="EO22" s="368"/>
      <c r="EP22" s="372"/>
      <c r="EQ22" s="379"/>
      <c r="ER22" s="380"/>
      <c r="ES22" s="381"/>
      <c r="ET22" s="381"/>
      <c r="EU22" s="381"/>
      <c r="EV22" s="381"/>
      <c r="EW22" s="381"/>
      <c r="EX22" s="381"/>
      <c r="EY22" s="381"/>
      <c r="EZ22" s="381"/>
      <c r="FA22" s="381"/>
      <c r="FB22" s="381"/>
      <c r="FC22" s="382"/>
      <c r="FD22" s="1276"/>
      <c r="FE22" s="1277"/>
      <c r="FF22" s="373"/>
      <c r="FG22" s="373"/>
      <c r="FH22" s="533"/>
      <c r="FI22" s="1159"/>
    </row>
    <row r="23" spans="1:165" s="330" customFormat="1" ht="11.1" customHeight="1" x14ac:dyDescent="0.15">
      <c r="A23" s="1121"/>
      <c r="B23" s="1124">
        <v>1989</v>
      </c>
      <c r="C23" s="899"/>
      <c r="D23" s="896">
        <v>83713</v>
      </c>
      <c r="E23" s="894"/>
      <c r="F23" s="468"/>
      <c r="G23" s="468"/>
      <c r="H23" s="468"/>
      <c r="I23" s="893"/>
      <c r="J23" s="904"/>
      <c r="K23" s="893"/>
      <c r="L23" s="979"/>
      <c r="M23" s="470"/>
      <c r="N23" s="470"/>
      <c r="O23" s="570"/>
      <c r="P23" s="470"/>
      <c r="Q23" s="1208"/>
      <c r="R23" s="570"/>
      <c r="S23" s="1214"/>
      <c r="T23" s="1205">
        <f t="shared" si="4"/>
        <v>83713</v>
      </c>
      <c r="U23" s="1037"/>
      <c r="V23" s="1052"/>
      <c r="W23" s="952">
        <v>68997</v>
      </c>
      <c r="X23" s="407"/>
      <c r="Y23" s="407">
        <v>13887</v>
      </c>
      <c r="Z23" s="407">
        <v>1728</v>
      </c>
      <c r="AA23" s="407">
        <v>1682</v>
      </c>
      <c r="AB23" s="926"/>
      <c r="AC23" s="927">
        <v>12893</v>
      </c>
      <c r="AD23" s="951">
        <f t="shared" si="5"/>
        <v>99187</v>
      </c>
      <c r="AE23" s="364">
        <v>0</v>
      </c>
      <c r="AF23" s="365">
        <f t="shared" si="6"/>
        <v>0</v>
      </c>
      <c r="AG23" s="383">
        <v>1</v>
      </c>
      <c r="AH23" s="462">
        <f t="shared" si="7"/>
        <v>1.1945575955944716</v>
      </c>
      <c r="AI23" s="366">
        <v>1</v>
      </c>
      <c r="AJ23" s="372">
        <f t="shared" si="8"/>
        <v>1.1945575955944716</v>
      </c>
      <c r="AK23" s="368">
        <f t="shared" si="0"/>
        <v>2</v>
      </c>
      <c r="AL23" s="374">
        <f t="shared" si="9"/>
        <v>2.3891151911889432</v>
      </c>
      <c r="AM23" s="368">
        <f t="shared" si="12"/>
        <v>1</v>
      </c>
      <c r="AN23" s="372">
        <f t="shared" si="10"/>
        <v>1.1945575955944716</v>
      </c>
      <c r="AO23" s="370"/>
      <c r="AP23" s="458"/>
      <c r="AQ23" s="378"/>
      <c r="AR23" s="372"/>
      <c r="AS23" s="368"/>
      <c r="AT23" s="372"/>
      <c r="AU23" s="368"/>
      <c r="AV23" s="372"/>
      <c r="AW23" s="367"/>
      <c r="AX23" s="372"/>
      <c r="AY23" s="369"/>
      <c r="AZ23" s="374"/>
      <c r="BA23" s="368"/>
      <c r="BB23" s="458"/>
      <c r="BC23" s="378"/>
      <c r="BD23" s="372"/>
      <c r="BE23" s="368"/>
      <c r="BF23" s="372"/>
      <c r="BG23" s="368"/>
      <c r="BH23" s="372"/>
      <c r="BI23" s="368"/>
      <c r="BJ23" s="372"/>
      <c r="BK23" s="368"/>
      <c r="BL23" s="372"/>
      <c r="BM23" s="368"/>
      <c r="BN23" s="377"/>
      <c r="BO23" s="378"/>
      <c r="BP23" s="372"/>
      <c r="BQ23" s="368"/>
      <c r="BR23" s="372"/>
      <c r="BS23" s="368"/>
      <c r="BT23" s="372"/>
      <c r="BU23" s="368"/>
      <c r="BV23" s="372"/>
      <c r="BW23" s="368"/>
      <c r="BX23" s="372"/>
      <c r="BY23" s="368"/>
      <c r="BZ23" s="377"/>
      <c r="CA23" s="370"/>
      <c r="CB23" s="372"/>
      <c r="CC23" s="368"/>
      <c r="CD23" s="372"/>
      <c r="CE23" s="368"/>
      <c r="CF23" s="372"/>
      <c r="CG23" s="368"/>
      <c r="CH23" s="372"/>
      <c r="CI23" s="368"/>
      <c r="CJ23" s="372"/>
      <c r="CK23" s="368"/>
      <c r="CL23" s="379"/>
      <c r="CM23" s="371"/>
      <c r="CN23" s="402">
        <f t="shared" si="11"/>
        <v>0</v>
      </c>
      <c r="CO23" s="373">
        <v>1</v>
      </c>
      <c r="CP23" s="403">
        <f t="shared" si="2"/>
        <v>1.1945575955944716</v>
      </c>
      <c r="CQ23" s="372"/>
      <c r="CR23" s="458"/>
      <c r="CS23" s="375"/>
      <c r="CT23" s="369"/>
      <c r="CU23" s="372"/>
      <c r="CV23" s="373"/>
      <c r="CW23" s="374"/>
      <c r="CX23" s="372"/>
      <c r="CY23" s="458"/>
      <c r="CZ23" s="375"/>
      <c r="DA23" s="378"/>
      <c r="DB23" s="372"/>
      <c r="DC23" s="368"/>
      <c r="DD23" s="374"/>
      <c r="DE23" s="375"/>
      <c r="DF23" s="378"/>
      <c r="DG23" s="372"/>
      <c r="DH23" s="368"/>
      <c r="DI23" s="374"/>
      <c r="DJ23" s="375"/>
      <c r="DK23" s="370"/>
      <c r="DL23" s="373"/>
      <c r="DM23" s="368"/>
      <c r="DN23" s="533"/>
      <c r="DO23" s="534"/>
      <c r="DP23" s="376"/>
      <c r="DQ23" s="403">
        <f t="shared" si="3"/>
        <v>0</v>
      </c>
      <c r="DR23" s="402"/>
      <c r="DS23" s="403"/>
      <c r="DT23" s="1156"/>
      <c r="DU23" s="374"/>
      <c r="DV23" s="372"/>
      <c r="DW23" s="377"/>
      <c r="DX23" s="524"/>
      <c r="DY23" s="403"/>
      <c r="DZ23" s="403"/>
      <c r="EA23" s="402"/>
      <c r="EB23" s="372"/>
      <c r="EC23" s="377"/>
      <c r="ED23" s="376"/>
      <c r="EE23" s="374"/>
      <c r="EF23" s="372"/>
      <c r="EG23" s="377"/>
      <c r="EH23" s="378"/>
      <c r="EI23" s="379"/>
      <c r="EJ23" s="552"/>
      <c r="EK23" s="370"/>
      <c r="EL23" s="368"/>
      <c r="EM23" s="374"/>
      <c r="EN23" s="374"/>
      <c r="EO23" s="368"/>
      <c r="EP23" s="372"/>
      <c r="EQ23" s="379"/>
      <c r="ER23" s="380"/>
      <c r="ES23" s="381"/>
      <c r="ET23" s="381"/>
      <c r="EU23" s="381"/>
      <c r="EV23" s="381"/>
      <c r="EW23" s="381"/>
      <c r="EX23" s="381"/>
      <c r="EY23" s="381"/>
      <c r="EZ23" s="381"/>
      <c r="FA23" s="381"/>
      <c r="FB23" s="381"/>
      <c r="FC23" s="382"/>
      <c r="FD23" s="1276"/>
      <c r="FE23" s="1277"/>
      <c r="FF23" s="373"/>
      <c r="FG23" s="373"/>
      <c r="FH23" s="533"/>
      <c r="FI23" s="1159"/>
    </row>
    <row r="24" spans="1:165" s="330" customFormat="1" ht="11.1" customHeight="1" x14ac:dyDescent="0.15">
      <c r="A24" s="1121"/>
      <c r="B24" s="1124">
        <v>1990</v>
      </c>
      <c r="C24" s="899"/>
      <c r="D24" s="896">
        <v>83551</v>
      </c>
      <c r="E24" s="894"/>
      <c r="F24" s="468"/>
      <c r="G24" s="468"/>
      <c r="H24" s="468"/>
      <c r="I24" s="893"/>
      <c r="J24" s="904"/>
      <c r="K24" s="893"/>
      <c r="L24" s="979"/>
      <c r="M24" s="470"/>
      <c r="N24" s="470"/>
      <c r="O24" s="570"/>
      <c r="P24" s="470"/>
      <c r="Q24" s="1208"/>
      <c r="R24" s="570"/>
      <c r="S24" s="1214"/>
      <c r="T24" s="1205">
        <f t="shared" si="4"/>
        <v>83551</v>
      </c>
      <c r="U24" s="1037"/>
      <c r="V24" s="1052"/>
      <c r="W24" s="952">
        <v>69148</v>
      </c>
      <c r="X24" s="407"/>
      <c r="Y24" s="407">
        <v>13192</v>
      </c>
      <c r="Z24" s="407">
        <v>1642</v>
      </c>
      <c r="AA24" s="407">
        <v>1945</v>
      </c>
      <c r="AB24" s="926"/>
      <c r="AC24" s="927">
        <v>11660</v>
      </c>
      <c r="AD24" s="951">
        <f t="shared" si="5"/>
        <v>97587</v>
      </c>
      <c r="AE24" s="364">
        <v>0</v>
      </c>
      <c r="AF24" s="365">
        <f t="shared" si="6"/>
        <v>0</v>
      </c>
      <c r="AG24" s="366">
        <v>0</v>
      </c>
      <c r="AH24" s="462">
        <f t="shared" si="7"/>
        <v>0</v>
      </c>
      <c r="AI24" s="366">
        <v>4</v>
      </c>
      <c r="AJ24" s="372">
        <f t="shared" si="8"/>
        <v>4.787495062895716</v>
      </c>
      <c r="AK24" s="368">
        <f t="shared" si="0"/>
        <v>4</v>
      </c>
      <c r="AL24" s="374">
        <f t="shared" si="9"/>
        <v>4.787495062895716</v>
      </c>
      <c r="AM24" s="368">
        <f t="shared" si="12"/>
        <v>0</v>
      </c>
      <c r="AN24" s="372">
        <f t="shared" si="10"/>
        <v>0</v>
      </c>
      <c r="AO24" s="370"/>
      <c r="AP24" s="458"/>
      <c r="AQ24" s="378"/>
      <c r="AR24" s="372"/>
      <c r="AS24" s="368"/>
      <c r="AT24" s="372"/>
      <c r="AU24" s="368"/>
      <c r="AV24" s="372"/>
      <c r="AW24" s="367"/>
      <c r="AX24" s="372"/>
      <c r="AY24" s="369"/>
      <c r="AZ24" s="374"/>
      <c r="BA24" s="368"/>
      <c r="BB24" s="458"/>
      <c r="BC24" s="378"/>
      <c r="BD24" s="372"/>
      <c r="BE24" s="368"/>
      <c r="BF24" s="372"/>
      <c r="BG24" s="368"/>
      <c r="BH24" s="372"/>
      <c r="BI24" s="368"/>
      <c r="BJ24" s="372"/>
      <c r="BK24" s="368"/>
      <c r="BL24" s="372"/>
      <c r="BM24" s="368"/>
      <c r="BN24" s="377"/>
      <c r="BO24" s="378"/>
      <c r="BP24" s="372"/>
      <c r="BQ24" s="368"/>
      <c r="BR24" s="372"/>
      <c r="BS24" s="368"/>
      <c r="BT24" s="372"/>
      <c r="BU24" s="368"/>
      <c r="BV24" s="372"/>
      <c r="BW24" s="368"/>
      <c r="BX24" s="372"/>
      <c r="BY24" s="368"/>
      <c r="BZ24" s="377"/>
      <c r="CA24" s="370"/>
      <c r="CB24" s="372"/>
      <c r="CC24" s="368"/>
      <c r="CD24" s="372"/>
      <c r="CE24" s="368"/>
      <c r="CF24" s="372"/>
      <c r="CG24" s="368"/>
      <c r="CH24" s="372"/>
      <c r="CI24" s="368"/>
      <c r="CJ24" s="372"/>
      <c r="CK24" s="368"/>
      <c r="CL24" s="379"/>
      <c r="CM24" s="371"/>
      <c r="CN24" s="402">
        <f t="shared" si="11"/>
        <v>0</v>
      </c>
      <c r="CO24" s="373">
        <v>1</v>
      </c>
      <c r="CP24" s="403">
        <f t="shared" si="2"/>
        <v>1.196873765723929</v>
      </c>
      <c r="CQ24" s="372"/>
      <c r="CR24" s="458"/>
      <c r="CS24" s="375"/>
      <c r="CT24" s="369"/>
      <c r="CU24" s="372"/>
      <c r="CV24" s="373"/>
      <c r="CW24" s="374"/>
      <c r="CX24" s="372"/>
      <c r="CY24" s="458"/>
      <c r="CZ24" s="375"/>
      <c r="DA24" s="378"/>
      <c r="DB24" s="372"/>
      <c r="DC24" s="368"/>
      <c r="DD24" s="374"/>
      <c r="DE24" s="375"/>
      <c r="DF24" s="378"/>
      <c r="DG24" s="372"/>
      <c r="DH24" s="368"/>
      <c r="DI24" s="374"/>
      <c r="DJ24" s="375"/>
      <c r="DK24" s="370"/>
      <c r="DL24" s="373"/>
      <c r="DM24" s="368"/>
      <c r="DN24" s="533"/>
      <c r="DO24" s="534"/>
      <c r="DP24" s="376"/>
      <c r="DQ24" s="403">
        <f t="shared" si="3"/>
        <v>0</v>
      </c>
      <c r="DR24" s="402"/>
      <c r="DS24" s="403"/>
      <c r="DT24" s="1156"/>
      <c r="DU24" s="374"/>
      <c r="DV24" s="372"/>
      <c r="DW24" s="377"/>
      <c r="DX24" s="524"/>
      <c r="DY24" s="403"/>
      <c r="DZ24" s="403"/>
      <c r="EA24" s="402"/>
      <c r="EB24" s="372"/>
      <c r="EC24" s="377"/>
      <c r="ED24" s="376"/>
      <c r="EE24" s="374"/>
      <c r="EF24" s="372"/>
      <c r="EG24" s="377"/>
      <c r="EH24" s="378"/>
      <c r="EI24" s="379"/>
      <c r="EJ24" s="552"/>
      <c r="EK24" s="370"/>
      <c r="EL24" s="368"/>
      <c r="EM24" s="374"/>
      <c r="EN24" s="374"/>
      <c r="EO24" s="368"/>
      <c r="EP24" s="372"/>
      <c r="EQ24" s="379"/>
      <c r="ER24" s="380"/>
      <c r="ES24" s="381"/>
      <c r="ET24" s="381"/>
      <c r="EU24" s="381"/>
      <c r="EV24" s="381"/>
      <c r="EW24" s="381"/>
      <c r="EX24" s="381"/>
      <c r="EY24" s="381"/>
      <c r="EZ24" s="381"/>
      <c r="FA24" s="381"/>
      <c r="FB24" s="381"/>
      <c r="FC24" s="382"/>
      <c r="FD24" s="1276"/>
      <c r="FE24" s="1277"/>
      <c r="FF24" s="373"/>
      <c r="FG24" s="373"/>
      <c r="FH24" s="533"/>
      <c r="FI24" s="1159"/>
    </row>
    <row r="25" spans="1:165" s="330" customFormat="1" ht="11.1" customHeight="1" x14ac:dyDescent="0.15">
      <c r="A25" s="1121"/>
      <c r="B25" s="1124">
        <v>1991</v>
      </c>
      <c r="C25" s="899"/>
      <c r="D25" s="896">
        <v>73955</v>
      </c>
      <c r="E25" s="894"/>
      <c r="F25" s="468"/>
      <c r="G25" s="468"/>
      <c r="H25" s="468"/>
      <c r="I25" s="893"/>
      <c r="J25" s="904"/>
      <c r="K25" s="893"/>
      <c r="L25" s="980">
        <v>1434</v>
      </c>
      <c r="M25" s="537">
        <v>332</v>
      </c>
      <c r="N25" s="470"/>
      <c r="O25" s="570"/>
      <c r="P25" s="470"/>
      <c r="Q25" s="1208"/>
      <c r="R25" s="570"/>
      <c r="S25" s="1214"/>
      <c r="T25" s="1205">
        <f t="shared" si="4"/>
        <v>75721</v>
      </c>
      <c r="U25" s="1037"/>
      <c r="V25" s="1052"/>
      <c r="W25" s="952">
        <v>63161</v>
      </c>
      <c r="X25" s="407"/>
      <c r="Y25" s="407">
        <v>9063</v>
      </c>
      <c r="Z25" s="407">
        <v>1720</v>
      </c>
      <c r="AA25" s="407">
        <v>1587</v>
      </c>
      <c r="AB25" s="926"/>
      <c r="AC25" s="927">
        <v>8492</v>
      </c>
      <c r="AD25" s="951">
        <f t="shared" si="5"/>
        <v>84023</v>
      </c>
      <c r="AE25" s="364">
        <v>0</v>
      </c>
      <c r="AF25" s="365">
        <f t="shared" si="6"/>
        <v>0</v>
      </c>
      <c r="AG25" s="366">
        <v>0</v>
      </c>
      <c r="AH25" s="462">
        <f t="shared" si="7"/>
        <v>0</v>
      </c>
      <c r="AI25" s="366">
        <v>7</v>
      </c>
      <c r="AJ25" s="372">
        <f t="shared" si="8"/>
        <v>9.4652153336488407</v>
      </c>
      <c r="AK25" s="368">
        <f t="shared" si="0"/>
        <v>7</v>
      </c>
      <c r="AL25" s="374">
        <f t="shared" si="9"/>
        <v>9.4652153336488407</v>
      </c>
      <c r="AM25" s="368">
        <f t="shared" si="12"/>
        <v>0</v>
      </c>
      <c r="AN25" s="372">
        <f t="shared" si="10"/>
        <v>0</v>
      </c>
      <c r="AO25" s="370"/>
      <c r="AP25" s="458"/>
      <c r="AQ25" s="378"/>
      <c r="AR25" s="372"/>
      <c r="AS25" s="368"/>
      <c r="AT25" s="372"/>
      <c r="AU25" s="368"/>
      <c r="AV25" s="372"/>
      <c r="AW25" s="367"/>
      <c r="AX25" s="372"/>
      <c r="AY25" s="369"/>
      <c r="AZ25" s="374"/>
      <c r="BA25" s="368"/>
      <c r="BB25" s="458"/>
      <c r="BC25" s="378">
        <v>0</v>
      </c>
      <c r="BD25" s="372">
        <f t="shared" ref="BD25:BD49" si="13">(BC25/L25)*100000</f>
        <v>0</v>
      </c>
      <c r="BE25" s="368">
        <v>0</v>
      </c>
      <c r="BF25" s="372">
        <f t="shared" ref="BF25:BF49" si="14">(BE25/L25)*100000</f>
        <v>0</v>
      </c>
      <c r="BG25" s="368">
        <v>0</v>
      </c>
      <c r="BH25" s="372">
        <f t="shared" ref="BH25:BH49" si="15">(BG25/L25)*100000</f>
        <v>0</v>
      </c>
      <c r="BI25" s="368">
        <f t="shared" ref="BI25:BI41" si="16">SUM(BC25,BE25,BG25)</f>
        <v>0</v>
      </c>
      <c r="BJ25" s="372">
        <f t="shared" ref="BJ25:BJ49" si="17">(BI25/L25)*100000</f>
        <v>0</v>
      </c>
      <c r="BK25" s="368">
        <f t="shared" ref="BK25:BK41" si="18">SUM(BC25,BE25)</f>
        <v>0</v>
      </c>
      <c r="BL25" s="372">
        <f t="shared" ref="BL25:BL49" si="19">(BK25/L25)*100000</f>
        <v>0</v>
      </c>
      <c r="BM25" s="368"/>
      <c r="BN25" s="377"/>
      <c r="BO25" s="378">
        <v>0</v>
      </c>
      <c r="BP25" s="372">
        <f t="shared" ref="BP25:BP49" si="20">(BO25/M25)*100000</f>
        <v>0</v>
      </c>
      <c r="BQ25" s="368">
        <v>0</v>
      </c>
      <c r="BR25" s="372">
        <f t="shared" ref="BR25:BR49" si="21">(BQ25/M25)*100000</f>
        <v>0</v>
      </c>
      <c r="BS25" s="368">
        <v>0</v>
      </c>
      <c r="BT25" s="372">
        <f t="shared" ref="BT25:BT49" si="22">(BS25/M25)*100000</f>
        <v>0</v>
      </c>
      <c r="BU25" s="368">
        <f t="shared" ref="BU25:BU42" si="23">SUM(BO25,BQ25,BS25)</f>
        <v>0</v>
      </c>
      <c r="BV25" s="372">
        <f t="shared" ref="BV25:BV49" si="24">(BU25/M25)*100000</f>
        <v>0</v>
      </c>
      <c r="BW25" s="368">
        <f t="shared" ref="BW25:BW42" si="25">SUM(BO25,BQ25)</f>
        <v>0</v>
      </c>
      <c r="BX25" s="372">
        <f t="shared" ref="BX25:BX49" si="26">(BW25/M25)*100000</f>
        <v>0</v>
      </c>
      <c r="BY25" s="368"/>
      <c r="BZ25" s="377"/>
      <c r="CA25" s="370"/>
      <c r="CB25" s="372"/>
      <c r="CC25" s="368"/>
      <c r="CD25" s="372"/>
      <c r="CE25" s="368"/>
      <c r="CF25" s="372"/>
      <c r="CG25" s="368"/>
      <c r="CH25" s="372"/>
      <c r="CI25" s="368"/>
      <c r="CJ25" s="372"/>
      <c r="CK25" s="368"/>
      <c r="CL25" s="379"/>
      <c r="CM25" s="371"/>
      <c r="CN25" s="402">
        <f t="shared" si="11"/>
        <v>0</v>
      </c>
      <c r="CO25" s="373">
        <v>1</v>
      </c>
      <c r="CP25" s="403">
        <f t="shared" si="2"/>
        <v>1.3521736190926914</v>
      </c>
      <c r="CQ25" s="372"/>
      <c r="CR25" s="458"/>
      <c r="CS25" s="375"/>
      <c r="CT25" s="369"/>
      <c r="CU25" s="372"/>
      <c r="CV25" s="373"/>
      <c r="CW25" s="374"/>
      <c r="CX25" s="372"/>
      <c r="CY25" s="458"/>
      <c r="CZ25" s="375"/>
      <c r="DA25" s="378"/>
      <c r="DB25" s="372"/>
      <c r="DC25" s="368"/>
      <c r="DD25" s="374"/>
      <c r="DE25" s="375"/>
      <c r="DF25" s="378"/>
      <c r="DG25" s="372"/>
      <c r="DH25" s="368"/>
      <c r="DI25" s="374"/>
      <c r="DJ25" s="375"/>
      <c r="DK25" s="370"/>
      <c r="DL25" s="373"/>
      <c r="DM25" s="368"/>
      <c r="DN25" s="533"/>
      <c r="DO25" s="534"/>
      <c r="DP25" s="376"/>
      <c r="DQ25" s="403">
        <f t="shared" si="3"/>
        <v>0</v>
      </c>
      <c r="DR25" s="402"/>
      <c r="DS25" s="403"/>
      <c r="DT25" s="1156"/>
      <c r="DU25" s="374"/>
      <c r="DV25" s="372"/>
      <c r="DW25" s="377"/>
      <c r="DX25" s="524"/>
      <c r="DY25" s="403"/>
      <c r="DZ25" s="403"/>
      <c r="EA25" s="402"/>
      <c r="EB25" s="372"/>
      <c r="EC25" s="377"/>
      <c r="ED25" s="376"/>
      <c r="EE25" s="374"/>
      <c r="EF25" s="372"/>
      <c r="EG25" s="377"/>
      <c r="EH25" s="378"/>
      <c r="EI25" s="379"/>
      <c r="EJ25" s="552"/>
      <c r="EK25" s="370"/>
      <c r="EL25" s="368"/>
      <c r="EM25" s="374"/>
      <c r="EN25" s="374"/>
      <c r="EO25" s="368"/>
      <c r="EP25" s="372"/>
      <c r="EQ25" s="379"/>
      <c r="ER25" s="380"/>
      <c r="ES25" s="381"/>
      <c r="ET25" s="381"/>
      <c r="EU25" s="381"/>
      <c r="EV25" s="381"/>
      <c r="EW25" s="381"/>
      <c r="EX25" s="381"/>
      <c r="EY25" s="381"/>
      <c r="EZ25" s="381"/>
      <c r="FA25" s="381"/>
      <c r="FB25" s="381"/>
      <c r="FC25" s="382"/>
      <c r="FD25" s="1276"/>
      <c r="FE25" s="1277"/>
      <c r="FF25" s="373"/>
      <c r="FG25" s="373"/>
      <c r="FH25" s="533"/>
      <c r="FI25" s="1159"/>
    </row>
    <row r="26" spans="1:165" s="330" customFormat="1" ht="11.1" customHeight="1" x14ac:dyDescent="0.15">
      <c r="A26" s="1121"/>
      <c r="B26" s="1124">
        <v>1992</v>
      </c>
      <c r="C26" s="899"/>
      <c r="D26" s="896">
        <v>75291</v>
      </c>
      <c r="E26" s="894"/>
      <c r="F26" s="468"/>
      <c r="G26" s="468"/>
      <c r="H26" s="468"/>
      <c r="I26" s="893"/>
      <c r="J26" s="904"/>
      <c r="K26" s="893"/>
      <c r="L26" s="980">
        <v>5501</v>
      </c>
      <c r="M26" s="537">
        <v>1422</v>
      </c>
      <c r="N26" s="470"/>
      <c r="O26" s="570"/>
      <c r="P26" s="470"/>
      <c r="Q26" s="1208"/>
      <c r="R26" s="570"/>
      <c r="S26" s="1214"/>
      <c r="T26" s="1205">
        <f t="shared" si="4"/>
        <v>82214</v>
      </c>
      <c r="U26" s="1037"/>
      <c r="V26" s="1052"/>
      <c r="W26" s="952">
        <v>62419</v>
      </c>
      <c r="X26" s="407"/>
      <c r="Y26" s="407">
        <v>11334</v>
      </c>
      <c r="Z26" s="407">
        <v>1766</v>
      </c>
      <c r="AA26" s="407">
        <v>1550</v>
      </c>
      <c r="AB26" s="926"/>
      <c r="AC26" s="927">
        <v>6804</v>
      </c>
      <c r="AD26" s="951">
        <f t="shared" si="5"/>
        <v>83873</v>
      </c>
      <c r="AE26" s="384">
        <v>1</v>
      </c>
      <c r="AF26" s="365">
        <f t="shared" si="6"/>
        <v>1.3281799949529161</v>
      </c>
      <c r="AG26" s="383">
        <v>2</v>
      </c>
      <c r="AH26" s="462">
        <f t="shared" si="7"/>
        <v>2.6563599899058321</v>
      </c>
      <c r="AI26" s="366">
        <v>3</v>
      </c>
      <c r="AJ26" s="372">
        <f t="shared" si="8"/>
        <v>3.9845399848587482</v>
      </c>
      <c r="AK26" s="368">
        <f t="shared" si="0"/>
        <v>6</v>
      </c>
      <c r="AL26" s="374">
        <f t="shared" si="9"/>
        <v>7.9690799697174963</v>
      </c>
      <c r="AM26" s="368">
        <f t="shared" si="12"/>
        <v>3</v>
      </c>
      <c r="AN26" s="372">
        <f t="shared" si="10"/>
        <v>3.9845399848587482</v>
      </c>
      <c r="AO26" s="370"/>
      <c r="AP26" s="458"/>
      <c r="AQ26" s="378"/>
      <c r="AR26" s="372"/>
      <c r="AS26" s="368"/>
      <c r="AT26" s="372"/>
      <c r="AU26" s="368"/>
      <c r="AV26" s="372"/>
      <c r="AW26" s="367"/>
      <c r="AX26" s="372"/>
      <c r="AY26" s="369"/>
      <c r="AZ26" s="374"/>
      <c r="BA26" s="368"/>
      <c r="BB26" s="458"/>
      <c r="BC26" s="378">
        <v>1</v>
      </c>
      <c r="BD26" s="372">
        <f t="shared" si="13"/>
        <v>18.178512997636791</v>
      </c>
      <c r="BE26" s="368">
        <v>0</v>
      </c>
      <c r="BF26" s="372">
        <f t="shared" si="14"/>
        <v>0</v>
      </c>
      <c r="BG26" s="368">
        <v>0</v>
      </c>
      <c r="BH26" s="372">
        <f t="shared" si="15"/>
        <v>0</v>
      </c>
      <c r="BI26" s="368">
        <f t="shared" si="16"/>
        <v>1</v>
      </c>
      <c r="BJ26" s="372">
        <f t="shared" si="17"/>
        <v>18.178512997636791</v>
      </c>
      <c r="BK26" s="368">
        <f t="shared" si="18"/>
        <v>1</v>
      </c>
      <c r="BL26" s="372">
        <f t="shared" si="19"/>
        <v>18.178512997636791</v>
      </c>
      <c r="BM26" s="368"/>
      <c r="BN26" s="377"/>
      <c r="BO26" s="378">
        <v>0</v>
      </c>
      <c r="BP26" s="372">
        <f t="shared" si="20"/>
        <v>0</v>
      </c>
      <c r="BQ26" s="368">
        <v>0</v>
      </c>
      <c r="BR26" s="372">
        <f t="shared" si="21"/>
        <v>0</v>
      </c>
      <c r="BS26" s="368">
        <v>0</v>
      </c>
      <c r="BT26" s="372">
        <f t="shared" si="22"/>
        <v>0</v>
      </c>
      <c r="BU26" s="368">
        <f t="shared" si="23"/>
        <v>0</v>
      </c>
      <c r="BV26" s="372">
        <f t="shared" si="24"/>
        <v>0</v>
      </c>
      <c r="BW26" s="368">
        <f t="shared" si="25"/>
        <v>0</v>
      </c>
      <c r="BX26" s="372">
        <f t="shared" si="26"/>
        <v>0</v>
      </c>
      <c r="BY26" s="368"/>
      <c r="BZ26" s="377"/>
      <c r="CA26" s="370"/>
      <c r="CB26" s="372"/>
      <c r="CC26" s="368"/>
      <c r="CD26" s="372"/>
      <c r="CE26" s="368"/>
      <c r="CF26" s="372"/>
      <c r="CG26" s="368"/>
      <c r="CH26" s="372"/>
      <c r="CI26" s="368"/>
      <c r="CJ26" s="372"/>
      <c r="CK26" s="368"/>
      <c r="CL26" s="379"/>
      <c r="CM26" s="371"/>
      <c r="CN26" s="402">
        <f t="shared" si="11"/>
        <v>0</v>
      </c>
      <c r="CO26" s="373"/>
      <c r="CP26" s="403">
        <f t="shared" si="2"/>
        <v>0</v>
      </c>
      <c r="CQ26" s="372"/>
      <c r="CR26" s="458"/>
      <c r="CS26" s="375"/>
      <c r="CT26" s="369"/>
      <c r="CU26" s="372"/>
      <c r="CV26" s="373"/>
      <c r="CW26" s="374"/>
      <c r="CX26" s="372"/>
      <c r="CY26" s="458"/>
      <c r="CZ26" s="375"/>
      <c r="DA26" s="378"/>
      <c r="DB26" s="372"/>
      <c r="DC26" s="368"/>
      <c r="DD26" s="374"/>
      <c r="DE26" s="375"/>
      <c r="DF26" s="378"/>
      <c r="DG26" s="372"/>
      <c r="DH26" s="368"/>
      <c r="DI26" s="374"/>
      <c r="DJ26" s="375"/>
      <c r="DK26" s="370"/>
      <c r="DL26" s="373"/>
      <c r="DM26" s="368"/>
      <c r="DN26" s="533"/>
      <c r="DO26" s="534"/>
      <c r="DP26" s="376"/>
      <c r="DQ26" s="403">
        <f t="shared" si="3"/>
        <v>0</v>
      </c>
      <c r="DR26" s="402"/>
      <c r="DS26" s="403"/>
      <c r="DT26" s="1156"/>
      <c r="DU26" s="374"/>
      <c r="DV26" s="372"/>
      <c r="DW26" s="377"/>
      <c r="DX26" s="524"/>
      <c r="DY26" s="403"/>
      <c r="DZ26" s="403"/>
      <c r="EA26" s="402"/>
      <c r="EB26" s="372"/>
      <c r="EC26" s="377"/>
      <c r="ED26" s="376"/>
      <c r="EE26" s="374"/>
      <c r="EF26" s="372"/>
      <c r="EG26" s="377"/>
      <c r="EH26" s="378"/>
      <c r="EI26" s="379"/>
      <c r="EJ26" s="552"/>
      <c r="EK26" s="370"/>
      <c r="EL26" s="368"/>
      <c r="EM26" s="374"/>
      <c r="EN26" s="374"/>
      <c r="EO26" s="368"/>
      <c r="EP26" s="372"/>
      <c r="EQ26" s="379"/>
      <c r="ER26" s="380"/>
      <c r="ES26" s="381"/>
      <c r="ET26" s="381"/>
      <c r="EU26" s="381"/>
      <c r="EV26" s="381"/>
      <c r="EW26" s="381"/>
      <c r="EX26" s="381"/>
      <c r="EY26" s="381"/>
      <c r="EZ26" s="381"/>
      <c r="FA26" s="381"/>
      <c r="FB26" s="381"/>
      <c r="FC26" s="382"/>
      <c r="FD26" s="1276"/>
      <c r="FE26" s="1277"/>
      <c r="FF26" s="373"/>
      <c r="FG26" s="373"/>
      <c r="FH26" s="533"/>
      <c r="FI26" s="1159"/>
    </row>
    <row r="27" spans="1:165" s="330" customFormat="1" ht="11.1" customHeight="1" x14ac:dyDescent="0.15">
      <c r="A27" s="1121"/>
      <c r="B27" s="1124">
        <v>1993</v>
      </c>
      <c r="C27" s="899"/>
      <c r="D27" s="896">
        <v>71734</v>
      </c>
      <c r="E27" s="894"/>
      <c r="F27" s="468"/>
      <c r="G27" s="468"/>
      <c r="H27" s="468"/>
      <c r="I27" s="893"/>
      <c r="J27" s="904"/>
      <c r="K27" s="893"/>
      <c r="L27" s="980">
        <v>7628</v>
      </c>
      <c r="M27" s="537">
        <v>3285</v>
      </c>
      <c r="N27" s="470"/>
      <c r="O27" s="570"/>
      <c r="P27" s="470"/>
      <c r="Q27" s="1208"/>
      <c r="R27" s="570"/>
      <c r="S27" s="1214"/>
      <c r="T27" s="1205">
        <f t="shared" si="4"/>
        <v>82647</v>
      </c>
      <c r="U27" s="1037"/>
      <c r="V27" s="1052"/>
      <c r="W27" s="952">
        <v>58863</v>
      </c>
      <c r="X27" s="407"/>
      <c r="Y27" s="407">
        <v>12573</v>
      </c>
      <c r="Z27" s="407">
        <v>1378</v>
      </c>
      <c r="AA27" s="407">
        <v>1627</v>
      </c>
      <c r="AB27" s="926"/>
      <c r="AC27" s="927">
        <v>3462</v>
      </c>
      <c r="AD27" s="951">
        <f t="shared" si="5"/>
        <v>77903</v>
      </c>
      <c r="AE27" s="384">
        <v>1</v>
      </c>
      <c r="AF27" s="365">
        <f t="shared" si="6"/>
        <v>1.3940390888560514</v>
      </c>
      <c r="AG27" s="383">
        <v>1</v>
      </c>
      <c r="AH27" s="462">
        <f t="shared" si="7"/>
        <v>1.3940390888560514</v>
      </c>
      <c r="AI27" s="366">
        <v>5</v>
      </c>
      <c r="AJ27" s="372">
        <f t="shared" si="8"/>
        <v>6.9701954442802574</v>
      </c>
      <c r="AK27" s="368">
        <f t="shared" si="0"/>
        <v>7</v>
      </c>
      <c r="AL27" s="374">
        <f t="shared" si="9"/>
        <v>9.7582736219923607</v>
      </c>
      <c r="AM27" s="368">
        <f t="shared" si="12"/>
        <v>2</v>
      </c>
      <c r="AN27" s="372">
        <f t="shared" si="10"/>
        <v>2.7880781777121029</v>
      </c>
      <c r="AO27" s="370"/>
      <c r="AP27" s="458"/>
      <c r="AQ27" s="378"/>
      <c r="AR27" s="372"/>
      <c r="AS27" s="368"/>
      <c r="AT27" s="372"/>
      <c r="AU27" s="368"/>
      <c r="AV27" s="372"/>
      <c r="AW27" s="367"/>
      <c r="AX27" s="372"/>
      <c r="AY27" s="369"/>
      <c r="AZ27" s="374"/>
      <c r="BA27" s="368"/>
      <c r="BB27" s="458"/>
      <c r="BC27" s="378">
        <v>0</v>
      </c>
      <c r="BD27" s="372">
        <f t="shared" si="13"/>
        <v>0</v>
      </c>
      <c r="BE27" s="368">
        <v>0</v>
      </c>
      <c r="BF27" s="372">
        <f t="shared" si="14"/>
        <v>0</v>
      </c>
      <c r="BG27" s="368">
        <v>0</v>
      </c>
      <c r="BH27" s="372">
        <f t="shared" si="15"/>
        <v>0</v>
      </c>
      <c r="BI27" s="368">
        <f t="shared" si="16"/>
        <v>0</v>
      </c>
      <c r="BJ27" s="372">
        <f t="shared" si="17"/>
        <v>0</v>
      </c>
      <c r="BK27" s="368">
        <f t="shared" si="18"/>
        <v>0</v>
      </c>
      <c r="BL27" s="372">
        <f t="shared" si="19"/>
        <v>0</v>
      </c>
      <c r="BM27" s="368"/>
      <c r="BN27" s="377"/>
      <c r="BO27" s="378">
        <v>0</v>
      </c>
      <c r="BP27" s="372">
        <f t="shared" si="20"/>
        <v>0</v>
      </c>
      <c r="BQ27" s="368">
        <v>0</v>
      </c>
      <c r="BR27" s="372">
        <f t="shared" si="21"/>
        <v>0</v>
      </c>
      <c r="BS27" s="368">
        <v>0</v>
      </c>
      <c r="BT27" s="372">
        <f t="shared" si="22"/>
        <v>0</v>
      </c>
      <c r="BU27" s="368">
        <f t="shared" si="23"/>
        <v>0</v>
      </c>
      <c r="BV27" s="372">
        <f t="shared" si="24"/>
        <v>0</v>
      </c>
      <c r="BW27" s="368">
        <f t="shared" si="25"/>
        <v>0</v>
      </c>
      <c r="BX27" s="372">
        <f t="shared" si="26"/>
        <v>0</v>
      </c>
      <c r="BY27" s="368"/>
      <c r="BZ27" s="377"/>
      <c r="CA27" s="370"/>
      <c r="CB27" s="372"/>
      <c r="CC27" s="368"/>
      <c r="CD27" s="372"/>
      <c r="CE27" s="368"/>
      <c r="CF27" s="372"/>
      <c r="CG27" s="368"/>
      <c r="CH27" s="372"/>
      <c r="CI27" s="368"/>
      <c r="CJ27" s="372"/>
      <c r="CK27" s="368"/>
      <c r="CL27" s="379"/>
      <c r="CM27" s="371"/>
      <c r="CN27" s="402">
        <f t="shared" si="11"/>
        <v>0</v>
      </c>
      <c r="CO27" s="373">
        <v>2</v>
      </c>
      <c r="CP27" s="403">
        <f t="shared" si="2"/>
        <v>2.7880781777121029</v>
      </c>
      <c r="CQ27" s="372"/>
      <c r="CR27" s="458"/>
      <c r="CS27" s="375"/>
      <c r="CT27" s="369"/>
      <c r="CU27" s="372"/>
      <c r="CV27" s="373"/>
      <c r="CW27" s="374"/>
      <c r="CX27" s="372"/>
      <c r="CY27" s="458"/>
      <c r="CZ27" s="375"/>
      <c r="DA27" s="378"/>
      <c r="DB27" s="372"/>
      <c r="DC27" s="368"/>
      <c r="DD27" s="374"/>
      <c r="DE27" s="375"/>
      <c r="DF27" s="378"/>
      <c r="DG27" s="372"/>
      <c r="DH27" s="368"/>
      <c r="DI27" s="374"/>
      <c r="DJ27" s="375"/>
      <c r="DK27" s="370"/>
      <c r="DL27" s="373"/>
      <c r="DM27" s="368"/>
      <c r="DN27" s="533"/>
      <c r="DO27" s="534"/>
      <c r="DP27" s="376"/>
      <c r="DQ27" s="403">
        <f t="shared" si="3"/>
        <v>0</v>
      </c>
      <c r="DR27" s="402"/>
      <c r="DS27" s="403"/>
      <c r="DT27" s="1156"/>
      <c r="DU27" s="374"/>
      <c r="DV27" s="372"/>
      <c r="DW27" s="377"/>
      <c r="DX27" s="524"/>
      <c r="DY27" s="403"/>
      <c r="DZ27" s="403"/>
      <c r="EA27" s="402"/>
      <c r="EB27" s="372"/>
      <c r="EC27" s="377"/>
      <c r="ED27" s="376"/>
      <c r="EE27" s="374"/>
      <c r="EF27" s="372"/>
      <c r="EG27" s="377"/>
      <c r="EH27" s="378"/>
      <c r="EI27" s="379"/>
      <c r="EJ27" s="552"/>
      <c r="EK27" s="370"/>
      <c r="EL27" s="368"/>
      <c r="EM27" s="374"/>
      <c r="EN27" s="374"/>
      <c r="EO27" s="368"/>
      <c r="EP27" s="372"/>
      <c r="EQ27" s="379"/>
      <c r="ER27" s="380"/>
      <c r="ES27" s="381"/>
      <c r="ET27" s="381"/>
      <c r="EU27" s="381"/>
      <c r="EV27" s="381"/>
      <c r="EW27" s="381"/>
      <c r="EX27" s="381"/>
      <c r="EY27" s="381"/>
      <c r="EZ27" s="381"/>
      <c r="FA27" s="381"/>
      <c r="FB27" s="381"/>
      <c r="FC27" s="382"/>
      <c r="FD27" s="1276"/>
      <c r="FE27" s="1277"/>
      <c r="FF27" s="373"/>
      <c r="FG27" s="373"/>
      <c r="FH27" s="533"/>
      <c r="FI27" s="1159"/>
    </row>
    <row r="28" spans="1:165" s="330" customFormat="1" ht="11.1" customHeight="1" x14ac:dyDescent="0.15">
      <c r="A28" s="1121"/>
      <c r="B28" s="1124">
        <v>1994</v>
      </c>
      <c r="C28" s="899"/>
      <c r="D28" s="896">
        <v>82401</v>
      </c>
      <c r="E28" s="894"/>
      <c r="F28" s="468"/>
      <c r="G28" s="468"/>
      <c r="H28" s="468"/>
      <c r="I28" s="893"/>
      <c r="J28" s="904"/>
      <c r="K28" s="893"/>
      <c r="L28" s="980">
        <v>9348</v>
      </c>
      <c r="M28" s="537">
        <v>8676</v>
      </c>
      <c r="N28" s="470"/>
      <c r="O28" s="570"/>
      <c r="P28" s="470"/>
      <c r="Q28" s="1208"/>
      <c r="R28" s="570"/>
      <c r="S28" s="1214"/>
      <c r="T28" s="1205">
        <f t="shared" si="4"/>
        <v>100425</v>
      </c>
      <c r="U28" s="1037"/>
      <c r="V28" s="1052"/>
      <c r="W28" s="952">
        <v>64779</v>
      </c>
      <c r="X28" s="407"/>
      <c r="Y28" s="407">
        <v>17622</v>
      </c>
      <c r="Z28" s="407">
        <v>978</v>
      </c>
      <c r="AA28" s="407">
        <v>2798</v>
      </c>
      <c r="AB28" s="926"/>
      <c r="AC28" s="927">
        <v>2898</v>
      </c>
      <c r="AD28" s="951">
        <f t="shared" si="5"/>
        <v>89075</v>
      </c>
      <c r="AE28" s="364">
        <v>0</v>
      </c>
      <c r="AF28" s="365">
        <f t="shared" si="6"/>
        <v>0</v>
      </c>
      <c r="AG28" s="366">
        <v>0</v>
      </c>
      <c r="AH28" s="462">
        <f t="shared" si="7"/>
        <v>0</v>
      </c>
      <c r="AI28" s="366">
        <v>4</v>
      </c>
      <c r="AJ28" s="372">
        <f t="shared" si="8"/>
        <v>4.8543100205094598</v>
      </c>
      <c r="AK28" s="368">
        <f t="shared" si="0"/>
        <v>4</v>
      </c>
      <c r="AL28" s="374">
        <f t="shared" si="9"/>
        <v>4.8543100205094598</v>
      </c>
      <c r="AM28" s="368">
        <f t="shared" si="12"/>
        <v>0</v>
      </c>
      <c r="AN28" s="372">
        <f t="shared" si="10"/>
        <v>0</v>
      </c>
      <c r="AO28" s="370"/>
      <c r="AP28" s="458"/>
      <c r="AQ28" s="378"/>
      <c r="AR28" s="372"/>
      <c r="AS28" s="368"/>
      <c r="AT28" s="372"/>
      <c r="AU28" s="368"/>
      <c r="AV28" s="372"/>
      <c r="AW28" s="367"/>
      <c r="AX28" s="372"/>
      <c r="AY28" s="369"/>
      <c r="AZ28" s="374"/>
      <c r="BA28" s="368"/>
      <c r="BB28" s="458"/>
      <c r="BC28" s="378">
        <v>0</v>
      </c>
      <c r="BD28" s="372">
        <f t="shared" si="13"/>
        <v>0</v>
      </c>
      <c r="BE28" s="368">
        <v>0</v>
      </c>
      <c r="BF28" s="372">
        <f t="shared" si="14"/>
        <v>0</v>
      </c>
      <c r="BG28" s="368">
        <v>0</v>
      </c>
      <c r="BH28" s="372">
        <f t="shared" si="15"/>
        <v>0</v>
      </c>
      <c r="BI28" s="368">
        <f t="shared" si="16"/>
        <v>0</v>
      </c>
      <c r="BJ28" s="372">
        <f t="shared" si="17"/>
        <v>0</v>
      </c>
      <c r="BK28" s="368">
        <f t="shared" si="18"/>
        <v>0</v>
      </c>
      <c r="BL28" s="372">
        <f t="shared" si="19"/>
        <v>0</v>
      </c>
      <c r="BM28" s="368"/>
      <c r="BN28" s="377"/>
      <c r="BO28" s="378">
        <v>0</v>
      </c>
      <c r="BP28" s="372">
        <f t="shared" si="20"/>
        <v>0</v>
      </c>
      <c r="BQ28" s="368">
        <v>0</v>
      </c>
      <c r="BR28" s="372">
        <f t="shared" si="21"/>
        <v>0</v>
      </c>
      <c r="BS28" s="368">
        <v>2</v>
      </c>
      <c r="BT28" s="372">
        <f t="shared" si="22"/>
        <v>23.052097740894421</v>
      </c>
      <c r="BU28" s="368">
        <f t="shared" si="23"/>
        <v>2</v>
      </c>
      <c r="BV28" s="372">
        <f t="shared" si="24"/>
        <v>23.052097740894421</v>
      </c>
      <c r="BW28" s="368">
        <f t="shared" si="25"/>
        <v>0</v>
      </c>
      <c r="BX28" s="372">
        <f t="shared" si="26"/>
        <v>0</v>
      </c>
      <c r="BY28" s="368"/>
      <c r="BZ28" s="377"/>
      <c r="CA28" s="370"/>
      <c r="CB28" s="372"/>
      <c r="CC28" s="368"/>
      <c r="CD28" s="372"/>
      <c r="CE28" s="368"/>
      <c r="CF28" s="372"/>
      <c r="CG28" s="368"/>
      <c r="CH28" s="372"/>
      <c r="CI28" s="368"/>
      <c r="CJ28" s="372"/>
      <c r="CK28" s="368"/>
      <c r="CL28" s="379"/>
      <c r="CM28" s="371"/>
      <c r="CN28" s="402">
        <f t="shared" si="11"/>
        <v>0</v>
      </c>
      <c r="CO28" s="373">
        <v>1</v>
      </c>
      <c r="CP28" s="403">
        <f t="shared" si="2"/>
        <v>1.213577505127365</v>
      </c>
      <c r="CQ28" s="372"/>
      <c r="CR28" s="458"/>
      <c r="CS28" s="375"/>
      <c r="CT28" s="369"/>
      <c r="CU28" s="372"/>
      <c r="CV28" s="373"/>
      <c r="CW28" s="374"/>
      <c r="CX28" s="372"/>
      <c r="CY28" s="458"/>
      <c r="CZ28" s="375"/>
      <c r="DA28" s="378"/>
      <c r="DB28" s="372"/>
      <c r="DC28" s="368"/>
      <c r="DD28" s="374"/>
      <c r="DE28" s="375"/>
      <c r="DF28" s="378"/>
      <c r="DG28" s="372"/>
      <c r="DH28" s="368"/>
      <c r="DI28" s="374"/>
      <c r="DJ28" s="375"/>
      <c r="DK28" s="370"/>
      <c r="DL28" s="373"/>
      <c r="DM28" s="368"/>
      <c r="DN28" s="533"/>
      <c r="DO28" s="534"/>
      <c r="DP28" s="376"/>
      <c r="DQ28" s="403">
        <f t="shared" si="3"/>
        <v>0</v>
      </c>
      <c r="DR28" s="402"/>
      <c r="DS28" s="403"/>
      <c r="DT28" s="1156"/>
      <c r="DU28" s="374"/>
      <c r="DV28" s="372"/>
      <c r="DW28" s="377"/>
      <c r="DX28" s="524"/>
      <c r="DY28" s="403"/>
      <c r="DZ28" s="403"/>
      <c r="EA28" s="402"/>
      <c r="EB28" s="372"/>
      <c r="EC28" s="377"/>
      <c r="ED28" s="376"/>
      <c r="EE28" s="374"/>
      <c r="EF28" s="372"/>
      <c r="EG28" s="377"/>
      <c r="EH28" s="378"/>
      <c r="EI28" s="379"/>
      <c r="EJ28" s="552"/>
      <c r="EK28" s="370"/>
      <c r="EL28" s="368"/>
      <c r="EM28" s="374"/>
      <c r="EN28" s="374"/>
      <c r="EO28" s="368"/>
      <c r="EP28" s="372"/>
      <c r="EQ28" s="379"/>
      <c r="ER28" s="380"/>
      <c r="ES28" s="381"/>
      <c r="ET28" s="381"/>
      <c r="EU28" s="381"/>
      <c r="EV28" s="381"/>
      <c r="EW28" s="381"/>
      <c r="EX28" s="381"/>
      <c r="EY28" s="381"/>
      <c r="EZ28" s="381"/>
      <c r="FA28" s="381"/>
      <c r="FB28" s="381"/>
      <c r="FC28" s="382"/>
      <c r="FD28" s="1276"/>
      <c r="FE28" s="1277"/>
      <c r="FF28" s="373"/>
      <c r="FG28" s="373"/>
      <c r="FH28" s="533"/>
      <c r="FI28" s="1159"/>
    </row>
    <row r="29" spans="1:165" s="330" customFormat="1" ht="11.1" customHeight="1" x14ac:dyDescent="0.15">
      <c r="A29" s="1121"/>
      <c r="B29" s="1124">
        <v>1995</v>
      </c>
      <c r="C29" s="899"/>
      <c r="D29" s="896">
        <v>91140</v>
      </c>
      <c r="E29" s="894"/>
      <c r="F29" s="468"/>
      <c r="G29" s="468"/>
      <c r="H29" s="468"/>
      <c r="I29" s="893"/>
      <c r="J29" s="904"/>
      <c r="K29" s="893"/>
      <c r="L29" s="980">
        <v>9237</v>
      </c>
      <c r="M29" s="537">
        <v>9291</v>
      </c>
      <c r="N29" s="470"/>
      <c r="O29" s="570"/>
      <c r="P29" s="470"/>
      <c r="Q29" s="1208"/>
      <c r="R29" s="570"/>
      <c r="S29" s="1214"/>
      <c r="T29" s="1205">
        <f t="shared" si="4"/>
        <v>109668</v>
      </c>
      <c r="U29" s="1037"/>
      <c r="V29" s="1052"/>
      <c r="W29" s="952">
        <v>70107</v>
      </c>
      <c r="X29" s="407"/>
      <c r="Y29" s="407">
        <v>21033</v>
      </c>
      <c r="Z29" s="407">
        <v>1302</v>
      </c>
      <c r="AA29" s="407">
        <v>3060</v>
      </c>
      <c r="AB29" s="926"/>
      <c r="AC29" s="927">
        <v>0</v>
      </c>
      <c r="AD29" s="951">
        <f t="shared" si="5"/>
        <v>95502</v>
      </c>
      <c r="AE29" s="364">
        <v>0</v>
      </c>
      <c r="AF29" s="365">
        <f t="shared" si="6"/>
        <v>0</v>
      </c>
      <c r="AG29" s="366">
        <v>0</v>
      </c>
      <c r="AH29" s="462">
        <f t="shared" si="7"/>
        <v>0</v>
      </c>
      <c r="AI29" s="366">
        <v>6</v>
      </c>
      <c r="AJ29" s="372">
        <f t="shared" si="8"/>
        <v>6.5832784726793943</v>
      </c>
      <c r="AK29" s="368">
        <f t="shared" si="0"/>
        <v>6</v>
      </c>
      <c r="AL29" s="374">
        <f t="shared" si="9"/>
        <v>6.5832784726793943</v>
      </c>
      <c r="AM29" s="368">
        <f t="shared" si="12"/>
        <v>0</v>
      </c>
      <c r="AN29" s="372">
        <f t="shared" si="10"/>
        <v>0</v>
      </c>
      <c r="AO29" s="370"/>
      <c r="AP29" s="458"/>
      <c r="AQ29" s="378"/>
      <c r="AR29" s="372"/>
      <c r="AS29" s="368"/>
      <c r="AT29" s="372"/>
      <c r="AU29" s="368"/>
      <c r="AV29" s="372"/>
      <c r="AW29" s="367"/>
      <c r="AX29" s="372"/>
      <c r="AY29" s="369"/>
      <c r="AZ29" s="374"/>
      <c r="BA29" s="368"/>
      <c r="BB29" s="458"/>
      <c r="BC29" s="378">
        <v>0</v>
      </c>
      <c r="BD29" s="372">
        <f t="shared" si="13"/>
        <v>0</v>
      </c>
      <c r="BE29" s="368">
        <v>0</v>
      </c>
      <c r="BF29" s="372">
        <f t="shared" si="14"/>
        <v>0</v>
      </c>
      <c r="BG29" s="368">
        <v>0</v>
      </c>
      <c r="BH29" s="372">
        <f t="shared" si="15"/>
        <v>0</v>
      </c>
      <c r="BI29" s="368">
        <f t="shared" si="16"/>
        <v>0</v>
      </c>
      <c r="BJ29" s="372">
        <f t="shared" si="17"/>
        <v>0</v>
      </c>
      <c r="BK29" s="368">
        <f t="shared" si="18"/>
        <v>0</v>
      </c>
      <c r="BL29" s="372">
        <f t="shared" si="19"/>
        <v>0</v>
      </c>
      <c r="BM29" s="368"/>
      <c r="BN29" s="377"/>
      <c r="BO29" s="378">
        <v>0</v>
      </c>
      <c r="BP29" s="372">
        <f t="shared" si="20"/>
        <v>0</v>
      </c>
      <c r="BQ29" s="368">
        <v>0</v>
      </c>
      <c r="BR29" s="372">
        <f t="shared" si="21"/>
        <v>0</v>
      </c>
      <c r="BS29" s="368">
        <v>0</v>
      </c>
      <c r="BT29" s="372">
        <f t="shared" si="22"/>
        <v>0</v>
      </c>
      <c r="BU29" s="368">
        <f t="shared" si="23"/>
        <v>0</v>
      </c>
      <c r="BV29" s="372">
        <f t="shared" si="24"/>
        <v>0</v>
      </c>
      <c r="BW29" s="368">
        <f t="shared" si="25"/>
        <v>0</v>
      </c>
      <c r="BX29" s="372">
        <f t="shared" si="26"/>
        <v>0</v>
      </c>
      <c r="BY29" s="368"/>
      <c r="BZ29" s="377"/>
      <c r="CA29" s="370"/>
      <c r="CB29" s="372"/>
      <c r="CC29" s="368"/>
      <c r="CD29" s="372"/>
      <c r="CE29" s="368"/>
      <c r="CF29" s="372"/>
      <c r="CG29" s="368"/>
      <c r="CH29" s="372"/>
      <c r="CI29" s="368"/>
      <c r="CJ29" s="372"/>
      <c r="CK29" s="368"/>
      <c r="CL29" s="379"/>
      <c r="CM29" s="371"/>
      <c r="CN29" s="402">
        <f t="shared" si="11"/>
        <v>0</v>
      </c>
      <c r="CO29" s="373">
        <v>2</v>
      </c>
      <c r="CP29" s="403">
        <f t="shared" si="2"/>
        <v>2.1944261575597981</v>
      </c>
      <c r="CQ29" s="372"/>
      <c r="CR29" s="458"/>
      <c r="CS29" s="375"/>
      <c r="CT29" s="369"/>
      <c r="CU29" s="372"/>
      <c r="CV29" s="373"/>
      <c r="CW29" s="374"/>
      <c r="CX29" s="372"/>
      <c r="CY29" s="458"/>
      <c r="CZ29" s="375"/>
      <c r="DA29" s="378"/>
      <c r="DB29" s="372"/>
      <c r="DC29" s="368"/>
      <c r="DD29" s="374"/>
      <c r="DE29" s="375"/>
      <c r="DF29" s="378"/>
      <c r="DG29" s="372"/>
      <c r="DH29" s="368"/>
      <c r="DI29" s="374"/>
      <c r="DJ29" s="375"/>
      <c r="DK29" s="370"/>
      <c r="DL29" s="373"/>
      <c r="DM29" s="368"/>
      <c r="DN29" s="533"/>
      <c r="DO29" s="534"/>
      <c r="DP29" s="376"/>
      <c r="DQ29" s="403">
        <f t="shared" si="3"/>
        <v>0</v>
      </c>
      <c r="DR29" s="402"/>
      <c r="DS29" s="403"/>
      <c r="DT29" s="1156"/>
      <c r="DU29" s="374"/>
      <c r="DV29" s="372"/>
      <c r="DW29" s="377"/>
      <c r="DX29" s="524"/>
      <c r="DY29" s="403"/>
      <c r="DZ29" s="403"/>
      <c r="EA29" s="402"/>
      <c r="EB29" s="372"/>
      <c r="EC29" s="377"/>
      <c r="ED29" s="376"/>
      <c r="EE29" s="374"/>
      <c r="EF29" s="372"/>
      <c r="EG29" s="377"/>
      <c r="EH29" s="378"/>
      <c r="EI29" s="379"/>
      <c r="EJ29" s="552"/>
      <c r="EK29" s="370"/>
      <c r="EL29" s="368"/>
      <c r="EM29" s="374"/>
      <c r="EN29" s="374"/>
      <c r="EO29" s="368"/>
      <c r="EP29" s="372"/>
      <c r="EQ29" s="379"/>
      <c r="ER29" s="380"/>
      <c r="ES29" s="381"/>
      <c r="ET29" s="381"/>
      <c r="EU29" s="381"/>
      <c r="EV29" s="381"/>
      <c r="EW29" s="381"/>
      <c r="EX29" s="381"/>
      <c r="EY29" s="381"/>
      <c r="EZ29" s="381"/>
      <c r="FA29" s="381"/>
      <c r="FB29" s="381"/>
      <c r="FC29" s="382"/>
      <c r="FD29" s="1276"/>
      <c r="FE29" s="1277"/>
      <c r="FF29" s="373"/>
      <c r="FG29" s="373"/>
      <c r="FH29" s="533"/>
      <c r="FI29" s="1159"/>
    </row>
    <row r="30" spans="1:165" s="330" customFormat="1" ht="11.1" customHeight="1" x14ac:dyDescent="0.15">
      <c r="A30" s="1121"/>
      <c r="B30" s="1124">
        <v>1996</v>
      </c>
      <c r="C30" s="899"/>
      <c r="D30" s="896">
        <v>114273</v>
      </c>
      <c r="E30" s="894"/>
      <c r="F30" s="468"/>
      <c r="G30" s="468"/>
      <c r="H30" s="468"/>
      <c r="I30" s="893"/>
      <c r="J30" s="904"/>
      <c r="K30" s="893"/>
      <c r="L30" s="980">
        <v>8415</v>
      </c>
      <c r="M30" s="537">
        <v>13833</v>
      </c>
      <c r="N30" s="470"/>
      <c r="O30" s="570"/>
      <c r="P30" s="470"/>
      <c r="Q30" s="1208"/>
      <c r="R30" s="570"/>
      <c r="S30" s="1214"/>
      <c r="T30" s="1205">
        <f t="shared" si="4"/>
        <v>136521</v>
      </c>
      <c r="U30" s="1037"/>
      <c r="V30" s="1052"/>
      <c r="W30" s="952">
        <v>91485</v>
      </c>
      <c r="X30" s="407"/>
      <c r="Y30" s="407">
        <v>22788</v>
      </c>
      <c r="Z30" s="407">
        <v>1848</v>
      </c>
      <c r="AA30" s="407">
        <v>2628</v>
      </c>
      <c r="AB30" s="926"/>
      <c r="AC30" s="927">
        <v>0</v>
      </c>
      <c r="AD30" s="951">
        <f t="shared" si="5"/>
        <v>118749</v>
      </c>
      <c r="AE30" s="364">
        <v>0</v>
      </c>
      <c r="AF30" s="365">
        <f t="shared" si="6"/>
        <v>0</v>
      </c>
      <c r="AG30" s="366">
        <v>0</v>
      </c>
      <c r="AH30" s="462">
        <f t="shared" si="7"/>
        <v>0</v>
      </c>
      <c r="AI30" s="366">
        <v>5</v>
      </c>
      <c r="AJ30" s="372">
        <f t="shared" si="8"/>
        <v>4.3754867729034856</v>
      </c>
      <c r="AK30" s="368">
        <f t="shared" si="0"/>
        <v>5</v>
      </c>
      <c r="AL30" s="374">
        <f t="shared" si="9"/>
        <v>4.3754867729034856</v>
      </c>
      <c r="AM30" s="368">
        <f t="shared" si="12"/>
        <v>0</v>
      </c>
      <c r="AN30" s="372">
        <f t="shared" si="10"/>
        <v>0</v>
      </c>
      <c r="AO30" s="370"/>
      <c r="AP30" s="458"/>
      <c r="AQ30" s="378"/>
      <c r="AR30" s="372"/>
      <c r="AS30" s="368"/>
      <c r="AT30" s="372"/>
      <c r="AU30" s="368"/>
      <c r="AV30" s="372"/>
      <c r="AW30" s="367"/>
      <c r="AX30" s="372"/>
      <c r="AY30" s="369"/>
      <c r="AZ30" s="374"/>
      <c r="BA30" s="368"/>
      <c r="BB30" s="458"/>
      <c r="BC30" s="378">
        <v>0</v>
      </c>
      <c r="BD30" s="372">
        <f t="shared" si="13"/>
        <v>0</v>
      </c>
      <c r="BE30" s="368">
        <v>0</v>
      </c>
      <c r="BF30" s="372">
        <f t="shared" si="14"/>
        <v>0</v>
      </c>
      <c r="BG30" s="368">
        <v>0</v>
      </c>
      <c r="BH30" s="372">
        <f t="shared" si="15"/>
        <v>0</v>
      </c>
      <c r="BI30" s="368">
        <f t="shared" si="16"/>
        <v>0</v>
      </c>
      <c r="BJ30" s="372">
        <f t="shared" si="17"/>
        <v>0</v>
      </c>
      <c r="BK30" s="368">
        <f t="shared" si="18"/>
        <v>0</v>
      </c>
      <c r="BL30" s="372">
        <f t="shared" si="19"/>
        <v>0</v>
      </c>
      <c r="BM30" s="368"/>
      <c r="BN30" s="377"/>
      <c r="BO30" s="378">
        <v>0</v>
      </c>
      <c r="BP30" s="372">
        <f t="shared" si="20"/>
        <v>0</v>
      </c>
      <c r="BQ30" s="368">
        <v>0</v>
      </c>
      <c r="BR30" s="372">
        <f t="shared" si="21"/>
        <v>0</v>
      </c>
      <c r="BS30" s="368">
        <v>0</v>
      </c>
      <c r="BT30" s="372">
        <f t="shared" si="22"/>
        <v>0</v>
      </c>
      <c r="BU30" s="368">
        <f t="shared" si="23"/>
        <v>0</v>
      </c>
      <c r="BV30" s="372">
        <f t="shared" si="24"/>
        <v>0</v>
      </c>
      <c r="BW30" s="368">
        <f t="shared" si="25"/>
        <v>0</v>
      </c>
      <c r="BX30" s="372">
        <f t="shared" si="26"/>
        <v>0</v>
      </c>
      <c r="BY30" s="368"/>
      <c r="BZ30" s="377"/>
      <c r="CA30" s="370"/>
      <c r="CB30" s="372"/>
      <c r="CC30" s="368"/>
      <c r="CD30" s="372"/>
      <c r="CE30" s="368"/>
      <c r="CF30" s="372"/>
      <c r="CG30" s="368"/>
      <c r="CH30" s="372"/>
      <c r="CI30" s="368"/>
      <c r="CJ30" s="372"/>
      <c r="CK30" s="368"/>
      <c r="CL30" s="379"/>
      <c r="CM30" s="371"/>
      <c r="CN30" s="402">
        <f t="shared" si="11"/>
        <v>0</v>
      </c>
      <c r="CO30" s="373">
        <v>2</v>
      </c>
      <c r="CP30" s="403">
        <f t="shared" si="2"/>
        <v>1.7501947091613943</v>
      </c>
      <c r="CQ30" s="372"/>
      <c r="CR30" s="458"/>
      <c r="CS30" s="375"/>
      <c r="CT30" s="369"/>
      <c r="CU30" s="372"/>
      <c r="CV30" s="373"/>
      <c r="CW30" s="374"/>
      <c r="CX30" s="372"/>
      <c r="CY30" s="458"/>
      <c r="CZ30" s="375"/>
      <c r="DA30" s="378"/>
      <c r="DB30" s="372"/>
      <c r="DC30" s="368"/>
      <c r="DD30" s="374"/>
      <c r="DE30" s="375"/>
      <c r="DF30" s="378"/>
      <c r="DG30" s="372"/>
      <c r="DH30" s="368"/>
      <c r="DI30" s="374"/>
      <c r="DJ30" s="375"/>
      <c r="DK30" s="370"/>
      <c r="DL30" s="373"/>
      <c r="DM30" s="368"/>
      <c r="DN30" s="533"/>
      <c r="DO30" s="534"/>
      <c r="DP30" s="376"/>
      <c r="DQ30" s="403">
        <f t="shared" si="3"/>
        <v>0</v>
      </c>
      <c r="DR30" s="402"/>
      <c r="DS30" s="403"/>
      <c r="DT30" s="1156"/>
      <c r="DU30" s="374"/>
      <c r="DV30" s="372"/>
      <c r="DW30" s="377"/>
      <c r="DX30" s="524"/>
      <c r="DY30" s="403"/>
      <c r="DZ30" s="403"/>
      <c r="EA30" s="402"/>
      <c r="EB30" s="372"/>
      <c r="EC30" s="377"/>
      <c r="ED30" s="376"/>
      <c r="EE30" s="374"/>
      <c r="EF30" s="372"/>
      <c r="EG30" s="377"/>
      <c r="EH30" s="378"/>
      <c r="EI30" s="379"/>
      <c r="EJ30" s="552"/>
      <c r="EK30" s="370"/>
      <c r="EL30" s="368"/>
      <c r="EM30" s="374"/>
      <c r="EN30" s="374"/>
      <c r="EO30" s="368"/>
      <c r="EP30" s="372"/>
      <c r="EQ30" s="379"/>
      <c r="ER30" s="380"/>
      <c r="ES30" s="381"/>
      <c r="ET30" s="381"/>
      <c r="EU30" s="381"/>
      <c r="EV30" s="381"/>
      <c r="EW30" s="381"/>
      <c r="EX30" s="381"/>
      <c r="EY30" s="381"/>
      <c r="EZ30" s="381"/>
      <c r="FA30" s="381"/>
      <c r="FB30" s="381"/>
      <c r="FC30" s="382"/>
      <c r="FD30" s="1276"/>
      <c r="FE30" s="1277"/>
      <c r="FF30" s="373"/>
      <c r="FG30" s="373"/>
      <c r="FH30" s="533"/>
      <c r="FI30" s="1159"/>
    </row>
    <row r="31" spans="1:165" s="330" customFormat="1" ht="11.1" customHeight="1" x14ac:dyDescent="0.15">
      <c r="A31" s="1121"/>
      <c r="B31" s="1124">
        <v>1997</v>
      </c>
      <c r="C31" s="899">
        <v>1410</v>
      </c>
      <c r="D31" s="896">
        <v>98025</v>
      </c>
      <c r="E31" s="894"/>
      <c r="F31" s="468"/>
      <c r="G31" s="468"/>
      <c r="H31" s="1057"/>
      <c r="I31" s="893"/>
      <c r="J31" s="904"/>
      <c r="K31" s="893"/>
      <c r="L31" s="980">
        <v>8160</v>
      </c>
      <c r="M31" s="537">
        <v>7749</v>
      </c>
      <c r="N31" s="470"/>
      <c r="O31" s="570"/>
      <c r="P31" s="470"/>
      <c r="Q31" s="1208"/>
      <c r="R31" s="570"/>
      <c r="S31" s="1214"/>
      <c r="T31" s="1205">
        <f t="shared" si="4"/>
        <v>115344</v>
      </c>
      <c r="U31" s="1037"/>
      <c r="V31" s="1052"/>
      <c r="W31" s="952">
        <v>74670</v>
      </c>
      <c r="X31" s="407">
        <v>1410</v>
      </c>
      <c r="Y31" s="407">
        <v>23355</v>
      </c>
      <c r="Z31" s="407">
        <v>1125</v>
      </c>
      <c r="AA31" s="407">
        <v>2718</v>
      </c>
      <c r="AB31" s="926"/>
      <c r="AC31" s="927">
        <v>0</v>
      </c>
      <c r="AD31" s="951">
        <f t="shared" si="5"/>
        <v>103278</v>
      </c>
      <c r="AE31" s="384">
        <v>1</v>
      </c>
      <c r="AF31" s="365">
        <f t="shared" si="6"/>
        <v>1.02014792144861</v>
      </c>
      <c r="AG31" s="366">
        <v>0</v>
      </c>
      <c r="AH31" s="462">
        <f t="shared" si="7"/>
        <v>0</v>
      </c>
      <c r="AI31" s="366">
        <v>7</v>
      </c>
      <c r="AJ31" s="372">
        <f t="shared" si="8"/>
        <v>7.1410354501402704</v>
      </c>
      <c r="AK31" s="368">
        <f>SUM(AE31,AG31,AI31)</f>
        <v>8</v>
      </c>
      <c r="AL31" s="374">
        <f t="shared" si="9"/>
        <v>8.16118337158888</v>
      </c>
      <c r="AM31" s="368">
        <f t="shared" si="12"/>
        <v>1</v>
      </c>
      <c r="AN31" s="372">
        <f t="shared" si="10"/>
        <v>1.02014792144861</v>
      </c>
      <c r="AO31" s="370"/>
      <c r="AP31" s="458"/>
      <c r="AQ31" s="378">
        <v>0</v>
      </c>
      <c r="AR31" s="372">
        <f t="shared" ref="AR31:AR50" si="27">(AQ31*100000)/C31</f>
        <v>0</v>
      </c>
      <c r="AS31" s="368">
        <v>0</v>
      </c>
      <c r="AT31" s="372">
        <f t="shared" ref="AT31:AT50" si="28">AS31/C31*100000</f>
        <v>0</v>
      </c>
      <c r="AU31" s="368">
        <v>0</v>
      </c>
      <c r="AV31" s="372">
        <f t="shared" ref="AV31:AV50" si="29">AU31/C31*100000</f>
        <v>0</v>
      </c>
      <c r="AW31" s="368">
        <f t="shared" ref="AW31:AW50" si="30">SUM(AQ31,AS31,AU31)</f>
        <v>0</v>
      </c>
      <c r="AX31" s="372">
        <f t="shared" ref="AX31:AX50" si="31">AW31/C31*100000</f>
        <v>0</v>
      </c>
      <c r="AY31" s="369">
        <f t="shared" ref="AY31:AY50" si="32">AQ31+AS31</f>
        <v>0</v>
      </c>
      <c r="AZ31" s="374">
        <f t="shared" ref="AZ31:AZ50" si="33">(AY31*100000)/C31</f>
        <v>0</v>
      </c>
      <c r="BA31" s="368"/>
      <c r="BB31" s="458"/>
      <c r="BC31" s="378">
        <v>0</v>
      </c>
      <c r="BD31" s="372">
        <f t="shared" si="13"/>
        <v>0</v>
      </c>
      <c r="BE31" s="368">
        <v>0</v>
      </c>
      <c r="BF31" s="372">
        <f t="shared" si="14"/>
        <v>0</v>
      </c>
      <c r="BG31" s="368">
        <v>0</v>
      </c>
      <c r="BH31" s="372">
        <f t="shared" si="15"/>
        <v>0</v>
      </c>
      <c r="BI31" s="368">
        <f t="shared" si="16"/>
        <v>0</v>
      </c>
      <c r="BJ31" s="372">
        <f t="shared" si="17"/>
        <v>0</v>
      </c>
      <c r="BK31" s="368">
        <f t="shared" si="18"/>
        <v>0</v>
      </c>
      <c r="BL31" s="372">
        <f t="shared" si="19"/>
        <v>0</v>
      </c>
      <c r="BM31" s="368"/>
      <c r="BN31" s="377"/>
      <c r="BO31" s="378">
        <v>0</v>
      </c>
      <c r="BP31" s="372">
        <f t="shared" si="20"/>
        <v>0</v>
      </c>
      <c r="BQ31" s="368">
        <v>0</v>
      </c>
      <c r="BR31" s="372">
        <f t="shared" si="21"/>
        <v>0</v>
      </c>
      <c r="BS31" s="368">
        <v>1</v>
      </c>
      <c r="BT31" s="372">
        <f t="shared" si="22"/>
        <v>12.90489095367144</v>
      </c>
      <c r="BU31" s="368">
        <f t="shared" si="23"/>
        <v>1</v>
      </c>
      <c r="BV31" s="372">
        <f t="shared" si="24"/>
        <v>12.90489095367144</v>
      </c>
      <c r="BW31" s="368">
        <f t="shared" si="25"/>
        <v>0</v>
      </c>
      <c r="BX31" s="372">
        <f t="shared" si="26"/>
        <v>0</v>
      </c>
      <c r="BY31" s="368"/>
      <c r="BZ31" s="377"/>
      <c r="CA31" s="370"/>
      <c r="CB31" s="372"/>
      <c r="CC31" s="368"/>
      <c r="CD31" s="372"/>
      <c r="CE31" s="368"/>
      <c r="CF31" s="372"/>
      <c r="CG31" s="368"/>
      <c r="CH31" s="372"/>
      <c r="CI31" s="368"/>
      <c r="CJ31" s="372"/>
      <c r="CK31" s="368"/>
      <c r="CL31" s="379"/>
      <c r="CM31" s="371"/>
      <c r="CN31" s="402">
        <f t="shared" si="11"/>
        <v>0</v>
      </c>
      <c r="CO31" s="373">
        <v>3</v>
      </c>
      <c r="CP31" s="403">
        <f t="shared" si="2"/>
        <v>3.06044376434583</v>
      </c>
      <c r="CQ31" s="372"/>
      <c r="CR31" s="458"/>
      <c r="CS31" s="375"/>
      <c r="CT31" s="369"/>
      <c r="CU31" s="372"/>
      <c r="CV31" s="373"/>
      <c r="CW31" s="374"/>
      <c r="CX31" s="372"/>
      <c r="CY31" s="458"/>
      <c r="CZ31" s="375"/>
      <c r="DA31" s="378"/>
      <c r="DB31" s="372"/>
      <c r="DC31" s="368"/>
      <c r="DD31" s="374"/>
      <c r="DE31" s="375"/>
      <c r="DF31" s="378"/>
      <c r="DG31" s="372"/>
      <c r="DH31" s="368"/>
      <c r="DI31" s="374"/>
      <c r="DJ31" s="375"/>
      <c r="DK31" s="370"/>
      <c r="DL31" s="373"/>
      <c r="DM31" s="368"/>
      <c r="DN31" s="533"/>
      <c r="DO31" s="534"/>
      <c r="DP31" s="376"/>
      <c r="DQ31" s="403">
        <f t="shared" si="3"/>
        <v>0</v>
      </c>
      <c r="DR31" s="402"/>
      <c r="DS31" s="403"/>
      <c r="DT31" s="1156"/>
      <c r="DU31" s="374"/>
      <c r="DV31" s="372"/>
      <c r="DW31" s="377"/>
      <c r="DX31" s="524"/>
      <c r="DY31" s="403"/>
      <c r="DZ31" s="403"/>
      <c r="EA31" s="402"/>
      <c r="EB31" s="372"/>
      <c r="EC31" s="377"/>
      <c r="ED31" s="376"/>
      <c r="EE31" s="374"/>
      <c r="EF31" s="372"/>
      <c r="EG31" s="377"/>
      <c r="EH31" s="378"/>
      <c r="EI31" s="379"/>
      <c r="EJ31" s="552"/>
      <c r="EK31" s="370"/>
      <c r="EL31" s="368"/>
      <c r="EM31" s="374"/>
      <c r="EN31" s="374"/>
      <c r="EO31" s="368"/>
      <c r="EP31" s="372"/>
      <c r="EQ31" s="379"/>
      <c r="ER31" s="380"/>
      <c r="ES31" s="381"/>
      <c r="ET31" s="381"/>
      <c r="EU31" s="381"/>
      <c r="EV31" s="381"/>
      <c r="EW31" s="381"/>
      <c r="EX31" s="381"/>
      <c r="EY31" s="381"/>
      <c r="EZ31" s="381"/>
      <c r="FA31" s="381"/>
      <c r="FB31" s="381"/>
      <c r="FC31" s="382"/>
      <c r="FD31" s="1276"/>
      <c r="FE31" s="1277"/>
      <c r="FF31" s="373"/>
      <c r="FG31" s="373"/>
      <c r="FH31" s="533"/>
      <c r="FI31" s="1159"/>
    </row>
    <row r="32" spans="1:165" s="330" customFormat="1" ht="11.1" customHeight="1" x14ac:dyDescent="0.15">
      <c r="A32" s="1121"/>
      <c r="B32" s="1124">
        <v>1998</v>
      </c>
      <c r="C32" s="899">
        <v>6306</v>
      </c>
      <c r="D32" s="896">
        <v>100254</v>
      </c>
      <c r="E32" s="894"/>
      <c r="F32" s="468"/>
      <c r="G32" s="468"/>
      <c r="H32" s="1057"/>
      <c r="I32" s="893"/>
      <c r="J32" s="904"/>
      <c r="K32" s="893"/>
      <c r="L32" s="980">
        <v>12078</v>
      </c>
      <c r="M32" s="537">
        <v>7209</v>
      </c>
      <c r="N32" s="470"/>
      <c r="O32" s="570"/>
      <c r="P32" s="470"/>
      <c r="Q32" s="1208"/>
      <c r="R32" s="570"/>
      <c r="S32" s="1214"/>
      <c r="T32" s="1205">
        <f t="shared" si="4"/>
        <v>125847</v>
      </c>
      <c r="U32" s="1037"/>
      <c r="V32" s="1052"/>
      <c r="W32" s="952">
        <v>75726</v>
      </c>
      <c r="X32" s="407">
        <v>6306</v>
      </c>
      <c r="Y32" s="407">
        <v>24528</v>
      </c>
      <c r="Z32" s="407">
        <v>0</v>
      </c>
      <c r="AA32" s="407">
        <v>2211</v>
      </c>
      <c r="AB32" s="926"/>
      <c r="AC32" s="927">
        <v>0</v>
      </c>
      <c r="AD32" s="951">
        <f t="shared" si="5"/>
        <v>108771</v>
      </c>
      <c r="AE32" s="364">
        <v>0</v>
      </c>
      <c r="AF32" s="365">
        <f t="shared" si="6"/>
        <v>0</v>
      </c>
      <c r="AG32" s="366">
        <v>0</v>
      </c>
      <c r="AH32" s="462">
        <f t="shared" si="7"/>
        <v>0</v>
      </c>
      <c r="AI32" s="366">
        <v>8</v>
      </c>
      <c r="AJ32" s="372">
        <f t="shared" si="8"/>
        <v>7.9797314820356293</v>
      </c>
      <c r="AK32" s="368">
        <f t="shared" ref="AK32:AK49" si="34">SUM(AE32,AG32,AI32)</f>
        <v>8</v>
      </c>
      <c r="AL32" s="374">
        <f t="shared" si="9"/>
        <v>7.9797314820356293</v>
      </c>
      <c r="AM32" s="368">
        <f t="shared" si="12"/>
        <v>0</v>
      </c>
      <c r="AN32" s="372">
        <f t="shared" si="10"/>
        <v>0</v>
      </c>
      <c r="AO32" s="370"/>
      <c r="AP32" s="458"/>
      <c r="AQ32" s="378">
        <v>0</v>
      </c>
      <c r="AR32" s="372">
        <f t="shared" si="27"/>
        <v>0</v>
      </c>
      <c r="AS32" s="368">
        <v>0</v>
      </c>
      <c r="AT32" s="372">
        <f t="shared" si="28"/>
        <v>0</v>
      </c>
      <c r="AU32" s="368">
        <v>0</v>
      </c>
      <c r="AV32" s="372">
        <f t="shared" si="29"/>
        <v>0</v>
      </c>
      <c r="AW32" s="368">
        <f t="shared" si="30"/>
        <v>0</v>
      </c>
      <c r="AX32" s="372">
        <f t="shared" si="31"/>
        <v>0</v>
      </c>
      <c r="AY32" s="369">
        <f t="shared" si="32"/>
        <v>0</v>
      </c>
      <c r="AZ32" s="374">
        <f t="shared" si="33"/>
        <v>0</v>
      </c>
      <c r="BA32" s="368"/>
      <c r="BB32" s="458"/>
      <c r="BC32" s="378">
        <v>0</v>
      </c>
      <c r="BD32" s="372">
        <f t="shared" si="13"/>
        <v>0</v>
      </c>
      <c r="BE32" s="368">
        <v>0</v>
      </c>
      <c r="BF32" s="372">
        <f t="shared" si="14"/>
        <v>0</v>
      </c>
      <c r="BG32" s="368">
        <v>0</v>
      </c>
      <c r="BH32" s="372">
        <f t="shared" si="15"/>
        <v>0</v>
      </c>
      <c r="BI32" s="368">
        <f t="shared" si="16"/>
        <v>0</v>
      </c>
      <c r="BJ32" s="372">
        <f t="shared" si="17"/>
        <v>0</v>
      </c>
      <c r="BK32" s="368">
        <f t="shared" si="18"/>
        <v>0</v>
      </c>
      <c r="BL32" s="372">
        <f t="shared" si="19"/>
        <v>0</v>
      </c>
      <c r="BM32" s="368"/>
      <c r="BN32" s="377"/>
      <c r="BO32" s="378">
        <v>0</v>
      </c>
      <c r="BP32" s="372">
        <f t="shared" si="20"/>
        <v>0</v>
      </c>
      <c r="BQ32" s="368">
        <v>0</v>
      </c>
      <c r="BR32" s="372">
        <f t="shared" si="21"/>
        <v>0</v>
      </c>
      <c r="BS32" s="368">
        <v>1</v>
      </c>
      <c r="BT32" s="372">
        <f t="shared" si="22"/>
        <v>13.871549452073797</v>
      </c>
      <c r="BU32" s="368">
        <f t="shared" si="23"/>
        <v>1</v>
      </c>
      <c r="BV32" s="372">
        <f t="shared" si="24"/>
        <v>13.871549452073797</v>
      </c>
      <c r="BW32" s="368">
        <f t="shared" si="25"/>
        <v>0</v>
      </c>
      <c r="BX32" s="372">
        <f t="shared" si="26"/>
        <v>0</v>
      </c>
      <c r="BY32" s="368"/>
      <c r="BZ32" s="377"/>
      <c r="CA32" s="370"/>
      <c r="CB32" s="372"/>
      <c r="CC32" s="368"/>
      <c r="CD32" s="372"/>
      <c r="CE32" s="368"/>
      <c r="CF32" s="372"/>
      <c r="CG32" s="368"/>
      <c r="CH32" s="372"/>
      <c r="CI32" s="368"/>
      <c r="CJ32" s="372"/>
      <c r="CK32" s="368"/>
      <c r="CL32" s="379"/>
      <c r="CM32" s="371">
        <v>0</v>
      </c>
      <c r="CN32" s="402">
        <f t="shared" si="11"/>
        <v>0</v>
      </c>
      <c r="CO32" s="373"/>
      <c r="CP32" s="403">
        <f t="shared" si="2"/>
        <v>0</v>
      </c>
      <c r="CQ32" s="372"/>
      <c r="CR32" s="458"/>
      <c r="CS32" s="375"/>
      <c r="CT32" s="369"/>
      <c r="CU32" s="372"/>
      <c r="CV32" s="373"/>
      <c r="CW32" s="374"/>
      <c r="CX32" s="372"/>
      <c r="CY32" s="458"/>
      <c r="CZ32" s="375"/>
      <c r="DA32" s="378"/>
      <c r="DB32" s="372"/>
      <c r="DC32" s="368"/>
      <c r="DD32" s="374"/>
      <c r="DE32" s="375"/>
      <c r="DF32" s="378"/>
      <c r="DG32" s="372"/>
      <c r="DH32" s="368"/>
      <c r="DI32" s="374"/>
      <c r="DJ32" s="375"/>
      <c r="DK32" s="370"/>
      <c r="DL32" s="373"/>
      <c r="DM32" s="368"/>
      <c r="DN32" s="533"/>
      <c r="DO32" s="534"/>
      <c r="DP32" s="376"/>
      <c r="DQ32" s="403">
        <f t="shared" si="3"/>
        <v>0</v>
      </c>
      <c r="DR32" s="402"/>
      <c r="DS32" s="403"/>
      <c r="DT32" s="1156"/>
      <c r="DU32" s="374"/>
      <c r="DV32" s="372"/>
      <c r="DW32" s="377"/>
      <c r="DX32" s="524"/>
      <c r="DY32" s="403"/>
      <c r="DZ32" s="403"/>
      <c r="EA32" s="402"/>
      <c r="EB32" s="372"/>
      <c r="EC32" s="377"/>
      <c r="ED32" s="376"/>
      <c r="EE32" s="374"/>
      <c r="EF32" s="372"/>
      <c r="EG32" s="377"/>
      <c r="EH32" s="378"/>
      <c r="EI32" s="379"/>
      <c r="EJ32" s="552"/>
      <c r="EK32" s="370"/>
      <c r="EL32" s="368"/>
      <c r="EM32" s="374"/>
      <c r="EN32" s="374"/>
      <c r="EO32" s="368"/>
      <c r="EP32" s="372"/>
      <c r="EQ32" s="379"/>
      <c r="ER32" s="380"/>
      <c r="ES32" s="381"/>
      <c r="ET32" s="381"/>
      <c r="EU32" s="381"/>
      <c r="EV32" s="381"/>
      <c r="EW32" s="381"/>
      <c r="EX32" s="381"/>
      <c r="EY32" s="381"/>
      <c r="EZ32" s="381"/>
      <c r="FA32" s="381"/>
      <c r="FB32" s="381"/>
      <c r="FC32" s="382"/>
      <c r="FD32" s="1276"/>
      <c r="FE32" s="1277"/>
      <c r="FF32" s="373"/>
      <c r="FG32" s="373"/>
      <c r="FH32" s="533"/>
      <c r="FI32" s="1159"/>
    </row>
    <row r="33" spans="1:165" s="330" customFormat="1" ht="11.1" customHeight="1" x14ac:dyDescent="0.15">
      <c r="A33" s="1121"/>
      <c r="B33" s="1124">
        <v>1999</v>
      </c>
      <c r="C33" s="899">
        <v>10653.9</v>
      </c>
      <c r="D33" s="896">
        <v>83426.899999999994</v>
      </c>
      <c r="E33" s="894"/>
      <c r="F33" s="468"/>
      <c r="G33" s="468"/>
      <c r="H33" s="1057"/>
      <c r="I33" s="893"/>
      <c r="J33" s="904"/>
      <c r="K33" s="893"/>
      <c r="L33" s="980">
        <v>15335.1</v>
      </c>
      <c r="M33" s="537">
        <v>7039.8</v>
      </c>
      <c r="N33" s="470"/>
      <c r="O33" s="570"/>
      <c r="P33" s="470"/>
      <c r="Q33" s="1208"/>
      <c r="R33" s="570"/>
      <c r="S33" s="1214"/>
      <c r="T33" s="1205">
        <f t="shared" si="4"/>
        <v>116455.7</v>
      </c>
      <c r="U33" s="1037"/>
      <c r="V33" s="1052"/>
      <c r="W33" s="952">
        <v>61291</v>
      </c>
      <c r="X33" s="407">
        <v>10654</v>
      </c>
      <c r="Y33" s="407">
        <v>22136</v>
      </c>
      <c r="Z33" s="407">
        <v>0</v>
      </c>
      <c r="AA33" s="407">
        <v>2573</v>
      </c>
      <c r="AB33" s="926"/>
      <c r="AC33" s="927">
        <v>0</v>
      </c>
      <c r="AD33" s="951">
        <f t="shared" si="5"/>
        <v>96654</v>
      </c>
      <c r="AE33" s="384">
        <v>1</v>
      </c>
      <c r="AF33" s="365">
        <f t="shared" si="6"/>
        <v>1.1986541511191235</v>
      </c>
      <c r="AG33" s="366">
        <v>0</v>
      </c>
      <c r="AH33" s="462">
        <f t="shared" si="7"/>
        <v>0</v>
      </c>
      <c r="AI33" s="366">
        <v>7</v>
      </c>
      <c r="AJ33" s="372">
        <f t="shared" si="8"/>
        <v>8.3905790578338646</v>
      </c>
      <c r="AK33" s="368">
        <f t="shared" si="34"/>
        <v>8</v>
      </c>
      <c r="AL33" s="374">
        <f t="shared" si="9"/>
        <v>9.5892332089529884</v>
      </c>
      <c r="AM33" s="368">
        <f t="shared" si="12"/>
        <v>1</v>
      </c>
      <c r="AN33" s="372">
        <f t="shared" si="10"/>
        <v>1.1986541511191235</v>
      </c>
      <c r="AO33" s="370"/>
      <c r="AP33" s="458"/>
      <c r="AQ33" s="378">
        <v>0</v>
      </c>
      <c r="AR33" s="372">
        <f t="shared" si="27"/>
        <v>0</v>
      </c>
      <c r="AS33" s="368">
        <v>0</v>
      </c>
      <c r="AT33" s="372">
        <f t="shared" si="28"/>
        <v>0</v>
      </c>
      <c r="AU33" s="368">
        <v>2</v>
      </c>
      <c r="AV33" s="372">
        <f t="shared" si="29"/>
        <v>18.772468297994163</v>
      </c>
      <c r="AW33" s="368">
        <f t="shared" si="30"/>
        <v>2</v>
      </c>
      <c r="AX33" s="372">
        <f t="shared" si="31"/>
        <v>18.772468297994163</v>
      </c>
      <c r="AY33" s="369">
        <f t="shared" si="32"/>
        <v>0</v>
      </c>
      <c r="AZ33" s="374">
        <f t="shared" si="33"/>
        <v>0</v>
      </c>
      <c r="BA33" s="368"/>
      <c r="BB33" s="458"/>
      <c r="BC33" s="378">
        <v>0</v>
      </c>
      <c r="BD33" s="372">
        <f t="shared" si="13"/>
        <v>0</v>
      </c>
      <c r="BE33" s="368">
        <v>0</v>
      </c>
      <c r="BF33" s="372">
        <f t="shared" si="14"/>
        <v>0</v>
      </c>
      <c r="BG33" s="368">
        <v>0</v>
      </c>
      <c r="BH33" s="372">
        <f t="shared" si="15"/>
        <v>0</v>
      </c>
      <c r="BI33" s="368">
        <f t="shared" si="16"/>
        <v>0</v>
      </c>
      <c r="BJ33" s="372">
        <f t="shared" si="17"/>
        <v>0</v>
      </c>
      <c r="BK33" s="368">
        <f t="shared" si="18"/>
        <v>0</v>
      </c>
      <c r="BL33" s="372">
        <f t="shared" si="19"/>
        <v>0</v>
      </c>
      <c r="BM33" s="368"/>
      <c r="BN33" s="377"/>
      <c r="BO33" s="378">
        <v>0</v>
      </c>
      <c r="BP33" s="372">
        <f t="shared" si="20"/>
        <v>0</v>
      </c>
      <c r="BQ33" s="368">
        <v>0</v>
      </c>
      <c r="BR33" s="372">
        <f t="shared" si="21"/>
        <v>0</v>
      </c>
      <c r="BS33" s="368">
        <v>0</v>
      </c>
      <c r="BT33" s="372">
        <f t="shared" si="22"/>
        <v>0</v>
      </c>
      <c r="BU33" s="368">
        <f t="shared" si="23"/>
        <v>0</v>
      </c>
      <c r="BV33" s="372">
        <f t="shared" si="24"/>
        <v>0</v>
      </c>
      <c r="BW33" s="368">
        <f t="shared" si="25"/>
        <v>0</v>
      </c>
      <c r="BX33" s="372">
        <f t="shared" si="26"/>
        <v>0</v>
      </c>
      <c r="BY33" s="368"/>
      <c r="BZ33" s="377"/>
      <c r="CA33" s="370"/>
      <c r="CB33" s="372"/>
      <c r="CC33" s="368"/>
      <c r="CD33" s="372"/>
      <c r="CE33" s="368"/>
      <c r="CF33" s="372"/>
      <c r="CG33" s="368"/>
      <c r="CH33" s="372"/>
      <c r="CI33" s="368"/>
      <c r="CJ33" s="372"/>
      <c r="CK33" s="368"/>
      <c r="CL33" s="379"/>
      <c r="CM33" s="371">
        <v>1</v>
      </c>
      <c r="CN33" s="402">
        <f t="shared" si="11"/>
        <v>1.1986541511191235</v>
      </c>
      <c r="CO33" s="373">
        <v>2</v>
      </c>
      <c r="CP33" s="403">
        <f t="shared" si="2"/>
        <v>2.3973083022382471</v>
      </c>
      <c r="CQ33" s="372"/>
      <c r="CR33" s="458"/>
      <c r="CS33" s="375"/>
      <c r="CT33" s="369"/>
      <c r="CU33" s="372"/>
      <c r="CV33" s="373"/>
      <c r="CW33" s="374"/>
      <c r="CX33" s="372"/>
      <c r="CY33" s="458"/>
      <c r="CZ33" s="375"/>
      <c r="DA33" s="378"/>
      <c r="DB33" s="372"/>
      <c r="DC33" s="368"/>
      <c r="DD33" s="374"/>
      <c r="DE33" s="375"/>
      <c r="DF33" s="378"/>
      <c r="DG33" s="372"/>
      <c r="DH33" s="368"/>
      <c r="DI33" s="374"/>
      <c r="DJ33" s="375"/>
      <c r="DK33" s="370"/>
      <c r="DL33" s="373"/>
      <c r="DM33" s="368"/>
      <c r="DN33" s="533"/>
      <c r="DO33" s="534"/>
      <c r="DP33" s="376"/>
      <c r="DQ33" s="403">
        <f t="shared" si="3"/>
        <v>0</v>
      </c>
      <c r="DR33" s="402"/>
      <c r="DS33" s="403"/>
      <c r="DT33" s="1156"/>
      <c r="DU33" s="374"/>
      <c r="DV33" s="372"/>
      <c r="DW33" s="377"/>
      <c r="DX33" s="524"/>
      <c r="DY33" s="403"/>
      <c r="DZ33" s="403"/>
      <c r="EA33" s="402"/>
      <c r="EB33" s="372"/>
      <c r="EC33" s="377"/>
      <c r="ED33" s="376"/>
      <c r="EE33" s="374"/>
      <c r="EF33" s="372"/>
      <c r="EG33" s="377"/>
      <c r="EH33" s="378"/>
      <c r="EI33" s="379"/>
      <c r="EJ33" s="552"/>
      <c r="EK33" s="370"/>
      <c r="EL33" s="368"/>
      <c r="EM33" s="374"/>
      <c r="EN33" s="374"/>
      <c r="EO33" s="368"/>
      <c r="EP33" s="372"/>
      <c r="EQ33" s="379"/>
      <c r="ER33" s="380"/>
      <c r="ES33" s="381"/>
      <c r="ET33" s="381"/>
      <c r="EU33" s="381"/>
      <c r="EV33" s="381"/>
      <c r="EW33" s="381"/>
      <c r="EX33" s="381"/>
      <c r="EY33" s="381"/>
      <c r="EZ33" s="381"/>
      <c r="FA33" s="381"/>
      <c r="FB33" s="381"/>
      <c r="FC33" s="382"/>
      <c r="FD33" s="1276"/>
      <c r="FE33" s="1277"/>
      <c r="FF33" s="373"/>
      <c r="FG33" s="373"/>
      <c r="FH33" s="533"/>
      <c r="FI33" s="1159"/>
    </row>
    <row r="34" spans="1:165" s="330" customFormat="1" ht="11.1" customHeight="1" x14ac:dyDescent="0.15">
      <c r="A34" s="1121"/>
      <c r="B34" s="1124">
        <v>2000</v>
      </c>
      <c r="C34" s="899">
        <v>12606</v>
      </c>
      <c r="D34" s="896">
        <v>84918</v>
      </c>
      <c r="E34" s="894"/>
      <c r="F34" s="468"/>
      <c r="G34" s="468"/>
      <c r="H34" s="1057"/>
      <c r="I34" s="893"/>
      <c r="J34" s="904"/>
      <c r="K34" s="893"/>
      <c r="L34" s="980">
        <v>15564</v>
      </c>
      <c r="M34" s="537">
        <v>7509</v>
      </c>
      <c r="N34" s="470"/>
      <c r="O34" s="570"/>
      <c r="P34" s="470"/>
      <c r="Q34" s="1208"/>
      <c r="R34" s="570"/>
      <c r="S34" s="1214"/>
      <c r="T34" s="1205">
        <f t="shared" si="4"/>
        <v>120597</v>
      </c>
      <c r="U34" s="1037"/>
      <c r="V34" s="1052"/>
      <c r="W34" s="952">
        <v>63495</v>
      </c>
      <c r="X34" s="407">
        <v>12606</v>
      </c>
      <c r="Y34" s="407">
        <v>21423</v>
      </c>
      <c r="Z34" s="407">
        <v>342</v>
      </c>
      <c r="AA34" s="407">
        <v>2772</v>
      </c>
      <c r="AB34" s="926"/>
      <c r="AC34" s="927">
        <v>0</v>
      </c>
      <c r="AD34" s="951">
        <f t="shared" si="5"/>
        <v>100638</v>
      </c>
      <c r="AE34" s="364">
        <v>0</v>
      </c>
      <c r="AF34" s="365">
        <f t="shared" si="6"/>
        <v>0</v>
      </c>
      <c r="AG34" s="366">
        <v>0</v>
      </c>
      <c r="AH34" s="462">
        <f t="shared" si="7"/>
        <v>0</v>
      </c>
      <c r="AI34" s="366">
        <v>7</v>
      </c>
      <c r="AJ34" s="372">
        <f t="shared" si="8"/>
        <v>8.2432464259638714</v>
      </c>
      <c r="AK34" s="368">
        <f t="shared" si="34"/>
        <v>7</v>
      </c>
      <c r="AL34" s="374">
        <f t="shared" si="9"/>
        <v>8.2432464259638714</v>
      </c>
      <c r="AM34" s="368">
        <f t="shared" si="12"/>
        <v>0</v>
      </c>
      <c r="AN34" s="372">
        <f t="shared" si="10"/>
        <v>0</v>
      </c>
      <c r="AO34" s="370"/>
      <c r="AP34" s="458"/>
      <c r="AQ34" s="378">
        <v>0</v>
      </c>
      <c r="AR34" s="372">
        <f t="shared" si="27"/>
        <v>0</v>
      </c>
      <c r="AS34" s="368">
        <v>0</v>
      </c>
      <c r="AT34" s="372">
        <f t="shared" si="28"/>
        <v>0</v>
      </c>
      <c r="AU34" s="368">
        <v>1</v>
      </c>
      <c r="AV34" s="372">
        <f t="shared" si="29"/>
        <v>7.9327304458194519</v>
      </c>
      <c r="AW34" s="368">
        <f t="shared" si="30"/>
        <v>1</v>
      </c>
      <c r="AX34" s="372">
        <f t="shared" si="31"/>
        <v>7.9327304458194519</v>
      </c>
      <c r="AY34" s="369">
        <f t="shared" si="32"/>
        <v>0</v>
      </c>
      <c r="AZ34" s="374">
        <f t="shared" si="33"/>
        <v>0</v>
      </c>
      <c r="BA34" s="368"/>
      <c r="BB34" s="458"/>
      <c r="BC34" s="378">
        <v>0</v>
      </c>
      <c r="BD34" s="372">
        <f t="shared" si="13"/>
        <v>0</v>
      </c>
      <c r="BE34" s="368">
        <v>0</v>
      </c>
      <c r="BF34" s="372">
        <f t="shared" si="14"/>
        <v>0</v>
      </c>
      <c r="BG34" s="368">
        <v>0</v>
      </c>
      <c r="BH34" s="372">
        <f t="shared" si="15"/>
        <v>0</v>
      </c>
      <c r="BI34" s="368">
        <f t="shared" si="16"/>
        <v>0</v>
      </c>
      <c r="BJ34" s="372">
        <f t="shared" si="17"/>
        <v>0</v>
      </c>
      <c r="BK34" s="368">
        <f t="shared" si="18"/>
        <v>0</v>
      </c>
      <c r="BL34" s="372">
        <f t="shared" si="19"/>
        <v>0</v>
      </c>
      <c r="BM34" s="368"/>
      <c r="BN34" s="377"/>
      <c r="BO34" s="378">
        <v>0</v>
      </c>
      <c r="BP34" s="372">
        <f t="shared" si="20"/>
        <v>0</v>
      </c>
      <c r="BQ34" s="368">
        <v>0</v>
      </c>
      <c r="BR34" s="372">
        <f t="shared" si="21"/>
        <v>0</v>
      </c>
      <c r="BS34" s="368">
        <v>1</v>
      </c>
      <c r="BT34" s="372">
        <f t="shared" si="22"/>
        <v>13.317352510320948</v>
      </c>
      <c r="BU34" s="368">
        <f t="shared" si="23"/>
        <v>1</v>
      </c>
      <c r="BV34" s="372">
        <f t="shared" si="24"/>
        <v>13.317352510320948</v>
      </c>
      <c r="BW34" s="368">
        <f t="shared" si="25"/>
        <v>0</v>
      </c>
      <c r="BX34" s="372">
        <f t="shared" si="26"/>
        <v>0</v>
      </c>
      <c r="BY34" s="368"/>
      <c r="BZ34" s="377"/>
      <c r="CA34" s="370"/>
      <c r="CB34" s="372"/>
      <c r="CC34" s="368"/>
      <c r="CD34" s="372"/>
      <c r="CE34" s="368"/>
      <c r="CF34" s="372"/>
      <c r="CG34" s="368"/>
      <c r="CH34" s="372"/>
      <c r="CI34" s="368"/>
      <c r="CJ34" s="372"/>
      <c r="CK34" s="368"/>
      <c r="CL34" s="379"/>
      <c r="CM34" s="371"/>
      <c r="CN34" s="402">
        <f t="shared" si="11"/>
        <v>0</v>
      </c>
      <c r="CO34" s="373"/>
      <c r="CP34" s="403">
        <f t="shared" si="2"/>
        <v>0</v>
      </c>
      <c r="CQ34" s="372"/>
      <c r="CR34" s="458"/>
      <c r="CS34" s="375"/>
      <c r="CT34" s="369"/>
      <c r="CU34" s="372"/>
      <c r="CV34" s="373"/>
      <c r="CW34" s="374"/>
      <c r="CX34" s="372"/>
      <c r="CY34" s="458"/>
      <c r="CZ34" s="375"/>
      <c r="DA34" s="378"/>
      <c r="DB34" s="372"/>
      <c r="DC34" s="368"/>
      <c r="DD34" s="374"/>
      <c r="DE34" s="375"/>
      <c r="DF34" s="378"/>
      <c r="DG34" s="372"/>
      <c r="DH34" s="368"/>
      <c r="DI34" s="374"/>
      <c r="DJ34" s="375"/>
      <c r="DK34" s="370"/>
      <c r="DL34" s="373"/>
      <c r="DM34" s="368"/>
      <c r="DN34" s="533"/>
      <c r="DO34" s="534"/>
      <c r="DP34" s="376">
        <v>1</v>
      </c>
      <c r="DQ34" s="403">
        <f t="shared" si="3"/>
        <v>1.177606632280553</v>
      </c>
      <c r="DR34" s="402"/>
      <c r="DS34" s="403"/>
      <c r="DT34" s="1156"/>
      <c r="DU34" s="374"/>
      <c r="DV34" s="372"/>
      <c r="DW34" s="377"/>
      <c r="DX34" s="524"/>
      <c r="DY34" s="403"/>
      <c r="DZ34" s="403"/>
      <c r="EA34" s="402"/>
      <c r="EB34" s="372"/>
      <c r="EC34" s="377"/>
      <c r="ED34" s="376"/>
      <c r="EE34" s="374"/>
      <c r="EF34" s="372"/>
      <c r="EG34" s="377"/>
      <c r="EH34" s="378"/>
      <c r="EI34" s="379"/>
      <c r="EJ34" s="552"/>
      <c r="EK34" s="370"/>
      <c r="EL34" s="368"/>
      <c r="EM34" s="374"/>
      <c r="EN34" s="374"/>
      <c r="EO34" s="368"/>
      <c r="EP34" s="372"/>
      <c r="EQ34" s="379"/>
      <c r="ER34" s="385">
        <v>0</v>
      </c>
      <c r="ES34" s="386">
        <v>0</v>
      </c>
      <c r="ET34" s="386">
        <v>0</v>
      </c>
      <c r="EU34" s="386">
        <v>0</v>
      </c>
      <c r="EV34" s="373">
        <f>ER34+ET34</f>
        <v>0</v>
      </c>
      <c r="EW34" s="372">
        <f>(EV34*100000)/FB34</f>
        <v>0</v>
      </c>
      <c r="EX34" s="386">
        <v>0</v>
      </c>
      <c r="EY34" s="386">
        <v>0</v>
      </c>
      <c r="EZ34" s="386">
        <v>0</v>
      </c>
      <c r="FA34" s="386">
        <v>0</v>
      </c>
      <c r="FB34" s="387">
        <v>46485</v>
      </c>
      <c r="FC34" s="388">
        <v>798880</v>
      </c>
      <c r="FD34" s="1276"/>
      <c r="FE34" s="1277"/>
      <c r="FF34" s="373"/>
      <c r="FG34" s="373"/>
      <c r="FH34" s="533"/>
      <c r="FI34" s="1159"/>
    </row>
    <row r="35" spans="1:165" s="330" customFormat="1" ht="11.1" customHeight="1" x14ac:dyDescent="0.15">
      <c r="A35" s="1121"/>
      <c r="B35" s="1124">
        <v>2001</v>
      </c>
      <c r="C35" s="899">
        <v>13566</v>
      </c>
      <c r="D35" s="896">
        <v>86784</v>
      </c>
      <c r="E35" s="894"/>
      <c r="F35" s="468"/>
      <c r="G35" s="468"/>
      <c r="H35" s="1057"/>
      <c r="I35" s="893"/>
      <c r="J35" s="904"/>
      <c r="K35" s="893"/>
      <c r="L35" s="980">
        <v>15096</v>
      </c>
      <c r="M35" s="537">
        <v>7239</v>
      </c>
      <c r="N35" s="470"/>
      <c r="O35" s="570"/>
      <c r="P35" s="470"/>
      <c r="Q35" s="1208"/>
      <c r="R35" s="570"/>
      <c r="S35" s="1214"/>
      <c r="T35" s="1205">
        <f t="shared" si="4"/>
        <v>122685</v>
      </c>
      <c r="U35" s="1038">
        <f>(SEMA!AK5)</f>
        <v>12139</v>
      </c>
      <c r="V35" s="1053">
        <f t="shared" ref="V35:V39" si="35">SUM(T35+U35)</f>
        <v>134824</v>
      </c>
      <c r="W35" s="952">
        <v>62073</v>
      </c>
      <c r="X35" s="407">
        <v>13566</v>
      </c>
      <c r="Y35" s="407">
        <v>24711</v>
      </c>
      <c r="Z35" s="407">
        <v>201</v>
      </c>
      <c r="AA35" s="407">
        <v>2907</v>
      </c>
      <c r="AB35" s="926"/>
      <c r="AC35" s="927">
        <v>0</v>
      </c>
      <c r="AD35" s="951">
        <f t="shared" si="5"/>
        <v>103458</v>
      </c>
      <c r="AE35" s="384">
        <v>1</v>
      </c>
      <c r="AF35" s="365">
        <f t="shared" si="6"/>
        <v>1.1522861356932153</v>
      </c>
      <c r="AG35" s="366">
        <v>0</v>
      </c>
      <c r="AH35" s="462">
        <f t="shared" si="7"/>
        <v>0</v>
      </c>
      <c r="AI35" s="366">
        <v>6</v>
      </c>
      <c r="AJ35" s="372">
        <f t="shared" si="8"/>
        <v>6.913716814159292</v>
      </c>
      <c r="AK35" s="368">
        <f t="shared" si="34"/>
        <v>7</v>
      </c>
      <c r="AL35" s="374">
        <f t="shared" si="9"/>
        <v>8.066002949852507</v>
      </c>
      <c r="AM35" s="368">
        <f t="shared" si="12"/>
        <v>1</v>
      </c>
      <c r="AN35" s="372">
        <f t="shared" si="10"/>
        <v>1.1522861356932153</v>
      </c>
      <c r="AO35" s="370"/>
      <c r="AP35" s="458"/>
      <c r="AQ35" s="378">
        <v>0</v>
      </c>
      <c r="AR35" s="372">
        <f t="shared" si="27"/>
        <v>0</v>
      </c>
      <c r="AS35" s="368">
        <v>0</v>
      </c>
      <c r="AT35" s="372">
        <f t="shared" si="28"/>
        <v>0</v>
      </c>
      <c r="AU35" s="368">
        <v>4</v>
      </c>
      <c r="AV35" s="372">
        <f t="shared" si="29"/>
        <v>29.485478401887072</v>
      </c>
      <c r="AW35" s="368">
        <f t="shared" si="30"/>
        <v>4</v>
      </c>
      <c r="AX35" s="372">
        <f t="shared" si="31"/>
        <v>29.485478401887072</v>
      </c>
      <c r="AY35" s="369">
        <f t="shared" si="32"/>
        <v>0</v>
      </c>
      <c r="AZ35" s="374">
        <f t="shared" si="33"/>
        <v>0</v>
      </c>
      <c r="BA35" s="368"/>
      <c r="BB35" s="458"/>
      <c r="BC35" s="378">
        <v>1</v>
      </c>
      <c r="BD35" s="372">
        <f t="shared" si="13"/>
        <v>6.6242713301536833</v>
      </c>
      <c r="BE35" s="368">
        <v>0</v>
      </c>
      <c r="BF35" s="372">
        <f t="shared" si="14"/>
        <v>0</v>
      </c>
      <c r="BG35" s="368">
        <v>0</v>
      </c>
      <c r="BH35" s="372">
        <f t="shared" si="15"/>
        <v>0</v>
      </c>
      <c r="BI35" s="368">
        <f t="shared" si="16"/>
        <v>1</v>
      </c>
      <c r="BJ35" s="372">
        <f t="shared" si="17"/>
        <v>6.6242713301536833</v>
      </c>
      <c r="BK35" s="368">
        <f t="shared" si="18"/>
        <v>1</v>
      </c>
      <c r="BL35" s="372">
        <f t="shared" si="19"/>
        <v>6.6242713301536833</v>
      </c>
      <c r="BM35" s="368"/>
      <c r="BN35" s="377"/>
      <c r="BO35" s="378">
        <v>0</v>
      </c>
      <c r="BP35" s="372">
        <f t="shared" si="20"/>
        <v>0</v>
      </c>
      <c r="BQ35" s="368">
        <v>0</v>
      </c>
      <c r="BR35" s="372">
        <f t="shared" si="21"/>
        <v>0</v>
      </c>
      <c r="BS35" s="368">
        <v>1</v>
      </c>
      <c r="BT35" s="372">
        <f t="shared" si="22"/>
        <v>13.814062715844731</v>
      </c>
      <c r="BU35" s="368">
        <f t="shared" si="23"/>
        <v>1</v>
      </c>
      <c r="BV35" s="372">
        <f t="shared" si="24"/>
        <v>13.814062715844731</v>
      </c>
      <c r="BW35" s="368">
        <f t="shared" si="25"/>
        <v>0</v>
      </c>
      <c r="BX35" s="372">
        <f t="shared" si="26"/>
        <v>0</v>
      </c>
      <c r="BY35" s="368"/>
      <c r="BZ35" s="377"/>
      <c r="CA35" s="370"/>
      <c r="CB35" s="372"/>
      <c r="CC35" s="368"/>
      <c r="CD35" s="372"/>
      <c r="CE35" s="368"/>
      <c r="CF35" s="372"/>
      <c r="CG35" s="368"/>
      <c r="CH35" s="372"/>
      <c r="CI35" s="368"/>
      <c r="CJ35" s="372"/>
      <c r="CK35" s="368"/>
      <c r="CL35" s="379"/>
      <c r="CM35" s="371">
        <v>1</v>
      </c>
      <c r="CN35" s="402">
        <f t="shared" si="11"/>
        <v>1.1522861356932153</v>
      </c>
      <c r="CO35" s="373">
        <v>1</v>
      </c>
      <c r="CP35" s="403">
        <f t="shared" si="2"/>
        <v>1.1522861356932153</v>
      </c>
      <c r="CQ35" s="372"/>
      <c r="CR35" s="458"/>
      <c r="CS35" s="375"/>
      <c r="CT35" s="369"/>
      <c r="CU35" s="372"/>
      <c r="CV35" s="373">
        <v>1</v>
      </c>
      <c r="CW35" s="374"/>
      <c r="CX35" s="372"/>
      <c r="CY35" s="458"/>
      <c r="CZ35" s="375"/>
      <c r="DA35" s="378"/>
      <c r="DB35" s="372"/>
      <c r="DC35" s="368"/>
      <c r="DD35" s="374"/>
      <c r="DE35" s="375"/>
      <c r="DF35" s="378"/>
      <c r="DG35" s="372"/>
      <c r="DH35" s="368"/>
      <c r="DI35" s="374"/>
      <c r="DJ35" s="375"/>
      <c r="DK35" s="370"/>
      <c r="DL35" s="373"/>
      <c r="DM35" s="368"/>
      <c r="DN35" s="533"/>
      <c r="DO35" s="534"/>
      <c r="DP35" s="376">
        <v>2</v>
      </c>
      <c r="DQ35" s="403">
        <f t="shared" si="3"/>
        <v>2.3045722713864305</v>
      </c>
      <c r="DR35" s="402"/>
      <c r="DS35" s="403"/>
      <c r="DT35" s="1156"/>
      <c r="DU35" s="374"/>
      <c r="DV35" s="372"/>
      <c r="DW35" s="377"/>
      <c r="DX35" s="524"/>
      <c r="DY35" s="403"/>
      <c r="DZ35" s="403"/>
      <c r="EA35" s="402"/>
      <c r="EB35" s="372"/>
      <c r="EC35" s="377"/>
      <c r="ED35" s="376"/>
      <c r="EE35" s="374"/>
      <c r="EF35" s="372"/>
      <c r="EG35" s="377"/>
      <c r="EH35" s="378"/>
      <c r="EI35" s="379"/>
      <c r="EJ35" s="726">
        <v>16829</v>
      </c>
      <c r="EK35" s="370"/>
      <c r="EL35" s="368">
        <v>1</v>
      </c>
      <c r="EM35" s="374"/>
      <c r="EN35" s="374"/>
      <c r="EO35" s="368"/>
      <c r="EP35" s="372"/>
      <c r="EQ35" s="379"/>
      <c r="ER35" s="385">
        <v>0</v>
      </c>
      <c r="ES35" s="386">
        <v>0</v>
      </c>
      <c r="ET35" s="386">
        <v>1</v>
      </c>
      <c r="EU35" s="386">
        <v>2.04</v>
      </c>
      <c r="EV35" s="373">
        <f t="shared" ref="EV35:EV46" si="36">ER35+ET35</f>
        <v>1</v>
      </c>
      <c r="EW35" s="372">
        <f t="shared" ref="EW35:EW46" si="37">(EV35*100000)/FB35</f>
        <v>2.0389438270975635</v>
      </c>
      <c r="EX35" s="386">
        <v>0</v>
      </c>
      <c r="EY35" s="386">
        <v>0</v>
      </c>
      <c r="EZ35" s="386">
        <v>0</v>
      </c>
      <c r="FA35" s="386">
        <v>0</v>
      </c>
      <c r="FB35" s="387">
        <v>49045</v>
      </c>
      <c r="FC35" s="388">
        <v>847925</v>
      </c>
      <c r="FD35" s="1276"/>
      <c r="FE35" s="1277"/>
      <c r="FF35" s="373"/>
      <c r="FG35" s="373"/>
      <c r="FH35" s="533"/>
      <c r="FI35" s="1159"/>
    </row>
    <row r="36" spans="1:165" s="330" customFormat="1" ht="11.1" customHeight="1" x14ac:dyDescent="0.15">
      <c r="A36" s="1121"/>
      <c r="B36" s="1124">
        <v>2002</v>
      </c>
      <c r="C36" s="899">
        <v>14340</v>
      </c>
      <c r="D36" s="1042">
        <f t="shared" ref="D36:D49" si="38">SUM(E36:I36)</f>
        <v>59785</v>
      </c>
      <c r="E36" s="894">
        <v>1170</v>
      </c>
      <c r="F36" s="468">
        <v>7309</v>
      </c>
      <c r="G36" s="468">
        <v>16261</v>
      </c>
      <c r="H36" s="1058">
        <v>35045</v>
      </c>
      <c r="I36" s="896"/>
      <c r="J36" s="904">
        <v>1413</v>
      </c>
      <c r="K36" s="893"/>
      <c r="L36" s="980">
        <v>14871</v>
      </c>
      <c r="M36" s="537">
        <v>7467</v>
      </c>
      <c r="N36" s="470"/>
      <c r="O36" s="570"/>
      <c r="P36" s="470"/>
      <c r="Q36" s="1208"/>
      <c r="R36" s="570"/>
      <c r="S36" s="1214"/>
      <c r="T36" s="1205">
        <f t="shared" si="4"/>
        <v>97876</v>
      </c>
      <c r="U36" s="1038">
        <f>(SEMA!AK6)</f>
        <v>17523</v>
      </c>
      <c r="V36" s="1053">
        <f t="shared" si="35"/>
        <v>115399</v>
      </c>
      <c r="W36" s="952">
        <v>60987</v>
      </c>
      <c r="X36" s="407">
        <v>14340</v>
      </c>
      <c r="Y36" s="407">
        <v>24291</v>
      </c>
      <c r="Z36" s="407">
        <v>273</v>
      </c>
      <c r="AA36" s="407">
        <v>3276</v>
      </c>
      <c r="AB36" s="926"/>
      <c r="AC36" s="927">
        <v>291</v>
      </c>
      <c r="AD36" s="951">
        <f t="shared" si="5"/>
        <v>103458</v>
      </c>
      <c r="AE36" s="364">
        <v>0</v>
      </c>
      <c r="AF36" s="365">
        <f t="shared" si="6"/>
        <v>0</v>
      </c>
      <c r="AG36" s="383">
        <v>1</v>
      </c>
      <c r="AH36" s="462">
        <f t="shared" si="7"/>
        <v>1.6726603663126203</v>
      </c>
      <c r="AI36" s="366">
        <v>1</v>
      </c>
      <c r="AJ36" s="372">
        <f t="shared" si="8"/>
        <v>1.6726603663126203</v>
      </c>
      <c r="AK36" s="368">
        <f t="shared" si="34"/>
        <v>2</v>
      </c>
      <c r="AL36" s="374">
        <f t="shared" si="9"/>
        <v>3.3453207326252405</v>
      </c>
      <c r="AM36" s="368">
        <f t="shared" si="12"/>
        <v>1</v>
      </c>
      <c r="AN36" s="372">
        <f t="shared" si="10"/>
        <v>1.6726603663126203</v>
      </c>
      <c r="AO36" s="370"/>
      <c r="AP36" s="458"/>
      <c r="AQ36" s="378">
        <v>0</v>
      </c>
      <c r="AR36" s="372">
        <f t="shared" si="27"/>
        <v>0</v>
      </c>
      <c r="AS36" s="368">
        <v>0</v>
      </c>
      <c r="AT36" s="372">
        <f t="shared" si="28"/>
        <v>0</v>
      </c>
      <c r="AU36" s="368">
        <v>2</v>
      </c>
      <c r="AV36" s="372">
        <f t="shared" si="29"/>
        <v>13.947001394700139</v>
      </c>
      <c r="AW36" s="368">
        <f t="shared" si="30"/>
        <v>2</v>
      </c>
      <c r="AX36" s="372">
        <f t="shared" si="31"/>
        <v>13.947001394700139</v>
      </c>
      <c r="AY36" s="369">
        <f t="shared" si="32"/>
        <v>0</v>
      </c>
      <c r="AZ36" s="374">
        <f t="shared" si="33"/>
        <v>0</v>
      </c>
      <c r="BA36" s="368"/>
      <c r="BB36" s="458"/>
      <c r="BC36" s="378">
        <v>0</v>
      </c>
      <c r="BD36" s="372">
        <f t="shared" si="13"/>
        <v>0</v>
      </c>
      <c r="BE36" s="368">
        <v>1</v>
      </c>
      <c r="BF36" s="372">
        <f t="shared" si="14"/>
        <v>6.7244973438235487</v>
      </c>
      <c r="BG36" s="368">
        <v>1</v>
      </c>
      <c r="BH36" s="372">
        <f t="shared" si="15"/>
        <v>6.7244973438235487</v>
      </c>
      <c r="BI36" s="368">
        <f t="shared" si="16"/>
        <v>2</v>
      </c>
      <c r="BJ36" s="372">
        <f t="shared" si="17"/>
        <v>13.448994687647097</v>
      </c>
      <c r="BK36" s="368">
        <f t="shared" si="18"/>
        <v>1</v>
      </c>
      <c r="BL36" s="372">
        <f t="shared" si="19"/>
        <v>6.7244973438235487</v>
      </c>
      <c r="BM36" s="368"/>
      <c r="BN36" s="377"/>
      <c r="BO36" s="378">
        <v>0</v>
      </c>
      <c r="BP36" s="372">
        <f t="shared" si="20"/>
        <v>0</v>
      </c>
      <c r="BQ36" s="368">
        <v>0</v>
      </c>
      <c r="BR36" s="372">
        <f t="shared" si="21"/>
        <v>0</v>
      </c>
      <c r="BS36" s="368">
        <v>1</v>
      </c>
      <c r="BT36" s="372">
        <f t="shared" si="22"/>
        <v>13.392259274139549</v>
      </c>
      <c r="BU36" s="368">
        <f t="shared" si="23"/>
        <v>1</v>
      </c>
      <c r="BV36" s="372">
        <f t="shared" si="24"/>
        <v>13.392259274139549</v>
      </c>
      <c r="BW36" s="368">
        <f t="shared" si="25"/>
        <v>0</v>
      </c>
      <c r="BX36" s="372">
        <f t="shared" si="26"/>
        <v>0</v>
      </c>
      <c r="BY36" s="368"/>
      <c r="BZ36" s="377"/>
      <c r="CA36" s="370"/>
      <c r="CB36" s="372"/>
      <c r="CC36" s="368"/>
      <c r="CD36" s="372"/>
      <c r="CE36" s="368"/>
      <c r="CF36" s="372"/>
      <c r="CG36" s="368"/>
      <c r="CH36" s="372"/>
      <c r="CI36" s="368"/>
      <c r="CJ36" s="372"/>
      <c r="CK36" s="368"/>
      <c r="CL36" s="379"/>
      <c r="CM36" s="371"/>
      <c r="CN36" s="402">
        <f t="shared" si="11"/>
        <v>0</v>
      </c>
      <c r="CO36" s="373">
        <v>1</v>
      </c>
      <c r="CP36" s="403">
        <f t="shared" si="2"/>
        <v>1.6726603663126203</v>
      </c>
      <c r="CQ36" s="372"/>
      <c r="CR36" s="458"/>
      <c r="CS36" s="375"/>
      <c r="CT36" s="369"/>
      <c r="CU36" s="372"/>
      <c r="CV36" s="373">
        <v>1</v>
      </c>
      <c r="CW36" s="374"/>
      <c r="CX36" s="372"/>
      <c r="CY36" s="458"/>
      <c r="CZ36" s="375"/>
      <c r="DA36" s="378"/>
      <c r="DB36" s="372"/>
      <c r="DC36" s="368"/>
      <c r="DD36" s="374"/>
      <c r="DE36" s="375"/>
      <c r="DF36" s="378"/>
      <c r="DG36" s="372"/>
      <c r="DH36" s="368"/>
      <c r="DI36" s="374"/>
      <c r="DJ36" s="375"/>
      <c r="DK36" s="370"/>
      <c r="DL36" s="373"/>
      <c r="DM36" s="368"/>
      <c r="DN36" s="533"/>
      <c r="DO36" s="534"/>
      <c r="DP36" s="376"/>
      <c r="DQ36" s="403">
        <f t="shared" si="3"/>
        <v>0</v>
      </c>
      <c r="DR36" s="402"/>
      <c r="DS36" s="403"/>
      <c r="DT36" s="1156"/>
      <c r="DU36" s="374"/>
      <c r="DV36" s="372"/>
      <c r="DW36" s="377"/>
      <c r="DX36" s="524"/>
      <c r="DY36" s="403"/>
      <c r="DZ36" s="403"/>
      <c r="EA36" s="402"/>
      <c r="EB36" s="372"/>
      <c r="EC36" s="377"/>
      <c r="ED36" s="376">
        <v>2</v>
      </c>
      <c r="EE36" s="403">
        <f t="shared" ref="EE36:EE51" si="39">(ED36*100000)/C36</f>
        <v>13.947001394700139</v>
      </c>
      <c r="EF36" s="368">
        <v>1</v>
      </c>
      <c r="EG36" s="389">
        <f t="shared" ref="EG36:EG51" si="40">(EF36*100000)/C36</f>
        <v>6.9735006973500697</v>
      </c>
      <c r="EH36" s="378"/>
      <c r="EI36" s="379"/>
      <c r="EJ36" s="1129">
        <v>21420</v>
      </c>
      <c r="EK36" s="370"/>
      <c r="EL36" s="368">
        <v>0</v>
      </c>
      <c r="EM36" s="374"/>
      <c r="EN36" s="374"/>
      <c r="EO36" s="368"/>
      <c r="EP36" s="372"/>
      <c r="EQ36" s="379"/>
      <c r="ER36" s="385">
        <v>1</v>
      </c>
      <c r="ES36" s="386">
        <v>1.99</v>
      </c>
      <c r="ET36" s="386">
        <v>1</v>
      </c>
      <c r="EU36" s="386">
        <v>1.99</v>
      </c>
      <c r="EV36" s="373">
        <f t="shared" si="36"/>
        <v>2</v>
      </c>
      <c r="EW36" s="372">
        <f t="shared" si="37"/>
        <v>3.9897065570827266</v>
      </c>
      <c r="EX36" s="386">
        <v>1</v>
      </c>
      <c r="EY36" s="386">
        <v>1.99</v>
      </c>
      <c r="EZ36" s="386">
        <v>2</v>
      </c>
      <c r="FA36" s="386">
        <v>2</v>
      </c>
      <c r="FB36" s="387">
        <v>50129</v>
      </c>
      <c r="FC36" s="388">
        <v>898054</v>
      </c>
      <c r="FD36" s="1276"/>
      <c r="FE36" s="1277"/>
      <c r="FF36" s="373"/>
      <c r="FG36" s="373"/>
      <c r="FH36" s="533"/>
      <c r="FI36" s="1159"/>
    </row>
    <row r="37" spans="1:165" s="330" customFormat="1" ht="11.1" customHeight="1" x14ac:dyDescent="0.15">
      <c r="A37" s="1121"/>
      <c r="B37" s="1124">
        <v>2003</v>
      </c>
      <c r="C37" s="899">
        <v>12726</v>
      </c>
      <c r="D37" s="1042">
        <f t="shared" si="38"/>
        <v>55771</v>
      </c>
      <c r="E37" s="894">
        <v>875</v>
      </c>
      <c r="F37" s="468">
        <v>7916</v>
      </c>
      <c r="G37" s="468">
        <v>16030</v>
      </c>
      <c r="H37" s="1058">
        <v>30950</v>
      </c>
      <c r="I37" s="896"/>
      <c r="J37" s="904">
        <v>1375</v>
      </c>
      <c r="K37" s="893"/>
      <c r="L37" s="980">
        <v>13410</v>
      </c>
      <c r="M37" s="537">
        <v>7074</v>
      </c>
      <c r="N37" s="470"/>
      <c r="O37" s="570"/>
      <c r="P37" s="470"/>
      <c r="Q37" s="1208"/>
      <c r="R37" s="570"/>
      <c r="S37" s="1214"/>
      <c r="T37" s="1205">
        <f t="shared" si="4"/>
        <v>90356</v>
      </c>
      <c r="U37" s="1038">
        <f>(SEMA!AK7)</f>
        <v>23853</v>
      </c>
      <c r="V37" s="1053">
        <f t="shared" si="35"/>
        <v>114209</v>
      </c>
      <c r="W37" s="952">
        <v>53244</v>
      </c>
      <c r="X37" s="407">
        <v>12726</v>
      </c>
      <c r="Y37" s="407">
        <v>22515</v>
      </c>
      <c r="Z37" s="407">
        <v>357</v>
      </c>
      <c r="AA37" s="407">
        <v>3489</v>
      </c>
      <c r="AB37" s="926"/>
      <c r="AC37" s="927">
        <v>219</v>
      </c>
      <c r="AD37" s="951">
        <f t="shared" si="5"/>
        <v>92550</v>
      </c>
      <c r="AE37" s="384">
        <v>0</v>
      </c>
      <c r="AF37" s="365">
        <f t="shared" si="6"/>
        <v>0</v>
      </c>
      <c r="AG37" s="383">
        <v>1</v>
      </c>
      <c r="AH37" s="462">
        <f t="shared" si="7"/>
        <v>1.793046565419304</v>
      </c>
      <c r="AI37" s="366">
        <v>3</v>
      </c>
      <c r="AJ37" s="372">
        <f t="shared" si="8"/>
        <v>5.3791396962579121</v>
      </c>
      <c r="AK37" s="368">
        <f t="shared" si="34"/>
        <v>4</v>
      </c>
      <c r="AL37" s="374">
        <f t="shared" si="9"/>
        <v>7.1721862616772158</v>
      </c>
      <c r="AM37" s="368">
        <f t="shared" si="12"/>
        <v>1</v>
      </c>
      <c r="AN37" s="372">
        <f t="shared" si="10"/>
        <v>1.793046565419304</v>
      </c>
      <c r="AO37" s="370"/>
      <c r="AP37" s="458"/>
      <c r="AQ37" s="378">
        <v>0</v>
      </c>
      <c r="AR37" s="372">
        <f t="shared" si="27"/>
        <v>0</v>
      </c>
      <c r="AS37" s="368">
        <v>0</v>
      </c>
      <c r="AT37" s="372">
        <f t="shared" si="28"/>
        <v>0</v>
      </c>
      <c r="AU37" s="368">
        <v>0</v>
      </c>
      <c r="AV37" s="372">
        <f t="shared" si="29"/>
        <v>0</v>
      </c>
      <c r="AW37" s="368">
        <f t="shared" si="30"/>
        <v>0</v>
      </c>
      <c r="AX37" s="372">
        <f t="shared" si="31"/>
        <v>0</v>
      </c>
      <c r="AY37" s="369">
        <f t="shared" si="32"/>
        <v>0</v>
      </c>
      <c r="AZ37" s="374">
        <f t="shared" si="33"/>
        <v>0</v>
      </c>
      <c r="BA37" s="368"/>
      <c r="BB37" s="458"/>
      <c r="BC37" s="378">
        <v>0</v>
      </c>
      <c r="BD37" s="372">
        <f t="shared" si="13"/>
        <v>0</v>
      </c>
      <c r="BE37" s="368">
        <v>0</v>
      </c>
      <c r="BF37" s="372">
        <f t="shared" si="14"/>
        <v>0</v>
      </c>
      <c r="BG37" s="368">
        <v>1</v>
      </c>
      <c r="BH37" s="372">
        <f t="shared" si="15"/>
        <v>7.4571215510812827</v>
      </c>
      <c r="BI37" s="368">
        <f t="shared" si="16"/>
        <v>1</v>
      </c>
      <c r="BJ37" s="372">
        <f t="shared" si="17"/>
        <v>7.4571215510812827</v>
      </c>
      <c r="BK37" s="368">
        <f t="shared" si="18"/>
        <v>0</v>
      </c>
      <c r="BL37" s="372">
        <f t="shared" si="19"/>
        <v>0</v>
      </c>
      <c r="BM37" s="368"/>
      <c r="BN37" s="377"/>
      <c r="BO37" s="378">
        <v>0</v>
      </c>
      <c r="BP37" s="372">
        <f t="shared" si="20"/>
        <v>0</v>
      </c>
      <c r="BQ37" s="368">
        <v>0</v>
      </c>
      <c r="BR37" s="372">
        <f t="shared" si="21"/>
        <v>0</v>
      </c>
      <c r="BS37" s="368">
        <v>0</v>
      </c>
      <c r="BT37" s="372">
        <f t="shared" si="22"/>
        <v>0</v>
      </c>
      <c r="BU37" s="368">
        <f t="shared" si="23"/>
        <v>0</v>
      </c>
      <c r="BV37" s="372">
        <f t="shared" si="24"/>
        <v>0</v>
      </c>
      <c r="BW37" s="368">
        <f t="shared" si="25"/>
        <v>0</v>
      </c>
      <c r="BX37" s="372">
        <f t="shared" si="26"/>
        <v>0</v>
      </c>
      <c r="BY37" s="368"/>
      <c r="BZ37" s="377"/>
      <c r="CA37" s="370"/>
      <c r="CB37" s="372"/>
      <c r="CC37" s="368"/>
      <c r="CD37" s="372"/>
      <c r="CE37" s="368"/>
      <c r="CF37" s="372"/>
      <c r="CG37" s="368"/>
      <c r="CH37" s="372"/>
      <c r="CI37" s="368"/>
      <c r="CJ37" s="372"/>
      <c r="CK37" s="368"/>
      <c r="CL37" s="379"/>
      <c r="CM37" s="371"/>
      <c r="CN37" s="402">
        <f t="shared" si="11"/>
        <v>0</v>
      </c>
      <c r="CO37" s="373"/>
      <c r="CP37" s="403">
        <f t="shared" si="2"/>
        <v>0</v>
      </c>
      <c r="CQ37" s="372"/>
      <c r="CR37" s="458"/>
      <c r="CS37" s="375"/>
      <c r="CT37" s="369"/>
      <c r="CU37" s="372"/>
      <c r="CV37" s="373"/>
      <c r="CW37" s="374"/>
      <c r="CX37" s="372"/>
      <c r="CY37" s="458"/>
      <c r="CZ37" s="375"/>
      <c r="DA37" s="378"/>
      <c r="DB37" s="372"/>
      <c r="DC37" s="368"/>
      <c r="DD37" s="374"/>
      <c r="DE37" s="375"/>
      <c r="DF37" s="378"/>
      <c r="DG37" s="372"/>
      <c r="DH37" s="368"/>
      <c r="DI37" s="374"/>
      <c r="DJ37" s="375"/>
      <c r="DK37" s="370"/>
      <c r="DL37" s="373"/>
      <c r="DM37" s="368"/>
      <c r="DN37" s="533"/>
      <c r="DO37" s="534"/>
      <c r="DP37" s="376">
        <v>3</v>
      </c>
      <c r="DQ37" s="403">
        <f t="shared" si="3"/>
        <v>5.3791396962579121</v>
      </c>
      <c r="DR37" s="402"/>
      <c r="DS37" s="403"/>
      <c r="DT37" s="1156"/>
      <c r="DU37" s="374"/>
      <c r="DV37" s="372"/>
      <c r="DW37" s="377"/>
      <c r="DX37" s="524"/>
      <c r="DY37" s="403"/>
      <c r="DZ37" s="403"/>
      <c r="EA37" s="402"/>
      <c r="EB37" s="372"/>
      <c r="EC37" s="377"/>
      <c r="ED37" s="376">
        <v>0</v>
      </c>
      <c r="EE37" s="403">
        <f t="shared" si="39"/>
        <v>0</v>
      </c>
      <c r="EF37" s="368">
        <v>0</v>
      </c>
      <c r="EG37" s="389">
        <f t="shared" si="40"/>
        <v>0</v>
      </c>
      <c r="EH37" s="378"/>
      <c r="EI37" s="379"/>
      <c r="EJ37" s="1129">
        <v>19514</v>
      </c>
      <c r="EK37" s="370">
        <v>16295</v>
      </c>
      <c r="EL37" s="368">
        <v>1</v>
      </c>
      <c r="EM37" s="374">
        <f t="shared" ref="EM37:EM51" si="41">(EL37/EJ37)*100000</f>
        <v>5.1245259813467259</v>
      </c>
      <c r="EN37" s="374">
        <f>(EL37/EK37)*100000</f>
        <v>6.1368517950291501</v>
      </c>
      <c r="EO37" s="368"/>
      <c r="EP37" s="372"/>
      <c r="EQ37" s="379"/>
      <c r="ER37" s="385">
        <v>0</v>
      </c>
      <c r="ES37" s="386">
        <v>0</v>
      </c>
      <c r="ET37" s="386">
        <v>0</v>
      </c>
      <c r="EU37" s="386">
        <v>0</v>
      </c>
      <c r="EV37" s="373">
        <f t="shared" si="36"/>
        <v>0</v>
      </c>
      <c r="EW37" s="372">
        <f t="shared" si="37"/>
        <v>0</v>
      </c>
      <c r="EX37" s="386">
        <v>0</v>
      </c>
      <c r="EY37" s="386">
        <v>0</v>
      </c>
      <c r="EZ37" s="386">
        <v>0</v>
      </c>
      <c r="FA37" s="386">
        <v>0</v>
      </c>
      <c r="FB37" s="387">
        <v>47483</v>
      </c>
      <c r="FC37" s="388">
        <v>945537</v>
      </c>
      <c r="FD37" s="1276"/>
      <c r="FE37" s="1277"/>
      <c r="FF37" s="373"/>
      <c r="FG37" s="373"/>
      <c r="FH37" s="533"/>
      <c r="FI37" s="1159"/>
    </row>
    <row r="38" spans="1:165" s="330" customFormat="1" ht="11.1" customHeight="1" x14ac:dyDescent="0.15">
      <c r="A38" s="1121"/>
      <c r="B38" s="1124">
        <v>2004</v>
      </c>
      <c r="C38" s="899">
        <v>13725</v>
      </c>
      <c r="D38" s="1042">
        <f t="shared" si="38"/>
        <v>22841</v>
      </c>
      <c r="E38" s="894">
        <v>459</v>
      </c>
      <c r="F38" s="468">
        <v>2700</v>
      </c>
      <c r="G38" s="468">
        <v>6630</v>
      </c>
      <c r="H38" s="1058">
        <v>13052</v>
      </c>
      <c r="I38" s="896"/>
      <c r="J38" s="904">
        <v>426</v>
      </c>
      <c r="K38" s="893"/>
      <c r="L38" s="980">
        <v>12906</v>
      </c>
      <c r="M38" s="537">
        <v>6726</v>
      </c>
      <c r="N38" s="470"/>
      <c r="O38" s="570"/>
      <c r="P38" s="470"/>
      <c r="Q38" s="1208"/>
      <c r="R38" s="570"/>
      <c r="S38" s="1214"/>
      <c r="T38" s="1205">
        <f t="shared" si="4"/>
        <v>56624</v>
      </c>
      <c r="U38" s="1038">
        <f>(SEMA!AK8)</f>
        <v>13605</v>
      </c>
      <c r="V38" s="1053">
        <f t="shared" si="35"/>
        <v>70229</v>
      </c>
      <c r="W38" s="952">
        <v>57543</v>
      </c>
      <c r="X38" s="407">
        <v>13725</v>
      </c>
      <c r="Y38" s="407">
        <v>24282</v>
      </c>
      <c r="Z38" s="407">
        <v>243</v>
      </c>
      <c r="AA38" s="407">
        <v>3540</v>
      </c>
      <c r="AB38" s="926"/>
      <c r="AC38" s="927">
        <v>363</v>
      </c>
      <c r="AD38" s="951">
        <v>125964</v>
      </c>
      <c r="AE38" s="364">
        <v>0</v>
      </c>
      <c r="AF38" s="365">
        <f t="shared" si="6"/>
        <v>0</v>
      </c>
      <c r="AG38" s="383">
        <v>1</v>
      </c>
      <c r="AH38" s="462">
        <f t="shared" si="7"/>
        <v>4.3780920274944179</v>
      </c>
      <c r="AI38" s="366">
        <v>3</v>
      </c>
      <c r="AJ38" s="372">
        <f t="shared" si="8"/>
        <v>13.134276082483254</v>
      </c>
      <c r="AK38" s="368">
        <f t="shared" si="34"/>
        <v>4</v>
      </c>
      <c r="AL38" s="374">
        <f t="shared" si="9"/>
        <v>17.512368109977672</v>
      </c>
      <c r="AM38" s="368">
        <f t="shared" si="12"/>
        <v>1</v>
      </c>
      <c r="AN38" s="372">
        <f t="shared" si="10"/>
        <v>4.3780920274944179</v>
      </c>
      <c r="AO38" s="370"/>
      <c r="AP38" s="458"/>
      <c r="AQ38" s="378">
        <v>0</v>
      </c>
      <c r="AR38" s="372">
        <f t="shared" si="27"/>
        <v>0</v>
      </c>
      <c r="AS38" s="368">
        <v>0</v>
      </c>
      <c r="AT38" s="372">
        <f t="shared" si="28"/>
        <v>0</v>
      </c>
      <c r="AU38" s="368">
        <v>2</v>
      </c>
      <c r="AV38" s="372">
        <f t="shared" si="29"/>
        <v>14.571948998178506</v>
      </c>
      <c r="AW38" s="368">
        <f t="shared" si="30"/>
        <v>2</v>
      </c>
      <c r="AX38" s="372">
        <f t="shared" si="31"/>
        <v>14.571948998178506</v>
      </c>
      <c r="AY38" s="369">
        <f t="shared" si="32"/>
        <v>0</v>
      </c>
      <c r="AZ38" s="374">
        <f t="shared" si="33"/>
        <v>0</v>
      </c>
      <c r="BA38" s="368"/>
      <c r="BB38" s="458"/>
      <c r="BC38" s="378">
        <v>0</v>
      </c>
      <c r="BD38" s="372">
        <f t="shared" si="13"/>
        <v>0</v>
      </c>
      <c r="BE38" s="368">
        <v>0</v>
      </c>
      <c r="BF38" s="372">
        <f t="shared" si="14"/>
        <v>0</v>
      </c>
      <c r="BG38" s="368">
        <v>0</v>
      </c>
      <c r="BH38" s="372">
        <f t="shared" si="15"/>
        <v>0</v>
      </c>
      <c r="BI38" s="368">
        <f t="shared" si="16"/>
        <v>0</v>
      </c>
      <c r="BJ38" s="372">
        <f t="shared" si="17"/>
        <v>0</v>
      </c>
      <c r="BK38" s="368">
        <f t="shared" si="18"/>
        <v>0</v>
      </c>
      <c r="BL38" s="372">
        <f t="shared" si="19"/>
        <v>0</v>
      </c>
      <c r="BM38" s="368"/>
      <c r="BN38" s="377"/>
      <c r="BO38" s="378">
        <v>0</v>
      </c>
      <c r="BP38" s="372">
        <f t="shared" si="20"/>
        <v>0</v>
      </c>
      <c r="BQ38" s="368">
        <v>0</v>
      </c>
      <c r="BR38" s="372">
        <f t="shared" si="21"/>
        <v>0</v>
      </c>
      <c r="BS38" s="368">
        <v>0</v>
      </c>
      <c r="BT38" s="372">
        <f t="shared" si="22"/>
        <v>0</v>
      </c>
      <c r="BU38" s="368">
        <f t="shared" si="23"/>
        <v>0</v>
      </c>
      <c r="BV38" s="372">
        <f t="shared" si="24"/>
        <v>0</v>
      </c>
      <c r="BW38" s="368">
        <f t="shared" si="25"/>
        <v>0</v>
      </c>
      <c r="BX38" s="372">
        <f t="shared" si="26"/>
        <v>0</v>
      </c>
      <c r="BY38" s="368"/>
      <c r="BZ38" s="377"/>
      <c r="CA38" s="370"/>
      <c r="CB38" s="372"/>
      <c r="CC38" s="368"/>
      <c r="CD38" s="372"/>
      <c r="CE38" s="368"/>
      <c r="CF38" s="372"/>
      <c r="CG38" s="368"/>
      <c r="CH38" s="372"/>
      <c r="CI38" s="368"/>
      <c r="CJ38" s="372"/>
      <c r="CK38" s="368"/>
      <c r="CL38" s="379"/>
      <c r="CM38" s="371"/>
      <c r="CN38" s="402">
        <f t="shared" si="11"/>
        <v>0</v>
      </c>
      <c r="CO38" s="373">
        <v>2</v>
      </c>
      <c r="CP38" s="403">
        <f t="shared" si="2"/>
        <v>8.7561840549888359</v>
      </c>
      <c r="CQ38" s="372"/>
      <c r="CR38" s="458"/>
      <c r="CS38" s="375"/>
      <c r="CT38" s="369"/>
      <c r="CU38" s="372"/>
      <c r="CV38" s="373"/>
      <c r="CW38" s="374"/>
      <c r="CX38" s="372"/>
      <c r="CY38" s="458"/>
      <c r="CZ38" s="375"/>
      <c r="DA38" s="378"/>
      <c r="DB38" s="372"/>
      <c r="DC38" s="368"/>
      <c r="DD38" s="374"/>
      <c r="DE38" s="375"/>
      <c r="DF38" s="378"/>
      <c r="DG38" s="372"/>
      <c r="DH38" s="368"/>
      <c r="DI38" s="374"/>
      <c r="DJ38" s="375"/>
      <c r="DK38" s="370"/>
      <c r="DL38" s="373"/>
      <c r="DM38" s="368"/>
      <c r="DN38" s="533"/>
      <c r="DO38" s="534"/>
      <c r="DP38" s="376">
        <v>2</v>
      </c>
      <c r="DQ38" s="403">
        <f t="shared" si="3"/>
        <v>8.7561840549888359</v>
      </c>
      <c r="DR38" s="402"/>
      <c r="DS38" s="403"/>
      <c r="DT38" s="1156"/>
      <c r="DU38" s="374"/>
      <c r="DV38" s="372"/>
      <c r="DW38" s="377"/>
      <c r="DX38" s="524"/>
      <c r="DY38" s="403"/>
      <c r="DZ38" s="403"/>
      <c r="EA38" s="402"/>
      <c r="EB38" s="372"/>
      <c r="EC38" s="377"/>
      <c r="ED38" s="376">
        <v>3</v>
      </c>
      <c r="EE38" s="403">
        <f t="shared" si="39"/>
        <v>21.857923497267759</v>
      </c>
      <c r="EF38" s="368">
        <v>2</v>
      </c>
      <c r="EG38" s="389">
        <f t="shared" si="40"/>
        <v>14.571948998178506</v>
      </c>
      <c r="EH38" s="378"/>
      <c r="EI38" s="379"/>
      <c r="EJ38" s="1129">
        <v>8053</v>
      </c>
      <c r="EK38" s="370">
        <v>6264</v>
      </c>
      <c r="EL38" s="368">
        <v>0</v>
      </c>
      <c r="EM38" s="374">
        <f t="shared" si="41"/>
        <v>0</v>
      </c>
      <c r="EN38" s="374">
        <f t="shared" ref="EN38:EN50" si="42">(EL38/EK38)*100000</f>
        <v>0</v>
      </c>
      <c r="EO38" s="368"/>
      <c r="EP38" s="372"/>
      <c r="EQ38" s="379"/>
      <c r="ER38" s="385">
        <v>0</v>
      </c>
      <c r="ES38" s="386">
        <v>0</v>
      </c>
      <c r="ET38" s="386">
        <v>0</v>
      </c>
      <c r="EU38" s="386">
        <v>0</v>
      </c>
      <c r="EV38" s="373">
        <f t="shared" si="36"/>
        <v>0</v>
      </c>
      <c r="EW38" s="372">
        <f t="shared" si="37"/>
        <v>0</v>
      </c>
      <c r="EX38" s="386">
        <v>0</v>
      </c>
      <c r="EY38" s="386">
        <v>0</v>
      </c>
      <c r="EZ38" s="386">
        <v>0</v>
      </c>
      <c r="FA38" s="386">
        <v>0</v>
      </c>
      <c r="FB38" s="387">
        <v>46762</v>
      </c>
      <c r="FC38" s="388">
        <v>992299</v>
      </c>
      <c r="FD38" s="1276"/>
      <c r="FE38" s="1277"/>
      <c r="FF38" s="373"/>
      <c r="FG38" s="373"/>
      <c r="FH38" s="533"/>
      <c r="FI38" s="1159"/>
    </row>
    <row r="39" spans="1:165" s="330" customFormat="1" ht="11.1" customHeight="1" x14ac:dyDescent="0.15">
      <c r="A39" s="1121"/>
      <c r="B39" s="1124">
        <v>2005</v>
      </c>
      <c r="C39" s="899">
        <v>14466</v>
      </c>
      <c r="D39" s="1042">
        <f t="shared" si="38"/>
        <v>55713</v>
      </c>
      <c r="E39" s="894">
        <v>895</v>
      </c>
      <c r="F39" s="468">
        <v>5518</v>
      </c>
      <c r="G39" s="468">
        <v>17104</v>
      </c>
      <c r="H39" s="1058">
        <v>32196</v>
      </c>
      <c r="I39" s="896"/>
      <c r="J39" s="904">
        <v>743</v>
      </c>
      <c r="K39" s="893"/>
      <c r="L39" s="980">
        <v>16044</v>
      </c>
      <c r="M39" s="537">
        <v>6849</v>
      </c>
      <c r="N39" s="470"/>
      <c r="O39" s="570"/>
      <c r="P39" s="470"/>
      <c r="Q39" s="1208"/>
      <c r="R39" s="570"/>
      <c r="S39" s="1214"/>
      <c r="T39" s="1205">
        <f t="shared" si="4"/>
        <v>93815</v>
      </c>
      <c r="U39" s="1038">
        <f>(SEMA!AK9)</f>
        <v>21970</v>
      </c>
      <c r="V39" s="1053">
        <f t="shared" si="35"/>
        <v>115785</v>
      </c>
      <c r="W39" s="952">
        <v>55317</v>
      </c>
      <c r="X39" s="407">
        <v>14466</v>
      </c>
      <c r="Y39" s="407">
        <v>22884</v>
      </c>
      <c r="Z39" s="407">
        <v>210</v>
      </c>
      <c r="AA39" s="407">
        <v>3882</v>
      </c>
      <c r="AB39" s="926"/>
      <c r="AC39" s="927">
        <v>432</v>
      </c>
      <c r="AD39" s="951">
        <v>126174</v>
      </c>
      <c r="AE39" s="364">
        <v>0</v>
      </c>
      <c r="AF39" s="365">
        <f t="shared" si="6"/>
        <v>0</v>
      </c>
      <c r="AG39" s="383">
        <v>2</v>
      </c>
      <c r="AH39" s="462">
        <f t="shared" si="7"/>
        <v>3.5898264318920181</v>
      </c>
      <c r="AI39" s="366">
        <v>4</v>
      </c>
      <c r="AJ39" s="372">
        <f t="shared" si="8"/>
        <v>7.1796528637840362</v>
      </c>
      <c r="AK39" s="368">
        <f t="shared" si="34"/>
        <v>6</v>
      </c>
      <c r="AL39" s="374">
        <f t="shared" si="9"/>
        <v>10.769479295676055</v>
      </c>
      <c r="AM39" s="368">
        <f t="shared" si="12"/>
        <v>2</v>
      </c>
      <c r="AN39" s="372">
        <f t="shared" si="10"/>
        <v>3.5898264318920181</v>
      </c>
      <c r="AO39" s="370"/>
      <c r="AP39" s="458"/>
      <c r="AQ39" s="378">
        <v>0</v>
      </c>
      <c r="AR39" s="372">
        <f t="shared" si="27"/>
        <v>0</v>
      </c>
      <c r="AS39" s="368">
        <v>0</v>
      </c>
      <c r="AT39" s="372">
        <f t="shared" si="28"/>
        <v>0</v>
      </c>
      <c r="AU39" s="368">
        <v>0</v>
      </c>
      <c r="AV39" s="372">
        <f t="shared" si="29"/>
        <v>0</v>
      </c>
      <c r="AW39" s="368">
        <f t="shared" si="30"/>
        <v>0</v>
      </c>
      <c r="AX39" s="372">
        <f t="shared" si="31"/>
        <v>0</v>
      </c>
      <c r="AY39" s="369">
        <f t="shared" si="32"/>
        <v>0</v>
      </c>
      <c r="AZ39" s="374">
        <f t="shared" si="33"/>
        <v>0</v>
      </c>
      <c r="BA39" s="368"/>
      <c r="BB39" s="458"/>
      <c r="BC39" s="378">
        <v>0</v>
      </c>
      <c r="BD39" s="372">
        <f t="shared" si="13"/>
        <v>0</v>
      </c>
      <c r="BE39" s="368">
        <v>0</v>
      </c>
      <c r="BF39" s="372">
        <f t="shared" si="14"/>
        <v>0</v>
      </c>
      <c r="BG39" s="368">
        <v>0</v>
      </c>
      <c r="BH39" s="372">
        <f t="shared" si="15"/>
        <v>0</v>
      </c>
      <c r="BI39" s="368">
        <f t="shared" si="16"/>
        <v>0</v>
      </c>
      <c r="BJ39" s="372">
        <f t="shared" si="17"/>
        <v>0</v>
      </c>
      <c r="BK39" s="368">
        <f t="shared" si="18"/>
        <v>0</v>
      </c>
      <c r="BL39" s="372">
        <f t="shared" si="19"/>
        <v>0</v>
      </c>
      <c r="BM39" s="368"/>
      <c r="BN39" s="377"/>
      <c r="BO39" s="378">
        <v>0</v>
      </c>
      <c r="BP39" s="372">
        <f t="shared" si="20"/>
        <v>0</v>
      </c>
      <c r="BQ39" s="368">
        <v>0</v>
      </c>
      <c r="BR39" s="372">
        <f t="shared" si="21"/>
        <v>0</v>
      </c>
      <c r="BS39" s="368">
        <v>0</v>
      </c>
      <c r="BT39" s="372">
        <f t="shared" si="22"/>
        <v>0</v>
      </c>
      <c r="BU39" s="368">
        <f t="shared" si="23"/>
        <v>0</v>
      </c>
      <c r="BV39" s="372">
        <f t="shared" si="24"/>
        <v>0</v>
      </c>
      <c r="BW39" s="368">
        <f t="shared" si="25"/>
        <v>0</v>
      </c>
      <c r="BX39" s="372">
        <f t="shared" si="26"/>
        <v>0</v>
      </c>
      <c r="BY39" s="368"/>
      <c r="BZ39" s="377"/>
      <c r="CA39" s="370"/>
      <c r="CB39" s="372"/>
      <c r="CC39" s="368"/>
      <c r="CD39" s="372"/>
      <c r="CE39" s="368"/>
      <c r="CF39" s="372"/>
      <c r="CG39" s="368"/>
      <c r="CH39" s="372"/>
      <c r="CI39" s="368"/>
      <c r="CJ39" s="372"/>
      <c r="CK39" s="368"/>
      <c r="CL39" s="379"/>
      <c r="CM39" s="371"/>
      <c r="CN39" s="402">
        <f t="shared" si="11"/>
        <v>0</v>
      </c>
      <c r="CO39" s="373">
        <v>2</v>
      </c>
      <c r="CP39" s="403">
        <f t="shared" si="2"/>
        <v>3.5898264318920181</v>
      </c>
      <c r="CQ39" s="372"/>
      <c r="CR39" s="458"/>
      <c r="CS39" s="375"/>
      <c r="CT39" s="369"/>
      <c r="CU39" s="372"/>
      <c r="CV39" s="373"/>
      <c r="CW39" s="374"/>
      <c r="CX39" s="372"/>
      <c r="CY39" s="458"/>
      <c r="CZ39" s="375"/>
      <c r="DA39" s="378"/>
      <c r="DB39" s="372"/>
      <c r="DC39" s="368"/>
      <c r="DD39" s="374"/>
      <c r="DE39" s="375"/>
      <c r="DF39" s="378"/>
      <c r="DG39" s="372"/>
      <c r="DH39" s="368"/>
      <c r="DI39" s="374"/>
      <c r="DJ39" s="375"/>
      <c r="DK39" s="370"/>
      <c r="DL39" s="373"/>
      <c r="DM39" s="368"/>
      <c r="DN39" s="533"/>
      <c r="DO39" s="534"/>
      <c r="DP39" s="376">
        <v>1</v>
      </c>
      <c r="DQ39" s="403">
        <f t="shared" si="3"/>
        <v>1.7949132159460091</v>
      </c>
      <c r="DR39" s="399"/>
      <c r="DS39" s="403"/>
      <c r="DT39" s="1156"/>
      <c r="DU39" s="374"/>
      <c r="DV39" s="372"/>
      <c r="DW39" s="377"/>
      <c r="DX39" s="524"/>
      <c r="DY39" s="403"/>
      <c r="DZ39" s="409"/>
      <c r="EA39" s="402"/>
      <c r="EB39" s="372"/>
      <c r="EC39" s="377"/>
      <c r="ED39" s="376">
        <v>1</v>
      </c>
      <c r="EE39" s="403">
        <f t="shared" si="39"/>
        <v>6.9127609567261166</v>
      </c>
      <c r="EF39" s="368">
        <v>1</v>
      </c>
      <c r="EG39" s="389">
        <f t="shared" si="40"/>
        <v>6.9127609567261166</v>
      </c>
      <c r="EH39" s="378"/>
      <c r="EI39" s="379"/>
      <c r="EJ39" s="1129">
        <v>20121</v>
      </c>
      <c r="EK39" s="370">
        <v>14397</v>
      </c>
      <c r="EL39" s="368">
        <v>0</v>
      </c>
      <c r="EM39" s="374">
        <f t="shared" si="41"/>
        <v>0</v>
      </c>
      <c r="EN39" s="374">
        <f t="shared" si="42"/>
        <v>0</v>
      </c>
      <c r="EO39" s="368"/>
      <c r="EP39" s="372"/>
      <c r="EQ39" s="379"/>
      <c r="ER39" s="385">
        <v>0</v>
      </c>
      <c r="ES39" s="386">
        <v>0</v>
      </c>
      <c r="ET39" s="386">
        <v>0</v>
      </c>
      <c r="EU39" s="386">
        <v>0</v>
      </c>
      <c r="EV39" s="373">
        <f t="shared" si="36"/>
        <v>0</v>
      </c>
      <c r="EW39" s="372">
        <f t="shared" si="37"/>
        <v>0</v>
      </c>
      <c r="EX39" s="386">
        <v>0</v>
      </c>
      <c r="EY39" s="386">
        <v>0</v>
      </c>
      <c r="EZ39" s="386">
        <v>0</v>
      </c>
      <c r="FA39" s="386">
        <v>0</v>
      </c>
      <c r="FB39" s="387">
        <v>47007</v>
      </c>
      <c r="FC39" s="388">
        <v>1039306</v>
      </c>
      <c r="FD39" s="1276"/>
      <c r="FE39" s="1277"/>
      <c r="FF39" s="373"/>
      <c r="FG39" s="373"/>
      <c r="FH39" s="533"/>
      <c r="FI39" s="1159"/>
    </row>
    <row r="40" spans="1:165" s="330" customFormat="1" ht="11.1" customHeight="1" x14ac:dyDescent="0.15">
      <c r="A40" s="1121"/>
      <c r="B40" s="1124">
        <v>2006</v>
      </c>
      <c r="C40" s="899">
        <v>14127</v>
      </c>
      <c r="D40" s="1042">
        <f t="shared" si="38"/>
        <v>47146</v>
      </c>
      <c r="E40" s="894">
        <v>686</v>
      </c>
      <c r="F40" s="468">
        <v>2843</v>
      </c>
      <c r="G40" s="468">
        <v>15780</v>
      </c>
      <c r="H40" s="1058">
        <v>27837</v>
      </c>
      <c r="I40" s="896"/>
      <c r="J40" s="904">
        <v>649</v>
      </c>
      <c r="K40" s="893"/>
      <c r="L40" s="980">
        <v>13287</v>
      </c>
      <c r="M40" s="537">
        <v>5910</v>
      </c>
      <c r="N40" s="470"/>
      <c r="O40" s="570">
        <v>342</v>
      </c>
      <c r="P40" s="470"/>
      <c r="Q40" s="1208"/>
      <c r="R40" s="570"/>
      <c r="S40" s="1214"/>
      <c r="T40" s="1205">
        <f t="shared" si="4"/>
        <v>81461</v>
      </c>
      <c r="U40" s="1038">
        <f>(SEMA!AK10)</f>
        <v>19550</v>
      </c>
      <c r="V40" s="1053">
        <f t="shared" ref="V40:V49" si="43">SUM(T40+U40)</f>
        <v>101011</v>
      </c>
      <c r="W40" s="952">
        <v>55482</v>
      </c>
      <c r="X40" s="407">
        <v>14127</v>
      </c>
      <c r="Y40" s="407">
        <v>22074</v>
      </c>
      <c r="Z40" s="407">
        <v>204</v>
      </c>
      <c r="AA40" s="407">
        <v>3768</v>
      </c>
      <c r="AB40" s="926"/>
      <c r="AC40" s="927">
        <v>672</v>
      </c>
      <c r="AD40" s="951">
        <v>122271</v>
      </c>
      <c r="AE40" s="364">
        <v>0</v>
      </c>
      <c r="AF40" s="365">
        <f t="shared" si="6"/>
        <v>0</v>
      </c>
      <c r="AG40" s="383">
        <v>1</v>
      </c>
      <c r="AH40" s="462">
        <f t="shared" si="7"/>
        <v>2.1210707164976879</v>
      </c>
      <c r="AI40" s="366">
        <v>1</v>
      </c>
      <c r="AJ40" s="372">
        <f t="shared" si="8"/>
        <v>2.1210707164976879</v>
      </c>
      <c r="AK40" s="368">
        <f t="shared" si="34"/>
        <v>2</v>
      </c>
      <c r="AL40" s="374">
        <f t="shared" si="9"/>
        <v>4.2421414329953757</v>
      </c>
      <c r="AM40" s="368">
        <f t="shared" si="12"/>
        <v>1</v>
      </c>
      <c r="AN40" s="372">
        <f t="shared" si="10"/>
        <v>2.1210707164976879</v>
      </c>
      <c r="AO40" s="370"/>
      <c r="AP40" s="458"/>
      <c r="AQ40" s="378">
        <v>0</v>
      </c>
      <c r="AR40" s="372">
        <f t="shared" si="27"/>
        <v>0</v>
      </c>
      <c r="AS40" s="368">
        <v>0</v>
      </c>
      <c r="AT40" s="372">
        <f t="shared" si="28"/>
        <v>0</v>
      </c>
      <c r="AU40" s="368">
        <v>0</v>
      </c>
      <c r="AV40" s="372">
        <f t="shared" si="29"/>
        <v>0</v>
      </c>
      <c r="AW40" s="368">
        <f t="shared" si="30"/>
        <v>0</v>
      </c>
      <c r="AX40" s="372">
        <f t="shared" si="31"/>
        <v>0</v>
      </c>
      <c r="AY40" s="369">
        <f t="shared" si="32"/>
        <v>0</v>
      </c>
      <c r="AZ40" s="374">
        <f t="shared" si="33"/>
        <v>0</v>
      </c>
      <c r="BA40" s="368"/>
      <c r="BB40" s="458"/>
      <c r="BC40" s="378">
        <v>0</v>
      </c>
      <c r="BD40" s="372">
        <f t="shared" si="13"/>
        <v>0</v>
      </c>
      <c r="BE40" s="368">
        <v>0</v>
      </c>
      <c r="BF40" s="372">
        <f t="shared" si="14"/>
        <v>0</v>
      </c>
      <c r="BG40" s="368">
        <v>1</v>
      </c>
      <c r="BH40" s="372">
        <f t="shared" si="15"/>
        <v>7.5261533830059459</v>
      </c>
      <c r="BI40" s="368">
        <f t="shared" si="16"/>
        <v>1</v>
      </c>
      <c r="BJ40" s="372">
        <f t="shared" si="17"/>
        <v>7.5261533830059459</v>
      </c>
      <c r="BK40" s="368">
        <f t="shared" si="18"/>
        <v>0</v>
      </c>
      <c r="BL40" s="372">
        <f t="shared" si="19"/>
        <v>0</v>
      </c>
      <c r="BM40" s="368"/>
      <c r="BN40" s="377"/>
      <c r="BO40" s="378">
        <v>0</v>
      </c>
      <c r="BP40" s="372">
        <f t="shared" si="20"/>
        <v>0</v>
      </c>
      <c r="BQ40" s="368">
        <v>0</v>
      </c>
      <c r="BR40" s="372">
        <f t="shared" si="21"/>
        <v>0</v>
      </c>
      <c r="BS40" s="368">
        <v>0</v>
      </c>
      <c r="BT40" s="372">
        <f t="shared" si="22"/>
        <v>0</v>
      </c>
      <c r="BU40" s="368">
        <f t="shared" si="23"/>
        <v>0</v>
      </c>
      <c r="BV40" s="372">
        <f t="shared" si="24"/>
        <v>0</v>
      </c>
      <c r="BW40" s="368">
        <f t="shared" si="25"/>
        <v>0</v>
      </c>
      <c r="BX40" s="372">
        <f t="shared" si="26"/>
        <v>0</v>
      </c>
      <c r="BY40" s="368"/>
      <c r="BZ40" s="377"/>
      <c r="CA40" s="370">
        <v>0</v>
      </c>
      <c r="CB40" s="372">
        <f t="shared" ref="CB40:CB49" si="44">(CA40/SUM(N40,O40))*100000</f>
        <v>0</v>
      </c>
      <c r="CC40" s="368">
        <v>0</v>
      </c>
      <c r="CD40" s="372">
        <f t="shared" ref="CD40:CD49" si="45">(CC40/SUM(N40,O40))*100000</f>
        <v>0</v>
      </c>
      <c r="CE40" s="368">
        <v>0</v>
      </c>
      <c r="CF40" s="372">
        <f t="shared" ref="CF40:CF49" si="46">(CE40/SUM(N40,O40))*100000</f>
        <v>0</v>
      </c>
      <c r="CG40" s="368">
        <f>SUM(CA40,CC40,CE40)</f>
        <v>0</v>
      </c>
      <c r="CH40" s="372">
        <f t="shared" ref="CH40:CH49" si="47">(CG40/SUM(N40,O40))*100000</f>
        <v>0</v>
      </c>
      <c r="CI40" s="368">
        <f>SUM(CA40,CC40)</f>
        <v>0</v>
      </c>
      <c r="CJ40" s="372">
        <f t="shared" ref="CJ40:CJ49" si="48">(CI40/SUM(N40,O40))*100000</f>
        <v>0</v>
      </c>
      <c r="CK40" s="368">
        <v>0</v>
      </c>
      <c r="CL40" s="379">
        <f t="shared" ref="CL40:CL49" si="49">(CK40/SUM(N40,O40))*100000</f>
        <v>0</v>
      </c>
      <c r="CM40" s="371"/>
      <c r="CN40" s="402">
        <f t="shared" si="11"/>
        <v>0</v>
      </c>
      <c r="CO40" s="373"/>
      <c r="CP40" s="403">
        <f t="shared" si="2"/>
        <v>0</v>
      </c>
      <c r="CQ40" s="372"/>
      <c r="CR40" s="458"/>
      <c r="CS40" s="375"/>
      <c r="CT40" s="369"/>
      <c r="CU40" s="372"/>
      <c r="CV40" s="373"/>
      <c r="CW40" s="374"/>
      <c r="CX40" s="372"/>
      <c r="CY40" s="458"/>
      <c r="CZ40" s="375"/>
      <c r="DA40" s="378"/>
      <c r="DB40" s="372"/>
      <c r="DC40" s="368"/>
      <c r="DD40" s="374"/>
      <c r="DE40" s="375"/>
      <c r="DF40" s="378"/>
      <c r="DG40" s="372"/>
      <c r="DH40" s="368"/>
      <c r="DI40" s="374"/>
      <c r="DJ40" s="375"/>
      <c r="DK40" s="370">
        <v>0</v>
      </c>
      <c r="DL40" s="373">
        <f t="shared" ref="DL40:DL49" si="50">(DK40/(SUM(N40,O40))*100000)</f>
        <v>0</v>
      </c>
      <c r="DM40" s="368">
        <v>0</v>
      </c>
      <c r="DN40" s="533">
        <f t="shared" ref="DN40:DN49" si="51">(DM40/SUM(N40,O40))*100000</f>
        <v>0</v>
      </c>
      <c r="DO40" s="534"/>
      <c r="DP40" s="376">
        <v>1</v>
      </c>
      <c r="DQ40" s="403">
        <f t="shared" si="3"/>
        <v>2.1210707164976879</v>
      </c>
      <c r="DR40" s="399"/>
      <c r="DS40" s="403"/>
      <c r="DT40" s="1156"/>
      <c r="DU40" s="374"/>
      <c r="DV40" s="372"/>
      <c r="DW40" s="377"/>
      <c r="DX40" s="524">
        <v>0</v>
      </c>
      <c r="DY40" s="403"/>
      <c r="DZ40" s="409"/>
      <c r="EA40" s="402"/>
      <c r="EB40" s="368">
        <v>0</v>
      </c>
      <c r="EC40" s="377"/>
      <c r="ED40" s="376">
        <v>0</v>
      </c>
      <c r="EE40" s="403">
        <f t="shared" si="39"/>
        <v>0</v>
      </c>
      <c r="EF40" s="368"/>
      <c r="EG40" s="389">
        <f t="shared" si="40"/>
        <v>0</v>
      </c>
      <c r="EH40" s="378"/>
      <c r="EI40" s="379"/>
      <c r="EJ40" s="1129">
        <v>19851</v>
      </c>
      <c r="EK40" s="370">
        <v>16362</v>
      </c>
      <c r="EL40" s="368">
        <v>0</v>
      </c>
      <c r="EM40" s="374">
        <f t="shared" si="41"/>
        <v>0</v>
      </c>
      <c r="EN40" s="374">
        <f t="shared" si="42"/>
        <v>0</v>
      </c>
      <c r="EO40" s="368"/>
      <c r="EP40" s="372"/>
      <c r="EQ40" s="379"/>
      <c r="ER40" s="385">
        <v>0</v>
      </c>
      <c r="ES40" s="386">
        <v>0</v>
      </c>
      <c r="ET40" s="386">
        <v>0</v>
      </c>
      <c r="EU40" s="386">
        <v>0</v>
      </c>
      <c r="EV40" s="373">
        <f t="shared" si="36"/>
        <v>0</v>
      </c>
      <c r="EW40" s="372">
        <f t="shared" si="37"/>
        <v>0</v>
      </c>
      <c r="EX40" s="386">
        <v>0</v>
      </c>
      <c r="EY40" s="386">
        <v>0</v>
      </c>
      <c r="EZ40" s="386">
        <v>0</v>
      </c>
      <c r="FA40" s="386">
        <v>0</v>
      </c>
      <c r="FB40" s="387">
        <v>44906</v>
      </c>
      <c r="FC40" s="388">
        <v>1084212</v>
      </c>
      <c r="FD40" s="1276"/>
      <c r="FE40" s="1277"/>
      <c r="FF40" s="373"/>
      <c r="FG40" s="373"/>
      <c r="FH40" s="533"/>
      <c r="FI40" s="1159"/>
    </row>
    <row r="41" spans="1:165" s="330" customFormat="1" ht="11.1" customHeight="1" x14ac:dyDescent="0.15">
      <c r="A41" s="1121"/>
      <c r="B41" s="1124">
        <v>2007</v>
      </c>
      <c r="C41" s="899">
        <v>13536</v>
      </c>
      <c r="D41" s="1042">
        <f t="shared" si="38"/>
        <v>58054</v>
      </c>
      <c r="E41" s="894">
        <v>863</v>
      </c>
      <c r="F41" s="468">
        <v>3026</v>
      </c>
      <c r="G41" s="468">
        <v>17369</v>
      </c>
      <c r="H41" s="1058">
        <v>36372</v>
      </c>
      <c r="I41" s="896">
        <v>424</v>
      </c>
      <c r="J41" s="904">
        <v>1107</v>
      </c>
      <c r="K41" s="893"/>
      <c r="L41" s="980">
        <v>17307</v>
      </c>
      <c r="M41" s="537">
        <v>4914</v>
      </c>
      <c r="N41" s="470"/>
      <c r="O41" s="570">
        <v>1391</v>
      </c>
      <c r="P41" s="470"/>
      <c r="Q41" s="1208"/>
      <c r="R41" s="570"/>
      <c r="S41" s="1214"/>
      <c r="T41" s="1205">
        <f t="shared" si="4"/>
        <v>96309</v>
      </c>
      <c r="U41" s="1038">
        <f>(SEMA!AK11)</f>
        <v>23177.200000000001</v>
      </c>
      <c r="V41" s="1053">
        <f t="shared" si="43"/>
        <v>119486.2</v>
      </c>
      <c r="W41" s="952">
        <v>55107</v>
      </c>
      <c r="X41" s="407">
        <v>13536</v>
      </c>
      <c r="Y41" s="407">
        <v>21810</v>
      </c>
      <c r="Z41" s="407">
        <v>231</v>
      </c>
      <c r="AA41" s="407">
        <v>3420</v>
      </c>
      <c r="AB41" s="926"/>
      <c r="AC41" s="927">
        <v>711</v>
      </c>
      <c r="AD41" s="951">
        <v>124428</v>
      </c>
      <c r="AE41" s="364">
        <v>0</v>
      </c>
      <c r="AF41" s="365">
        <f t="shared" si="6"/>
        <v>0</v>
      </c>
      <c r="AG41" s="383">
        <v>0</v>
      </c>
      <c r="AH41" s="462">
        <f t="shared" si="7"/>
        <v>0</v>
      </c>
      <c r="AI41" s="366">
        <v>2</v>
      </c>
      <c r="AJ41" s="372">
        <f t="shared" si="8"/>
        <v>3.4450683846074344</v>
      </c>
      <c r="AK41" s="368">
        <f t="shared" si="34"/>
        <v>2</v>
      </c>
      <c r="AL41" s="374">
        <f t="shared" si="9"/>
        <v>3.4450683846074344</v>
      </c>
      <c r="AM41" s="368">
        <f t="shared" si="12"/>
        <v>0</v>
      </c>
      <c r="AN41" s="372">
        <f t="shared" si="10"/>
        <v>0</v>
      </c>
      <c r="AO41" s="370"/>
      <c r="AP41" s="458"/>
      <c r="AQ41" s="378">
        <v>0</v>
      </c>
      <c r="AR41" s="372">
        <f t="shared" si="27"/>
        <v>0</v>
      </c>
      <c r="AS41" s="368">
        <v>0</v>
      </c>
      <c r="AT41" s="372">
        <f t="shared" si="28"/>
        <v>0</v>
      </c>
      <c r="AU41" s="368">
        <v>0</v>
      </c>
      <c r="AV41" s="372">
        <f t="shared" si="29"/>
        <v>0</v>
      </c>
      <c r="AW41" s="368">
        <f t="shared" si="30"/>
        <v>0</v>
      </c>
      <c r="AX41" s="372">
        <f t="shared" si="31"/>
        <v>0</v>
      </c>
      <c r="AY41" s="369">
        <f t="shared" si="32"/>
        <v>0</v>
      </c>
      <c r="AZ41" s="374">
        <f t="shared" si="33"/>
        <v>0</v>
      </c>
      <c r="BA41" s="368"/>
      <c r="BB41" s="458"/>
      <c r="BC41" s="378">
        <v>0</v>
      </c>
      <c r="BD41" s="372">
        <f t="shared" si="13"/>
        <v>0</v>
      </c>
      <c r="BE41" s="368">
        <v>0</v>
      </c>
      <c r="BF41" s="372">
        <f t="shared" si="14"/>
        <v>0</v>
      </c>
      <c r="BG41" s="368">
        <v>0</v>
      </c>
      <c r="BH41" s="372">
        <f t="shared" si="15"/>
        <v>0</v>
      </c>
      <c r="BI41" s="368">
        <f t="shared" si="16"/>
        <v>0</v>
      </c>
      <c r="BJ41" s="372">
        <f t="shared" si="17"/>
        <v>0</v>
      </c>
      <c r="BK41" s="368">
        <f t="shared" si="18"/>
        <v>0</v>
      </c>
      <c r="BL41" s="372">
        <f t="shared" si="19"/>
        <v>0</v>
      </c>
      <c r="BM41" s="368"/>
      <c r="BN41" s="377"/>
      <c r="BO41" s="378">
        <v>0</v>
      </c>
      <c r="BP41" s="372">
        <f t="shared" si="20"/>
        <v>0</v>
      </c>
      <c r="BQ41" s="368">
        <v>0</v>
      </c>
      <c r="BR41" s="372">
        <f t="shared" si="21"/>
        <v>0</v>
      </c>
      <c r="BS41" s="368">
        <v>0</v>
      </c>
      <c r="BT41" s="372">
        <f t="shared" si="22"/>
        <v>0</v>
      </c>
      <c r="BU41" s="368">
        <f t="shared" si="23"/>
        <v>0</v>
      </c>
      <c r="BV41" s="372">
        <f t="shared" si="24"/>
        <v>0</v>
      </c>
      <c r="BW41" s="368">
        <f t="shared" si="25"/>
        <v>0</v>
      </c>
      <c r="BX41" s="372">
        <f t="shared" si="26"/>
        <v>0</v>
      </c>
      <c r="BY41" s="368"/>
      <c r="BZ41" s="377"/>
      <c r="CA41" s="370">
        <v>0</v>
      </c>
      <c r="CB41" s="372">
        <f t="shared" si="44"/>
        <v>0</v>
      </c>
      <c r="CC41" s="368">
        <v>0</v>
      </c>
      <c r="CD41" s="372">
        <f t="shared" si="45"/>
        <v>0</v>
      </c>
      <c r="CE41" s="368">
        <v>0</v>
      </c>
      <c r="CF41" s="372">
        <f t="shared" si="46"/>
        <v>0</v>
      </c>
      <c r="CG41" s="368">
        <f t="shared" ref="CG41:CG52" si="52">SUM(CA41,CC41,CE41)</f>
        <v>0</v>
      </c>
      <c r="CH41" s="372">
        <f t="shared" si="47"/>
        <v>0</v>
      </c>
      <c r="CI41" s="368">
        <f t="shared" ref="CI41:CI52" si="53">SUM(CA41,CC41)</f>
        <v>0</v>
      </c>
      <c r="CJ41" s="372">
        <f t="shared" si="48"/>
        <v>0</v>
      </c>
      <c r="CK41" s="368">
        <v>0</v>
      </c>
      <c r="CL41" s="379">
        <f t="shared" si="49"/>
        <v>0</v>
      </c>
      <c r="CM41" s="371"/>
      <c r="CN41" s="402">
        <f t="shared" si="11"/>
        <v>0</v>
      </c>
      <c r="CO41" s="373">
        <v>2</v>
      </c>
      <c r="CP41" s="403">
        <f t="shared" si="2"/>
        <v>3.4450683846074344</v>
      </c>
      <c r="CQ41" s="368"/>
      <c r="CR41" s="458"/>
      <c r="CS41" s="375"/>
      <c r="CT41" s="369"/>
      <c r="CU41" s="372"/>
      <c r="CV41" s="373"/>
      <c r="CW41" s="374"/>
      <c r="CX41" s="372"/>
      <c r="CY41" s="458"/>
      <c r="CZ41" s="375"/>
      <c r="DA41" s="378"/>
      <c r="DB41" s="372"/>
      <c r="DC41" s="368"/>
      <c r="DD41" s="374"/>
      <c r="DE41" s="375"/>
      <c r="DF41" s="378"/>
      <c r="DG41" s="372"/>
      <c r="DH41" s="368"/>
      <c r="DI41" s="374"/>
      <c r="DJ41" s="375"/>
      <c r="DK41" s="370">
        <v>0</v>
      </c>
      <c r="DL41" s="373">
        <f t="shared" si="50"/>
        <v>0</v>
      </c>
      <c r="DM41" s="368">
        <v>0</v>
      </c>
      <c r="DN41" s="533">
        <f t="shared" si="51"/>
        <v>0</v>
      </c>
      <c r="DO41" s="534"/>
      <c r="DP41" s="376"/>
      <c r="DQ41" s="403">
        <f t="shared" si="3"/>
        <v>0</v>
      </c>
      <c r="DR41" s="399"/>
      <c r="DS41" s="403"/>
      <c r="DT41" s="1156"/>
      <c r="DU41" s="374"/>
      <c r="DV41" s="372"/>
      <c r="DW41" s="377"/>
      <c r="DX41" s="524">
        <v>0</v>
      </c>
      <c r="DY41" s="403">
        <f t="shared" ref="DY41:DY51" si="54">(DX41*100000)/I41</f>
        <v>0</v>
      </c>
      <c r="DZ41" s="409">
        <v>0</v>
      </c>
      <c r="EA41" s="402">
        <f t="shared" ref="EA41:EA51" si="55">(DZ41*100000)/I41</f>
        <v>0</v>
      </c>
      <c r="EB41" s="368">
        <v>0</v>
      </c>
      <c r="EC41" s="403">
        <f t="shared" ref="EC41:EC51" si="56">(EB41*100000)/I41</f>
        <v>0</v>
      </c>
      <c r="ED41" s="376">
        <v>1</v>
      </c>
      <c r="EE41" s="403">
        <f t="shared" si="39"/>
        <v>7.3877068557919623</v>
      </c>
      <c r="EF41" s="368">
        <v>1</v>
      </c>
      <c r="EG41" s="389">
        <f t="shared" si="40"/>
        <v>7.3877068557919623</v>
      </c>
      <c r="EH41" s="378"/>
      <c r="EI41" s="379"/>
      <c r="EJ41" s="1129">
        <v>23372</v>
      </c>
      <c r="EK41" s="370">
        <v>16294</v>
      </c>
      <c r="EL41" s="368">
        <v>0</v>
      </c>
      <c r="EM41" s="374">
        <f t="shared" si="41"/>
        <v>0</v>
      </c>
      <c r="EN41" s="374">
        <f t="shared" si="42"/>
        <v>0</v>
      </c>
      <c r="EO41" s="368"/>
      <c r="EP41" s="372"/>
      <c r="EQ41" s="379"/>
      <c r="ER41" s="385">
        <v>1</v>
      </c>
      <c r="ES41" s="386">
        <v>3.46</v>
      </c>
      <c r="ET41" s="386">
        <v>0</v>
      </c>
      <c r="EU41" s="386">
        <v>0</v>
      </c>
      <c r="EV41" s="373">
        <f t="shared" si="36"/>
        <v>1</v>
      </c>
      <c r="EW41" s="372">
        <f t="shared" si="37"/>
        <v>3.460327346967023</v>
      </c>
      <c r="EX41" s="386">
        <v>1</v>
      </c>
      <c r="EY41" s="386">
        <v>3.46</v>
      </c>
      <c r="EZ41" s="386">
        <v>0</v>
      </c>
      <c r="FA41" s="386">
        <v>0</v>
      </c>
      <c r="FB41" s="387">
        <v>28899</v>
      </c>
      <c r="FC41" s="388">
        <v>1113111</v>
      </c>
      <c r="FD41" s="1276"/>
      <c r="FE41" s="1277"/>
      <c r="FF41" s="373"/>
      <c r="FG41" s="373"/>
      <c r="FH41" s="533"/>
      <c r="FI41" s="1159"/>
    </row>
    <row r="42" spans="1:165" s="330" customFormat="1" ht="11.1" customHeight="1" x14ac:dyDescent="0.15">
      <c r="A42" s="1121"/>
      <c r="B42" s="1124">
        <v>2008</v>
      </c>
      <c r="C42" s="899">
        <v>12621</v>
      </c>
      <c r="D42" s="1042">
        <f t="shared" si="38"/>
        <v>67806.399999999994</v>
      </c>
      <c r="E42" s="894">
        <v>770.9</v>
      </c>
      <c r="F42" s="468">
        <v>3435.5</v>
      </c>
      <c r="G42" s="468">
        <v>21793.399999999998</v>
      </c>
      <c r="H42" s="1058">
        <v>36549.5</v>
      </c>
      <c r="I42" s="896">
        <v>5257.1</v>
      </c>
      <c r="J42" s="904">
        <v>1077.5</v>
      </c>
      <c r="K42" s="893"/>
      <c r="L42" s="980">
        <v>20964</v>
      </c>
      <c r="M42" s="537">
        <v>5268</v>
      </c>
      <c r="N42" s="470">
        <v>1775</v>
      </c>
      <c r="O42" s="570">
        <v>1842.8</v>
      </c>
      <c r="P42" s="470"/>
      <c r="Q42" s="1208"/>
      <c r="R42" s="570"/>
      <c r="S42" s="1214"/>
      <c r="T42" s="1205">
        <f t="shared" si="4"/>
        <v>111354.7</v>
      </c>
      <c r="U42" s="1038">
        <f>(SEMA!AK12)</f>
        <v>29792.899999999998</v>
      </c>
      <c r="V42" s="1053">
        <f t="shared" si="43"/>
        <v>141147.6</v>
      </c>
      <c r="W42" s="952">
        <v>60168</v>
      </c>
      <c r="X42" s="407">
        <v>12621</v>
      </c>
      <c r="Y42" s="407">
        <v>25920</v>
      </c>
      <c r="Z42" s="407">
        <v>174</v>
      </c>
      <c r="AA42" s="407">
        <v>3588</v>
      </c>
      <c r="AB42" s="926"/>
      <c r="AC42" s="927">
        <v>723</v>
      </c>
      <c r="AD42" s="951">
        <v>137868</v>
      </c>
      <c r="AE42" s="384">
        <v>2</v>
      </c>
      <c r="AF42" s="365">
        <f t="shared" si="6"/>
        <v>2.9495740815026315</v>
      </c>
      <c r="AG42" s="383">
        <v>1</v>
      </c>
      <c r="AH42" s="462">
        <f t="shared" si="7"/>
        <v>1.4747870407513157</v>
      </c>
      <c r="AI42" s="366">
        <v>1</v>
      </c>
      <c r="AJ42" s="372">
        <f t="shared" si="8"/>
        <v>1.4747870407513157</v>
      </c>
      <c r="AK42" s="368">
        <f t="shared" si="34"/>
        <v>4</v>
      </c>
      <c r="AL42" s="374">
        <f t="shared" si="9"/>
        <v>5.8991481630052629</v>
      </c>
      <c r="AM42" s="368">
        <f t="shared" si="12"/>
        <v>3</v>
      </c>
      <c r="AN42" s="372">
        <f t="shared" si="10"/>
        <v>4.4243611222539467</v>
      </c>
      <c r="AO42" s="370"/>
      <c r="AP42" s="458"/>
      <c r="AQ42" s="378">
        <v>0</v>
      </c>
      <c r="AR42" s="372">
        <f t="shared" si="27"/>
        <v>0</v>
      </c>
      <c r="AS42" s="368">
        <v>0</v>
      </c>
      <c r="AT42" s="372">
        <f t="shared" si="28"/>
        <v>0</v>
      </c>
      <c r="AU42" s="368">
        <v>1</v>
      </c>
      <c r="AV42" s="372">
        <f t="shared" si="29"/>
        <v>7.9233024324538466</v>
      </c>
      <c r="AW42" s="368">
        <f t="shared" si="30"/>
        <v>1</v>
      </c>
      <c r="AX42" s="372">
        <f t="shared" si="31"/>
        <v>7.9233024324538466</v>
      </c>
      <c r="AY42" s="369">
        <f t="shared" si="32"/>
        <v>0</v>
      </c>
      <c r="AZ42" s="374">
        <f t="shared" si="33"/>
        <v>0</v>
      </c>
      <c r="BA42" s="368"/>
      <c r="BB42" s="458"/>
      <c r="BC42" s="378">
        <v>0</v>
      </c>
      <c r="BD42" s="372">
        <f t="shared" si="13"/>
        <v>0</v>
      </c>
      <c r="BE42" s="368">
        <v>0</v>
      </c>
      <c r="BF42" s="372">
        <f t="shared" si="14"/>
        <v>0</v>
      </c>
      <c r="BG42" s="368">
        <v>1</v>
      </c>
      <c r="BH42" s="372">
        <f t="shared" si="15"/>
        <v>4.770082045411181</v>
      </c>
      <c r="BI42" s="368">
        <f>SUM(BC42,BE42,BG42)</f>
        <v>1</v>
      </c>
      <c r="BJ42" s="372">
        <f t="shared" si="17"/>
        <v>4.770082045411181</v>
      </c>
      <c r="BK42" s="368">
        <f>SUM(BC42,BE42)</f>
        <v>0</v>
      </c>
      <c r="BL42" s="372">
        <f t="shared" si="19"/>
        <v>0</v>
      </c>
      <c r="BM42" s="368">
        <v>0</v>
      </c>
      <c r="BN42" s="377">
        <f t="shared" ref="BN42:BN49" si="57">(BM42/L42)*100000</f>
        <v>0</v>
      </c>
      <c r="BO42" s="378">
        <v>0</v>
      </c>
      <c r="BP42" s="372">
        <f t="shared" si="20"/>
        <v>0</v>
      </c>
      <c r="BQ42" s="368">
        <v>0</v>
      </c>
      <c r="BR42" s="372">
        <f t="shared" si="21"/>
        <v>0</v>
      </c>
      <c r="BS42" s="368">
        <v>0</v>
      </c>
      <c r="BT42" s="372">
        <f t="shared" si="22"/>
        <v>0</v>
      </c>
      <c r="BU42" s="368">
        <f t="shared" si="23"/>
        <v>0</v>
      </c>
      <c r="BV42" s="372">
        <f t="shared" si="24"/>
        <v>0</v>
      </c>
      <c r="BW42" s="368">
        <f t="shared" si="25"/>
        <v>0</v>
      </c>
      <c r="BX42" s="372">
        <f t="shared" si="26"/>
        <v>0</v>
      </c>
      <c r="BY42" s="368"/>
      <c r="BZ42" s="377"/>
      <c r="CA42" s="370">
        <v>0</v>
      </c>
      <c r="CB42" s="372">
        <f t="shared" si="44"/>
        <v>0</v>
      </c>
      <c r="CC42" s="368">
        <v>0</v>
      </c>
      <c r="CD42" s="372">
        <f t="shared" si="45"/>
        <v>0</v>
      </c>
      <c r="CE42" s="368">
        <v>0</v>
      </c>
      <c r="CF42" s="372">
        <f t="shared" si="46"/>
        <v>0</v>
      </c>
      <c r="CG42" s="368">
        <f t="shared" si="52"/>
        <v>0</v>
      </c>
      <c r="CH42" s="372">
        <f t="shared" si="47"/>
        <v>0</v>
      </c>
      <c r="CI42" s="368">
        <f t="shared" si="53"/>
        <v>0</v>
      </c>
      <c r="CJ42" s="372">
        <f t="shared" si="48"/>
        <v>0</v>
      </c>
      <c r="CK42" s="368">
        <v>0</v>
      </c>
      <c r="CL42" s="379">
        <f t="shared" si="49"/>
        <v>0</v>
      </c>
      <c r="CM42" s="371">
        <v>1</v>
      </c>
      <c r="CN42" s="402">
        <f t="shared" si="11"/>
        <v>1.4747870407513157</v>
      </c>
      <c r="CO42" s="373"/>
      <c r="CP42" s="403">
        <f t="shared" si="2"/>
        <v>0</v>
      </c>
      <c r="CQ42" s="368"/>
      <c r="CR42" s="458"/>
      <c r="CS42" s="375"/>
      <c r="CT42" s="369"/>
      <c r="CU42" s="372"/>
      <c r="CV42" s="373">
        <v>1</v>
      </c>
      <c r="CW42" s="374"/>
      <c r="CX42" s="368"/>
      <c r="CY42" s="458"/>
      <c r="CZ42" s="375"/>
      <c r="DA42" s="378">
        <v>0</v>
      </c>
      <c r="DB42" s="372">
        <f t="shared" ref="DB42:DB49" si="58">(DA42/L42)*100000</f>
        <v>0</v>
      </c>
      <c r="DC42" s="368">
        <v>0</v>
      </c>
      <c r="DD42" s="374">
        <f t="shared" ref="DD42:DD49" si="59">(DC42/L42)*100000</f>
        <v>0</v>
      </c>
      <c r="DE42" s="375"/>
      <c r="DF42" s="378"/>
      <c r="DG42" s="372"/>
      <c r="DH42" s="368"/>
      <c r="DI42" s="374"/>
      <c r="DJ42" s="375"/>
      <c r="DK42" s="370">
        <v>0</v>
      </c>
      <c r="DL42" s="373">
        <f t="shared" si="50"/>
        <v>0</v>
      </c>
      <c r="DM42" s="368">
        <v>0</v>
      </c>
      <c r="DN42" s="533">
        <f t="shared" si="51"/>
        <v>0</v>
      </c>
      <c r="DO42" s="534"/>
      <c r="DP42" s="376">
        <v>2</v>
      </c>
      <c r="DQ42" s="403">
        <f t="shared" si="3"/>
        <v>2.9495740815026315</v>
      </c>
      <c r="DR42" s="399">
        <v>2</v>
      </c>
      <c r="DS42" s="374">
        <f t="shared" ref="DS42:DS51" si="60">(DR42*100000)/D42</f>
        <v>2.9495740815026315</v>
      </c>
      <c r="DT42" s="378">
        <v>0</v>
      </c>
      <c r="DU42" s="374">
        <f t="shared" ref="DU42:DU51" si="61">(DT42*100000)/(H42+I42)</f>
        <v>0</v>
      </c>
      <c r="DV42" s="368">
        <v>0</v>
      </c>
      <c r="DW42" s="377">
        <f>(DV42*100000)/(H42+I42)</f>
        <v>0</v>
      </c>
      <c r="DX42" s="524">
        <v>0</v>
      </c>
      <c r="DY42" s="403">
        <f t="shared" si="54"/>
        <v>0</v>
      </c>
      <c r="DZ42" s="409">
        <v>0</v>
      </c>
      <c r="EA42" s="402">
        <f t="shared" si="55"/>
        <v>0</v>
      </c>
      <c r="EB42" s="368">
        <v>0</v>
      </c>
      <c r="EC42" s="403">
        <f t="shared" si="56"/>
        <v>0</v>
      </c>
      <c r="ED42" s="376">
        <v>1</v>
      </c>
      <c r="EE42" s="403">
        <f t="shared" si="39"/>
        <v>7.9233024324538466</v>
      </c>
      <c r="EF42" s="368">
        <v>1</v>
      </c>
      <c r="EG42" s="389">
        <f t="shared" si="40"/>
        <v>7.9233024324538466</v>
      </c>
      <c r="EH42" s="378"/>
      <c r="EI42" s="379"/>
      <c r="EJ42" s="1129">
        <v>23094.799999999999</v>
      </c>
      <c r="EK42" s="370">
        <v>17595</v>
      </c>
      <c r="EL42" s="368">
        <v>1</v>
      </c>
      <c r="EM42" s="374">
        <f t="shared" si="41"/>
        <v>4.3299790429014324</v>
      </c>
      <c r="EN42" s="374">
        <f t="shared" si="42"/>
        <v>5.683432793407218</v>
      </c>
      <c r="EO42" s="368"/>
      <c r="EP42" s="372"/>
      <c r="EQ42" s="379"/>
      <c r="ER42" s="385">
        <v>0</v>
      </c>
      <c r="ES42" s="386">
        <v>0</v>
      </c>
      <c r="ET42" s="386">
        <v>0</v>
      </c>
      <c r="EU42" s="386">
        <v>0</v>
      </c>
      <c r="EV42" s="373">
        <f t="shared" si="36"/>
        <v>0</v>
      </c>
      <c r="EW42" s="372">
        <f t="shared" si="37"/>
        <v>0</v>
      </c>
      <c r="EX42" s="386">
        <v>0</v>
      </c>
      <c r="EY42" s="386">
        <v>0</v>
      </c>
      <c r="EZ42" s="386">
        <v>0</v>
      </c>
      <c r="FA42" s="386">
        <v>0</v>
      </c>
      <c r="FB42" s="387">
        <v>27284</v>
      </c>
      <c r="FC42" s="388">
        <v>1140395</v>
      </c>
      <c r="FD42" s="1276"/>
      <c r="FE42" s="1277"/>
      <c r="FF42" s="373"/>
      <c r="FG42" s="373"/>
      <c r="FH42" s="533"/>
      <c r="FI42" s="1159"/>
    </row>
    <row r="43" spans="1:165" s="330" customFormat="1" ht="11.1" customHeight="1" x14ac:dyDescent="0.15">
      <c r="A43" s="1121"/>
      <c r="B43" s="1124">
        <v>2009</v>
      </c>
      <c r="C43" s="899">
        <v>12597</v>
      </c>
      <c r="D43" s="1042">
        <f t="shared" si="38"/>
        <v>61414.399999999994</v>
      </c>
      <c r="E43" s="894">
        <v>701.3</v>
      </c>
      <c r="F43" s="468">
        <v>2902.8999999999996</v>
      </c>
      <c r="G43" s="468">
        <v>17271.399999999998</v>
      </c>
      <c r="H43" s="1058">
        <v>33866.6</v>
      </c>
      <c r="I43" s="896">
        <v>6672.2</v>
      </c>
      <c r="J43" s="904">
        <v>853.5</v>
      </c>
      <c r="K43" s="893"/>
      <c r="L43" s="980">
        <v>14974</v>
      </c>
      <c r="M43" s="538">
        <v>1378</v>
      </c>
      <c r="N43" s="470">
        <v>1203.8</v>
      </c>
      <c r="O43" s="570">
        <v>1796.7</v>
      </c>
      <c r="P43" s="470"/>
      <c r="Q43" s="1208"/>
      <c r="R43" s="570"/>
      <c r="S43" s="1214"/>
      <c r="T43" s="1205">
        <f t="shared" si="4"/>
        <v>94217.4</v>
      </c>
      <c r="U43" s="1038">
        <f>(SEMA!AK13)</f>
        <v>30228.6</v>
      </c>
      <c r="V43" s="1053">
        <f t="shared" si="43"/>
        <v>124446</v>
      </c>
      <c r="W43" s="953">
        <v>54536</v>
      </c>
      <c r="X43" s="926">
        <v>11274</v>
      </c>
      <c r="Y43" s="926">
        <v>19452</v>
      </c>
      <c r="Z43" s="926">
        <v>1451</v>
      </c>
      <c r="AA43" s="926">
        <v>2763</v>
      </c>
      <c r="AB43" s="926">
        <v>6841</v>
      </c>
      <c r="AC43" s="927">
        <v>6562</v>
      </c>
      <c r="AD43" s="951">
        <v>118246</v>
      </c>
      <c r="AE43" s="364">
        <v>0</v>
      </c>
      <c r="AF43" s="365">
        <f t="shared" si="6"/>
        <v>0</v>
      </c>
      <c r="AG43" s="366">
        <v>0</v>
      </c>
      <c r="AH43" s="462">
        <f t="shared" si="7"/>
        <v>0</v>
      </c>
      <c r="AI43" s="366">
        <v>5</v>
      </c>
      <c r="AJ43" s="372">
        <f t="shared" si="8"/>
        <v>8.1414130887869955</v>
      </c>
      <c r="AK43" s="368">
        <f t="shared" si="34"/>
        <v>5</v>
      </c>
      <c r="AL43" s="374">
        <f t="shared" si="9"/>
        <v>8.1414130887869955</v>
      </c>
      <c r="AM43" s="368">
        <f t="shared" si="12"/>
        <v>0</v>
      </c>
      <c r="AN43" s="372">
        <f t="shared" si="10"/>
        <v>0</v>
      </c>
      <c r="AO43" s="370">
        <v>1</v>
      </c>
      <c r="AP43" s="458">
        <f t="shared" ref="AP43:AP49" si="62">(AO43*100000)/D43</f>
        <v>1.628282617757399</v>
      </c>
      <c r="AQ43" s="378">
        <v>0</v>
      </c>
      <c r="AR43" s="372">
        <f t="shared" si="27"/>
        <v>0</v>
      </c>
      <c r="AS43" s="368">
        <v>0</v>
      </c>
      <c r="AT43" s="372">
        <f t="shared" si="28"/>
        <v>0</v>
      </c>
      <c r="AU43" s="368">
        <v>3</v>
      </c>
      <c r="AV43" s="372">
        <f t="shared" si="29"/>
        <v>23.815194093831863</v>
      </c>
      <c r="AW43" s="368">
        <f t="shared" si="30"/>
        <v>3</v>
      </c>
      <c r="AX43" s="372">
        <f t="shared" si="31"/>
        <v>23.815194093831863</v>
      </c>
      <c r="AY43" s="369">
        <f t="shared" si="32"/>
        <v>0</v>
      </c>
      <c r="AZ43" s="374">
        <f t="shared" si="33"/>
        <v>0</v>
      </c>
      <c r="BA43" s="368">
        <v>0</v>
      </c>
      <c r="BB43" s="458">
        <f t="shared" ref="BB43:BB50" si="63">(BA43*100000)/C43</f>
        <v>0</v>
      </c>
      <c r="BC43" s="378">
        <v>0</v>
      </c>
      <c r="BD43" s="372">
        <f t="shared" si="13"/>
        <v>0</v>
      </c>
      <c r="BE43" s="368">
        <v>0</v>
      </c>
      <c r="BF43" s="372">
        <f t="shared" si="14"/>
        <v>0</v>
      </c>
      <c r="BG43" s="368">
        <v>1</v>
      </c>
      <c r="BH43" s="372">
        <f t="shared" si="15"/>
        <v>6.6782422866301587</v>
      </c>
      <c r="BI43" s="368">
        <f t="shared" ref="BI43:BI52" si="64">SUM(BC43,BE43,BG43)</f>
        <v>1</v>
      </c>
      <c r="BJ43" s="372">
        <f t="shared" si="17"/>
        <v>6.6782422866301587</v>
      </c>
      <c r="BK43" s="368">
        <f t="shared" ref="BK43:BK53" si="65">SUM(BC43,BE43)</f>
        <v>0</v>
      </c>
      <c r="BL43" s="372">
        <f t="shared" si="19"/>
        <v>0</v>
      </c>
      <c r="BM43" s="368">
        <v>1</v>
      </c>
      <c r="BN43" s="377">
        <f t="shared" si="57"/>
        <v>6.6782422866301587</v>
      </c>
      <c r="BO43" s="378">
        <v>0</v>
      </c>
      <c r="BP43" s="372">
        <f t="shared" si="20"/>
        <v>0</v>
      </c>
      <c r="BQ43" s="368">
        <v>0</v>
      </c>
      <c r="BR43" s="372">
        <f t="shared" si="21"/>
        <v>0</v>
      </c>
      <c r="BS43" s="368">
        <v>0</v>
      </c>
      <c r="BT43" s="372">
        <f t="shared" si="22"/>
        <v>0</v>
      </c>
      <c r="BU43" s="368">
        <f>SUM(BO43,BQ43,BS43)</f>
        <v>0</v>
      </c>
      <c r="BV43" s="372">
        <f t="shared" si="24"/>
        <v>0</v>
      </c>
      <c r="BW43" s="368">
        <f>SUM(BO43,BQ43)</f>
        <v>0</v>
      </c>
      <c r="BX43" s="372">
        <f t="shared" si="26"/>
        <v>0</v>
      </c>
      <c r="BY43" s="368">
        <v>0</v>
      </c>
      <c r="BZ43" s="377">
        <f t="shared" ref="BZ43:BZ51" si="66">(BY43/M43)*100000</f>
        <v>0</v>
      </c>
      <c r="CA43" s="370">
        <v>0</v>
      </c>
      <c r="CB43" s="372">
        <f t="shared" si="44"/>
        <v>0</v>
      </c>
      <c r="CC43" s="368">
        <v>0</v>
      </c>
      <c r="CD43" s="372">
        <f t="shared" si="45"/>
        <v>0</v>
      </c>
      <c r="CE43" s="368">
        <v>0</v>
      </c>
      <c r="CF43" s="372">
        <f t="shared" si="46"/>
        <v>0</v>
      </c>
      <c r="CG43" s="368">
        <f t="shared" si="52"/>
        <v>0</v>
      </c>
      <c r="CH43" s="372">
        <f t="shared" si="47"/>
        <v>0</v>
      </c>
      <c r="CI43" s="368">
        <f t="shared" si="53"/>
        <v>0</v>
      </c>
      <c r="CJ43" s="372">
        <f t="shared" si="48"/>
        <v>0</v>
      </c>
      <c r="CK43" s="368">
        <v>1</v>
      </c>
      <c r="CL43" s="379">
        <f t="shared" si="49"/>
        <v>33.327778703549413</v>
      </c>
      <c r="CM43" s="371">
        <v>2</v>
      </c>
      <c r="CN43" s="402">
        <f t="shared" si="11"/>
        <v>3.256565235514798</v>
      </c>
      <c r="CO43" s="373">
        <v>6</v>
      </c>
      <c r="CP43" s="403">
        <f t="shared" si="2"/>
        <v>9.769695706544395</v>
      </c>
      <c r="CQ43" s="368">
        <v>2</v>
      </c>
      <c r="CR43" s="458"/>
      <c r="CS43" s="404">
        <f t="shared" ref="CS43:CS51" si="67">((CM43+CO43+CQ43)*100000)/(D43)</f>
        <v>16.282826177573991</v>
      </c>
      <c r="CT43" s="369">
        <v>2</v>
      </c>
      <c r="CU43" s="372">
        <f t="shared" ref="CU43:CU52" si="68">(CT43*100000)/C43</f>
        <v>15.876796062554577</v>
      </c>
      <c r="CV43" s="373">
        <v>1</v>
      </c>
      <c r="CW43" s="374">
        <f t="shared" ref="CW43:CW51" si="69">(CV43*100000)/C43</f>
        <v>7.9383980312772886</v>
      </c>
      <c r="CX43" s="368"/>
      <c r="CY43" s="458"/>
      <c r="CZ43" s="375">
        <f t="shared" ref="CZ43:CZ51" si="70">((CT43+CV43)*100000)/C43</f>
        <v>23.815194093831863</v>
      </c>
      <c r="DA43" s="378">
        <v>0</v>
      </c>
      <c r="DB43" s="372">
        <f t="shared" si="58"/>
        <v>0</v>
      </c>
      <c r="DC43" s="368">
        <v>0</v>
      </c>
      <c r="DD43" s="374">
        <f t="shared" si="59"/>
        <v>0</v>
      </c>
      <c r="DE43" s="375"/>
      <c r="DF43" s="378">
        <v>0</v>
      </c>
      <c r="DG43" s="372">
        <f t="shared" ref="DG43:DG51" si="71">(DF43/M43)*100000</f>
        <v>0</v>
      </c>
      <c r="DH43" s="368">
        <v>0</v>
      </c>
      <c r="DI43" s="374">
        <f t="shared" ref="DI43:DI51" si="72">(DH43/M43)*100000</f>
        <v>0</v>
      </c>
      <c r="DJ43" s="375"/>
      <c r="DK43" s="370">
        <v>0</v>
      </c>
      <c r="DL43" s="373">
        <f t="shared" si="50"/>
        <v>0</v>
      </c>
      <c r="DM43" s="368">
        <v>0</v>
      </c>
      <c r="DN43" s="533">
        <f t="shared" si="51"/>
        <v>0</v>
      </c>
      <c r="DO43" s="534"/>
      <c r="DP43" s="376">
        <v>0</v>
      </c>
      <c r="DQ43" s="403">
        <f t="shared" si="3"/>
        <v>0</v>
      </c>
      <c r="DR43" s="399">
        <v>0</v>
      </c>
      <c r="DS43" s="374">
        <f t="shared" si="60"/>
        <v>0</v>
      </c>
      <c r="DT43" s="378">
        <v>0</v>
      </c>
      <c r="DU43" s="374">
        <f t="shared" si="61"/>
        <v>0</v>
      </c>
      <c r="DV43" s="368">
        <v>0</v>
      </c>
      <c r="DW43" s="377">
        <f t="shared" ref="DW43:DW51" si="73">(DV43*100000)/(H43+I43)</f>
        <v>0</v>
      </c>
      <c r="DX43" s="524">
        <v>0</v>
      </c>
      <c r="DY43" s="403">
        <f t="shared" si="54"/>
        <v>0</v>
      </c>
      <c r="DZ43" s="409">
        <v>0</v>
      </c>
      <c r="EA43" s="402">
        <f t="shared" si="55"/>
        <v>0</v>
      </c>
      <c r="EB43" s="368">
        <v>0</v>
      </c>
      <c r="EC43" s="403">
        <f t="shared" si="56"/>
        <v>0</v>
      </c>
      <c r="ED43" s="376">
        <v>1</v>
      </c>
      <c r="EE43" s="403">
        <f t="shared" si="39"/>
        <v>7.9383980312772886</v>
      </c>
      <c r="EF43" s="368">
        <v>1</v>
      </c>
      <c r="EG43" s="389">
        <f t="shared" si="40"/>
        <v>7.9383980312772886</v>
      </c>
      <c r="EH43" s="378"/>
      <c r="EI43" s="379"/>
      <c r="EJ43" s="1129">
        <v>22171.599999999999</v>
      </c>
      <c r="EK43" s="370">
        <v>16833</v>
      </c>
      <c r="EL43" s="368">
        <v>0</v>
      </c>
      <c r="EM43" s="374">
        <f t="shared" si="41"/>
        <v>0</v>
      </c>
      <c r="EN43" s="374">
        <f t="shared" si="42"/>
        <v>0</v>
      </c>
      <c r="EO43" s="368"/>
      <c r="EP43" s="372"/>
      <c r="EQ43" s="379"/>
      <c r="ER43" s="385">
        <v>0</v>
      </c>
      <c r="ES43" s="386">
        <v>0</v>
      </c>
      <c r="ET43" s="386">
        <v>0</v>
      </c>
      <c r="EU43" s="386">
        <v>0</v>
      </c>
      <c r="EV43" s="373">
        <f t="shared" si="36"/>
        <v>0</v>
      </c>
      <c r="EW43" s="372">
        <f t="shared" si="37"/>
        <v>0</v>
      </c>
      <c r="EX43" s="386">
        <v>0</v>
      </c>
      <c r="EY43" s="386">
        <v>0</v>
      </c>
      <c r="EZ43" s="386">
        <v>0</v>
      </c>
      <c r="FA43" s="386">
        <v>0</v>
      </c>
      <c r="FB43" s="387">
        <v>24441</v>
      </c>
      <c r="FC43" s="388">
        <v>1164836</v>
      </c>
      <c r="FD43" s="1276"/>
      <c r="FE43" s="1277"/>
      <c r="FF43" s="373"/>
      <c r="FG43" s="373"/>
      <c r="FH43" s="533"/>
      <c r="FI43" s="1159"/>
    </row>
    <row r="44" spans="1:165" s="330" customFormat="1" ht="11.1" customHeight="1" x14ac:dyDescent="0.15">
      <c r="A44" s="1121"/>
      <c r="B44" s="1124">
        <v>2010</v>
      </c>
      <c r="C44" s="899">
        <v>13261</v>
      </c>
      <c r="D44" s="1042">
        <f t="shared" si="38"/>
        <v>64740.7</v>
      </c>
      <c r="E44" s="894">
        <v>633.4</v>
      </c>
      <c r="F44" s="468">
        <v>3493.2</v>
      </c>
      <c r="G44" s="468">
        <v>16701.600000000002</v>
      </c>
      <c r="H44" s="1058">
        <v>34230.699999999997</v>
      </c>
      <c r="I44" s="896">
        <v>9681.7999999999993</v>
      </c>
      <c r="J44" s="904">
        <v>1039.5999999999999</v>
      </c>
      <c r="K44" s="893"/>
      <c r="L44" s="980">
        <v>14555</v>
      </c>
      <c r="M44" s="1111">
        <v>5573</v>
      </c>
      <c r="N44" s="470">
        <v>1571.8</v>
      </c>
      <c r="O44" s="570">
        <v>1747.4</v>
      </c>
      <c r="P44" s="470"/>
      <c r="Q44" s="1208"/>
      <c r="R44" s="570"/>
      <c r="S44" s="1214"/>
      <c r="T44" s="1205">
        <f t="shared" si="4"/>
        <v>102488.5</v>
      </c>
      <c r="U44" s="1038">
        <f>(SEMA!AK14)</f>
        <v>45191.200000000004</v>
      </c>
      <c r="V44" s="1053">
        <f t="shared" si="43"/>
        <v>147679.70000000001</v>
      </c>
      <c r="W44" s="953">
        <v>57088</v>
      </c>
      <c r="X44" s="926">
        <v>11721</v>
      </c>
      <c r="Y44" s="926">
        <v>19235</v>
      </c>
      <c r="Z44" s="926">
        <v>1266</v>
      </c>
      <c r="AA44" s="926">
        <v>3133</v>
      </c>
      <c r="AB44" s="926">
        <v>8410</v>
      </c>
      <c r="AC44" s="954">
        <v>7176</v>
      </c>
      <c r="AD44" s="951">
        <v>122946</v>
      </c>
      <c r="AE44" s="384">
        <v>2</v>
      </c>
      <c r="AF44" s="365">
        <f t="shared" si="6"/>
        <v>3.0892467952926057</v>
      </c>
      <c r="AG44" s="383">
        <v>1</v>
      </c>
      <c r="AH44" s="462">
        <f t="shared" si="7"/>
        <v>1.5446233976463029</v>
      </c>
      <c r="AI44" s="366">
        <v>2</v>
      </c>
      <c r="AJ44" s="372">
        <f t="shared" si="8"/>
        <v>3.0892467952926057</v>
      </c>
      <c r="AK44" s="368">
        <f t="shared" si="34"/>
        <v>5</v>
      </c>
      <c r="AL44" s="374">
        <f t="shared" si="9"/>
        <v>7.7231169882315145</v>
      </c>
      <c r="AM44" s="368">
        <f t="shared" si="12"/>
        <v>3</v>
      </c>
      <c r="AN44" s="372">
        <f t="shared" si="10"/>
        <v>4.6338701929389092</v>
      </c>
      <c r="AO44" s="370">
        <v>9</v>
      </c>
      <c r="AP44" s="458">
        <f t="shared" si="62"/>
        <v>13.901610578816726</v>
      </c>
      <c r="AQ44" s="378">
        <v>0</v>
      </c>
      <c r="AR44" s="372">
        <f t="shared" si="27"/>
        <v>0</v>
      </c>
      <c r="AS44" s="368">
        <v>1</v>
      </c>
      <c r="AT44" s="372">
        <f t="shared" si="28"/>
        <v>7.5409094336777018</v>
      </c>
      <c r="AU44" s="368">
        <v>0</v>
      </c>
      <c r="AV44" s="372">
        <f t="shared" si="29"/>
        <v>0</v>
      </c>
      <c r="AW44" s="368">
        <f t="shared" si="30"/>
        <v>1</v>
      </c>
      <c r="AX44" s="372">
        <f t="shared" si="31"/>
        <v>7.5409094336777018</v>
      </c>
      <c r="AY44" s="369">
        <f t="shared" si="32"/>
        <v>1</v>
      </c>
      <c r="AZ44" s="374">
        <f t="shared" si="33"/>
        <v>7.5409094336777018</v>
      </c>
      <c r="BA44" s="368">
        <v>0</v>
      </c>
      <c r="BB44" s="458">
        <f t="shared" si="63"/>
        <v>0</v>
      </c>
      <c r="BC44" s="378">
        <v>0</v>
      </c>
      <c r="BD44" s="372">
        <f t="shared" si="13"/>
        <v>0</v>
      </c>
      <c r="BE44" s="368">
        <v>0</v>
      </c>
      <c r="BF44" s="372">
        <f t="shared" si="14"/>
        <v>0</v>
      </c>
      <c r="BG44" s="368">
        <v>1</v>
      </c>
      <c r="BH44" s="372">
        <f t="shared" si="15"/>
        <v>6.8704912401236689</v>
      </c>
      <c r="BI44" s="368">
        <f t="shared" si="64"/>
        <v>1</v>
      </c>
      <c r="BJ44" s="372">
        <f t="shared" si="17"/>
        <v>6.8704912401236689</v>
      </c>
      <c r="BK44" s="368">
        <f t="shared" si="65"/>
        <v>0</v>
      </c>
      <c r="BL44" s="372">
        <f t="shared" si="19"/>
        <v>0</v>
      </c>
      <c r="BM44" s="368">
        <v>1</v>
      </c>
      <c r="BN44" s="377">
        <f t="shared" si="57"/>
        <v>6.8704912401236689</v>
      </c>
      <c r="BO44" s="378">
        <v>0</v>
      </c>
      <c r="BP44" s="372">
        <f t="shared" si="20"/>
        <v>0</v>
      </c>
      <c r="BQ44" s="368">
        <v>0</v>
      </c>
      <c r="BR44" s="372">
        <f t="shared" si="21"/>
        <v>0</v>
      </c>
      <c r="BS44" s="368">
        <v>0</v>
      </c>
      <c r="BT44" s="372">
        <f t="shared" si="22"/>
        <v>0</v>
      </c>
      <c r="BU44" s="368">
        <f>SUM(BO44,BQ44,BS44)</f>
        <v>0</v>
      </c>
      <c r="BV44" s="372">
        <f t="shared" si="24"/>
        <v>0</v>
      </c>
      <c r="BW44" s="368">
        <f>SUM(BO44,BQ44)</f>
        <v>0</v>
      </c>
      <c r="BX44" s="372">
        <f t="shared" si="26"/>
        <v>0</v>
      </c>
      <c r="BY44" s="368">
        <v>1</v>
      </c>
      <c r="BZ44" s="377">
        <f t="shared" si="66"/>
        <v>17.943656917279743</v>
      </c>
      <c r="CA44" s="370">
        <v>0</v>
      </c>
      <c r="CB44" s="372">
        <f t="shared" si="44"/>
        <v>0</v>
      </c>
      <c r="CC44" s="368">
        <v>0</v>
      </c>
      <c r="CD44" s="372">
        <f t="shared" si="45"/>
        <v>0</v>
      </c>
      <c r="CE44" s="368">
        <v>0</v>
      </c>
      <c r="CF44" s="372">
        <f t="shared" si="46"/>
        <v>0</v>
      </c>
      <c r="CG44" s="368">
        <f t="shared" si="52"/>
        <v>0</v>
      </c>
      <c r="CH44" s="372">
        <f t="shared" si="47"/>
        <v>0</v>
      </c>
      <c r="CI44" s="368">
        <f t="shared" si="53"/>
        <v>0</v>
      </c>
      <c r="CJ44" s="372">
        <f t="shared" si="48"/>
        <v>0</v>
      </c>
      <c r="CK44" s="368">
        <v>0</v>
      </c>
      <c r="CL44" s="379">
        <f t="shared" si="49"/>
        <v>0</v>
      </c>
      <c r="CM44" s="371">
        <v>5</v>
      </c>
      <c r="CN44" s="402">
        <f t="shared" si="11"/>
        <v>7.7231169882315145</v>
      </c>
      <c r="CO44" s="373">
        <v>2</v>
      </c>
      <c r="CP44" s="403">
        <f t="shared" si="2"/>
        <v>3.0892467952926057</v>
      </c>
      <c r="CQ44" s="368">
        <v>1</v>
      </c>
      <c r="CR44" s="458"/>
      <c r="CS44" s="404">
        <f t="shared" si="67"/>
        <v>12.356987181170423</v>
      </c>
      <c r="CT44" s="369">
        <v>2</v>
      </c>
      <c r="CU44" s="372">
        <f t="shared" si="68"/>
        <v>15.081818867355404</v>
      </c>
      <c r="CV44" s="373">
        <v>1</v>
      </c>
      <c r="CW44" s="374">
        <f t="shared" si="69"/>
        <v>7.5409094336777018</v>
      </c>
      <c r="CX44" s="368">
        <v>1</v>
      </c>
      <c r="CY44" s="374">
        <f t="shared" ref="CY44:CY51" si="74">(CX44*100000)/C44</f>
        <v>7.5409094336777018</v>
      </c>
      <c r="CZ44" s="375">
        <f t="shared" si="70"/>
        <v>22.622728301033103</v>
      </c>
      <c r="DA44" s="378">
        <v>1</v>
      </c>
      <c r="DB44" s="372">
        <f t="shared" si="58"/>
        <v>6.8704912401236689</v>
      </c>
      <c r="DC44" s="368">
        <v>0</v>
      </c>
      <c r="DD44" s="374">
        <f t="shared" si="59"/>
        <v>0</v>
      </c>
      <c r="DE44" s="375"/>
      <c r="DF44" s="378">
        <v>3</v>
      </c>
      <c r="DG44" s="372">
        <f t="shared" si="71"/>
        <v>53.830970751839224</v>
      </c>
      <c r="DH44" s="368">
        <v>1</v>
      </c>
      <c r="DI44" s="374">
        <f t="shared" si="72"/>
        <v>17.943656917279743</v>
      </c>
      <c r="DJ44" s="375"/>
      <c r="DK44" s="370">
        <v>0</v>
      </c>
      <c r="DL44" s="373">
        <f t="shared" si="50"/>
        <v>0</v>
      </c>
      <c r="DM44" s="368">
        <v>0</v>
      </c>
      <c r="DN44" s="533">
        <f t="shared" si="51"/>
        <v>0</v>
      </c>
      <c r="DO44" s="534"/>
      <c r="DP44" s="376">
        <v>0</v>
      </c>
      <c r="DQ44" s="403">
        <f t="shared" si="3"/>
        <v>0</v>
      </c>
      <c r="DR44" s="399">
        <v>0</v>
      </c>
      <c r="DS44" s="374">
        <f t="shared" si="60"/>
        <v>0</v>
      </c>
      <c r="DT44" s="378">
        <v>0</v>
      </c>
      <c r="DU44" s="374">
        <f t="shared" si="61"/>
        <v>0</v>
      </c>
      <c r="DV44" s="368">
        <v>0</v>
      </c>
      <c r="DW44" s="377">
        <f t="shared" si="73"/>
        <v>0</v>
      </c>
      <c r="DX44" s="524">
        <v>0</v>
      </c>
      <c r="DY44" s="403">
        <f t="shared" si="54"/>
        <v>0</v>
      </c>
      <c r="DZ44" s="409">
        <v>0</v>
      </c>
      <c r="EA44" s="402">
        <f t="shared" si="55"/>
        <v>0</v>
      </c>
      <c r="EB44" s="368">
        <v>0</v>
      </c>
      <c r="EC44" s="403">
        <f t="shared" si="56"/>
        <v>0</v>
      </c>
      <c r="ED44" s="376">
        <v>1</v>
      </c>
      <c r="EE44" s="403">
        <f t="shared" si="39"/>
        <v>7.5409094336777018</v>
      </c>
      <c r="EF44" s="368">
        <v>1</v>
      </c>
      <c r="EG44" s="389">
        <f t="shared" si="40"/>
        <v>7.5409094336777018</v>
      </c>
      <c r="EH44" s="378"/>
      <c r="EI44" s="379"/>
      <c r="EJ44" s="1129">
        <v>21148.9</v>
      </c>
      <c r="EK44" s="370">
        <v>15754</v>
      </c>
      <c r="EL44" s="368">
        <v>1</v>
      </c>
      <c r="EM44" s="374">
        <f t="shared" si="41"/>
        <v>4.7283783080916733</v>
      </c>
      <c r="EN44" s="374">
        <f t="shared" si="42"/>
        <v>6.3475942617747876</v>
      </c>
      <c r="EO44" s="368"/>
      <c r="EP44" s="372"/>
      <c r="EQ44" s="379"/>
      <c r="ER44" s="390">
        <v>0</v>
      </c>
      <c r="ES44" s="391">
        <v>0</v>
      </c>
      <c r="ET44" s="391">
        <v>1</v>
      </c>
      <c r="EU44" s="391">
        <v>4.33</v>
      </c>
      <c r="EV44" s="373">
        <f t="shared" si="36"/>
        <v>1</v>
      </c>
      <c r="EW44" s="372">
        <f t="shared" si="37"/>
        <v>4.3284421936545039</v>
      </c>
      <c r="EX44" s="391">
        <v>0</v>
      </c>
      <c r="EY44" s="391">
        <v>0</v>
      </c>
      <c r="EZ44" s="391">
        <v>0</v>
      </c>
      <c r="FA44" s="391">
        <v>0</v>
      </c>
      <c r="FB44" s="392">
        <v>23103</v>
      </c>
      <c r="FC44" s="393">
        <v>1187939</v>
      </c>
      <c r="FD44" s="1276"/>
      <c r="FE44" s="1277"/>
      <c r="FF44" s="373"/>
      <c r="FG44" s="373"/>
      <c r="FH44" s="533"/>
      <c r="FI44" s="1159"/>
    </row>
    <row r="45" spans="1:165" s="330" customFormat="1" ht="11.1" customHeight="1" x14ac:dyDescent="0.15">
      <c r="A45" s="1121"/>
      <c r="B45" s="1124">
        <v>2011</v>
      </c>
      <c r="C45" s="899">
        <v>12691.8</v>
      </c>
      <c r="D45" s="1042">
        <f t="shared" si="38"/>
        <v>65677.8</v>
      </c>
      <c r="E45" s="894">
        <v>766.1</v>
      </c>
      <c r="F45" s="468">
        <v>3276.5</v>
      </c>
      <c r="G45" s="468">
        <v>14403.7</v>
      </c>
      <c r="H45" s="1058">
        <v>35589.699999999997</v>
      </c>
      <c r="I45" s="896">
        <v>11641.8</v>
      </c>
      <c r="J45" s="904">
        <v>932.8</v>
      </c>
      <c r="K45" s="893"/>
      <c r="L45" s="980">
        <v>11521</v>
      </c>
      <c r="M45" s="1111">
        <v>5515.8</v>
      </c>
      <c r="N45" s="470">
        <v>1328.6</v>
      </c>
      <c r="O45" s="570">
        <v>1735.9</v>
      </c>
      <c r="P45" s="470"/>
      <c r="Q45" s="1208"/>
      <c r="R45" s="570"/>
      <c r="S45" s="1214"/>
      <c r="T45" s="1205">
        <f t="shared" si="4"/>
        <v>99403.700000000012</v>
      </c>
      <c r="U45" s="1038">
        <f>(SEMA!AK15)</f>
        <v>77810.200000000012</v>
      </c>
      <c r="V45" s="1053">
        <f t="shared" si="43"/>
        <v>177213.90000000002</v>
      </c>
      <c r="W45" s="953">
        <v>52486</v>
      </c>
      <c r="X45" s="926">
        <v>12060</v>
      </c>
      <c r="Y45" s="926">
        <v>21041</v>
      </c>
      <c r="Z45" s="926">
        <v>1052</v>
      </c>
      <c r="AA45" s="926">
        <v>3094</v>
      </c>
      <c r="AB45" s="926">
        <v>7325</v>
      </c>
      <c r="AC45" s="954">
        <v>5631</v>
      </c>
      <c r="AD45" s="951">
        <v>114596</v>
      </c>
      <c r="AE45" s="364">
        <v>0</v>
      </c>
      <c r="AF45" s="365">
        <f t="shared" si="6"/>
        <v>0</v>
      </c>
      <c r="AG45" s="366">
        <v>0</v>
      </c>
      <c r="AH45" s="462">
        <f t="shared" si="7"/>
        <v>0</v>
      </c>
      <c r="AI45" s="366">
        <v>2</v>
      </c>
      <c r="AJ45" s="372">
        <f t="shared" si="8"/>
        <v>3.0451689916531914</v>
      </c>
      <c r="AK45" s="368">
        <f t="shared" si="34"/>
        <v>2</v>
      </c>
      <c r="AL45" s="374">
        <f t="shared" si="9"/>
        <v>3.0451689916531914</v>
      </c>
      <c r="AM45" s="368">
        <f t="shared" si="12"/>
        <v>0</v>
      </c>
      <c r="AN45" s="372">
        <f t="shared" si="10"/>
        <v>0</v>
      </c>
      <c r="AO45" s="370">
        <v>13</v>
      </c>
      <c r="AP45" s="458">
        <f t="shared" si="62"/>
        <v>19.793598445745747</v>
      </c>
      <c r="AQ45" s="378">
        <v>0</v>
      </c>
      <c r="AR45" s="372">
        <f t="shared" si="27"/>
        <v>0</v>
      </c>
      <c r="AS45" s="368">
        <v>0</v>
      </c>
      <c r="AT45" s="372">
        <f t="shared" si="28"/>
        <v>0</v>
      </c>
      <c r="AU45" s="368">
        <v>0</v>
      </c>
      <c r="AV45" s="372">
        <f t="shared" si="29"/>
        <v>0</v>
      </c>
      <c r="AW45" s="368">
        <f t="shared" si="30"/>
        <v>0</v>
      </c>
      <c r="AX45" s="372">
        <f t="shared" si="31"/>
        <v>0</v>
      </c>
      <c r="AY45" s="369">
        <f t="shared" si="32"/>
        <v>0</v>
      </c>
      <c r="AZ45" s="374">
        <f t="shared" si="33"/>
        <v>0</v>
      </c>
      <c r="BA45" s="368">
        <v>1</v>
      </c>
      <c r="BB45" s="458">
        <f t="shared" si="63"/>
        <v>7.8791030429095956</v>
      </c>
      <c r="BC45" s="378">
        <v>0</v>
      </c>
      <c r="BD45" s="372">
        <f t="shared" si="13"/>
        <v>0</v>
      </c>
      <c r="BE45" s="368">
        <v>0</v>
      </c>
      <c r="BF45" s="372">
        <f t="shared" si="14"/>
        <v>0</v>
      </c>
      <c r="BG45" s="368">
        <v>1</v>
      </c>
      <c r="BH45" s="372">
        <f t="shared" si="15"/>
        <v>8.6798021005121075</v>
      </c>
      <c r="BI45" s="368">
        <f t="shared" si="64"/>
        <v>1</v>
      </c>
      <c r="BJ45" s="372">
        <f t="shared" si="17"/>
        <v>8.6798021005121075</v>
      </c>
      <c r="BK45" s="368">
        <f t="shared" si="65"/>
        <v>0</v>
      </c>
      <c r="BL45" s="372">
        <f t="shared" si="19"/>
        <v>0</v>
      </c>
      <c r="BM45" s="368">
        <v>2</v>
      </c>
      <c r="BN45" s="377">
        <f t="shared" si="57"/>
        <v>17.359604201024215</v>
      </c>
      <c r="BO45" s="378">
        <v>0</v>
      </c>
      <c r="BP45" s="372">
        <f t="shared" si="20"/>
        <v>0</v>
      </c>
      <c r="BQ45" s="368">
        <v>0</v>
      </c>
      <c r="BR45" s="372">
        <f t="shared" si="21"/>
        <v>0</v>
      </c>
      <c r="BS45" s="368">
        <v>1</v>
      </c>
      <c r="BT45" s="372">
        <f t="shared" si="22"/>
        <v>18.129736393632836</v>
      </c>
      <c r="BU45" s="368">
        <f t="shared" ref="BU45:BU52" si="75">SUM(BO45,BQ45,BS45)</f>
        <v>1</v>
      </c>
      <c r="BV45" s="372">
        <f t="shared" si="24"/>
        <v>18.129736393632836</v>
      </c>
      <c r="BW45" s="368">
        <f t="shared" ref="BW45:BW52" si="76">SUM(BO45,BQ45)</f>
        <v>0</v>
      </c>
      <c r="BX45" s="372">
        <f t="shared" si="26"/>
        <v>0</v>
      </c>
      <c r="BY45" s="368">
        <v>0</v>
      </c>
      <c r="BZ45" s="377">
        <f t="shared" si="66"/>
        <v>0</v>
      </c>
      <c r="CA45" s="370">
        <v>0</v>
      </c>
      <c r="CB45" s="372">
        <f t="shared" si="44"/>
        <v>0</v>
      </c>
      <c r="CC45" s="368">
        <v>0</v>
      </c>
      <c r="CD45" s="372">
        <f t="shared" si="45"/>
        <v>0</v>
      </c>
      <c r="CE45" s="368">
        <v>0</v>
      </c>
      <c r="CF45" s="372">
        <f t="shared" si="46"/>
        <v>0</v>
      </c>
      <c r="CG45" s="368">
        <f t="shared" si="52"/>
        <v>0</v>
      </c>
      <c r="CH45" s="372">
        <f t="shared" si="47"/>
        <v>0</v>
      </c>
      <c r="CI45" s="368">
        <f t="shared" si="53"/>
        <v>0</v>
      </c>
      <c r="CJ45" s="372">
        <f t="shared" si="48"/>
        <v>0</v>
      </c>
      <c r="CK45" s="368">
        <v>0</v>
      </c>
      <c r="CL45" s="379">
        <f t="shared" si="49"/>
        <v>0</v>
      </c>
      <c r="CM45" s="371">
        <v>5</v>
      </c>
      <c r="CN45" s="402">
        <f t="shared" si="11"/>
        <v>7.6129224791329788</v>
      </c>
      <c r="CO45" s="373">
        <v>4</v>
      </c>
      <c r="CP45" s="403">
        <f t="shared" si="2"/>
        <v>6.0903379833063829</v>
      </c>
      <c r="CQ45" s="368">
        <v>1</v>
      </c>
      <c r="CR45" s="403">
        <f t="shared" ref="CR45:CR51" si="77">(CQ45*100000)/(D45)</f>
        <v>1.5225844958265957</v>
      </c>
      <c r="CS45" s="404">
        <f t="shared" si="67"/>
        <v>15.225844958265958</v>
      </c>
      <c r="CT45" s="369">
        <v>9</v>
      </c>
      <c r="CU45" s="372">
        <f t="shared" si="68"/>
        <v>70.911927386186363</v>
      </c>
      <c r="CV45" s="373">
        <v>0</v>
      </c>
      <c r="CW45" s="374">
        <f t="shared" si="69"/>
        <v>0</v>
      </c>
      <c r="CX45" s="368">
        <v>1</v>
      </c>
      <c r="CY45" s="374">
        <f t="shared" si="74"/>
        <v>7.8791030429095956</v>
      </c>
      <c r="CZ45" s="375">
        <f t="shared" si="70"/>
        <v>70.911927386186363</v>
      </c>
      <c r="DA45" s="378">
        <v>0</v>
      </c>
      <c r="DB45" s="372">
        <f t="shared" si="58"/>
        <v>0</v>
      </c>
      <c r="DC45" s="368">
        <v>0</v>
      </c>
      <c r="DD45" s="374">
        <f t="shared" si="59"/>
        <v>0</v>
      </c>
      <c r="DE45" s="375"/>
      <c r="DF45" s="378">
        <v>1</v>
      </c>
      <c r="DG45" s="372">
        <f t="shared" si="71"/>
        <v>18.129736393632836</v>
      </c>
      <c r="DH45" s="368">
        <v>0</v>
      </c>
      <c r="DI45" s="374">
        <f t="shared" si="72"/>
        <v>0</v>
      </c>
      <c r="DJ45" s="375"/>
      <c r="DK45" s="370">
        <v>0</v>
      </c>
      <c r="DL45" s="373">
        <f t="shared" si="50"/>
        <v>0</v>
      </c>
      <c r="DM45" s="368">
        <v>0</v>
      </c>
      <c r="DN45" s="533">
        <f t="shared" si="51"/>
        <v>0</v>
      </c>
      <c r="DO45" s="534"/>
      <c r="DP45" s="376">
        <v>4</v>
      </c>
      <c r="DQ45" s="403">
        <f t="shared" si="3"/>
        <v>6.0903379833063829</v>
      </c>
      <c r="DR45" s="399">
        <v>0</v>
      </c>
      <c r="DS45" s="374">
        <f t="shared" si="60"/>
        <v>0</v>
      </c>
      <c r="DT45" s="378">
        <v>0</v>
      </c>
      <c r="DU45" s="374">
        <f t="shared" si="61"/>
        <v>0</v>
      </c>
      <c r="DV45" s="368">
        <v>0</v>
      </c>
      <c r="DW45" s="377">
        <f t="shared" si="73"/>
        <v>0</v>
      </c>
      <c r="DX45" s="524">
        <v>2</v>
      </c>
      <c r="DY45" s="403">
        <f t="shared" si="54"/>
        <v>17.179473964507206</v>
      </c>
      <c r="DZ45" s="409">
        <v>2</v>
      </c>
      <c r="EA45" s="402">
        <f t="shared" si="55"/>
        <v>17.179473964507206</v>
      </c>
      <c r="EB45" s="368">
        <v>2</v>
      </c>
      <c r="EC45" s="403">
        <f t="shared" si="56"/>
        <v>17.179473964507206</v>
      </c>
      <c r="ED45" s="376">
        <v>1</v>
      </c>
      <c r="EE45" s="403">
        <f t="shared" si="39"/>
        <v>7.8791030429095956</v>
      </c>
      <c r="EF45" s="368">
        <v>1</v>
      </c>
      <c r="EG45" s="389">
        <f t="shared" si="40"/>
        <v>7.8791030429095956</v>
      </c>
      <c r="EH45" s="378"/>
      <c r="EI45" s="379"/>
      <c r="EJ45" s="1129">
        <v>22673.1</v>
      </c>
      <c r="EK45" s="370">
        <v>16787</v>
      </c>
      <c r="EL45" s="368">
        <v>1</v>
      </c>
      <c r="EM45" s="374">
        <f t="shared" si="41"/>
        <v>4.4105128985449724</v>
      </c>
      <c r="EN45" s="374">
        <f t="shared" si="42"/>
        <v>5.9569905283850604</v>
      </c>
      <c r="EO45" s="368"/>
      <c r="EP45" s="372"/>
      <c r="EQ45" s="379"/>
      <c r="ER45" s="390">
        <v>0</v>
      </c>
      <c r="ES45" s="391">
        <v>0</v>
      </c>
      <c r="ET45" s="391">
        <v>2</v>
      </c>
      <c r="EU45" s="391">
        <v>12.83</v>
      </c>
      <c r="EV45" s="373">
        <f t="shared" si="36"/>
        <v>2</v>
      </c>
      <c r="EW45" s="372">
        <f t="shared" si="37"/>
        <v>12.830382345393893</v>
      </c>
      <c r="EX45" s="391">
        <v>0</v>
      </c>
      <c r="EY45" s="391">
        <v>0</v>
      </c>
      <c r="EZ45" s="391">
        <v>0</v>
      </c>
      <c r="FA45" s="391">
        <v>0</v>
      </c>
      <c r="FB45" s="392">
        <v>15588</v>
      </c>
      <c r="FC45" s="393">
        <v>1203527</v>
      </c>
      <c r="FD45" s="1276"/>
      <c r="FE45" s="1277"/>
      <c r="FF45" s="373"/>
      <c r="FG45" s="373"/>
      <c r="FH45" s="533"/>
      <c r="FI45" s="1159"/>
    </row>
    <row r="46" spans="1:165" s="330" customFormat="1" x14ac:dyDescent="0.15">
      <c r="A46" s="1121"/>
      <c r="B46" s="1124">
        <v>2012</v>
      </c>
      <c r="C46" s="899">
        <v>13019.5</v>
      </c>
      <c r="D46" s="1042">
        <f t="shared" si="38"/>
        <v>54949</v>
      </c>
      <c r="E46" s="894">
        <v>1089.1000000000001</v>
      </c>
      <c r="F46" s="468">
        <v>2504.8000000000002</v>
      </c>
      <c r="G46" s="468">
        <v>4086.5000000000005</v>
      </c>
      <c r="H46" s="1058">
        <v>33843.300000000003</v>
      </c>
      <c r="I46" s="896">
        <v>13425.3</v>
      </c>
      <c r="J46" s="904">
        <v>1066.4000000000001</v>
      </c>
      <c r="K46" s="893"/>
      <c r="L46" s="980">
        <v>13321.3</v>
      </c>
      <c r="M46" s="1111">
        <v>6705.6</v>
      </c>
      <c r="N46" s="470">
        <v>1295.4000000000001</v>
      </c>
      <c r="O46" s="570">
        <v>1783.9</v>
      </c>
      <c r="P46" s="470"/>
      <c r="Q46" s="1208"/>
      <c r="R46" s="570"/>
      <c r="S46" s="1214"/>
      <c r="T46" s="1205">
        <f t="shared" si="4"/>
        <v>92141.099999999991</v>
      </c>
      <c r="U46" s="1038">
        <f>(SEMA!AK16)</f>
        <v>93049.499999999985</v>
      </c>
      <c r="V46" s="1053">
        <f t="shared" si="43"/>
        <v>185190.59999999998</v>
      </c>
      <c r="W46" s="953">
        <v>51895</v>
      </c>
      <c r="X46" s="926">
        <v>12242</v>
      </c>
      <c r="Y46" s="926">
        <v>17806</v>
      </c>
      <c r="Z46" s="926">
        <v>1239</v>
      </c>
      <c r="AA46" s="926">
        <v>2248</v>
      </c>
      <c r="AB46" s="926">
        <v>6372</v>
      </c>
      <c r="AC46" s="954">
        <v>5960</v>
      </c>
      <c r="AD46" s="951">
        <v>108857</v>
      </c>
      <c r="AE46" s="364">
        <v>0</v>
      </c>
      <c r="AF46" s="365">
        <f t="shared" si="6"/>
        <v>0</v>
      </c>
      <c r="AG46" s="366">
        <v>0</v>
      </c>
      <c r="AH46" s="462">
        <f t="shared" si="7"/>
        <v>0</v>
      </c>
      <c r="AI46" s="366">
        <v>3</v>
      </c>
      <c r="AJ46" s="372">
        <f t="shared" si="8"/>
        <v>5.4596080001455896</v>
      </c>
      <c r="AK46" s="368">
        <f t="shared" si="34"/>
        <v>3</v>
      </c>
      <c r="AL46" s="374">
        <f t="shared" si="9"/>
        <v>5.4596080001455896</v>
      </c>
      <c r="AM46" s="368">
        <f t="shared" si="12"/>
        <v>0</v>
      </c>
      <c r="AN46" s="372">
        <f t="shared" si="10"/>
        <v>0</v>
      </c>
      <c r="AO46" s="370">
        <v>5</v>
      </c>
      <c r="AP46" s="458">
        <f t="shared" si="62"/>
        <v>9.0993466669093159</v>
      </c>
      <c r="AQ46" s="378">
        <v>0</v>
      </c>
      <c r="AR46" s="372">
        <f t="shared" si="27"/>
        <v>0</v>
      </c>
      <c r="AS46" s="368">
        <v>0</v>
      </c>
      <c r="AT46" s="372">
        <f t="shared" si="28"/>
        <v>0</v>
      </c>
      <c r="AU46" s="368">
        <v>1</v>
      </c>
      <c r="AV46" s="372">
        <f t="shared" si="29"/>
        <v>7.6807865125388846</v>
      </c>
      <c r="AW46" s="368">
        <f t="shared" si="30"/>
        <v>1</v>
      </c>
      <c r="AX46" s="372">
        <f t="shared" si="31"/>
        <v>7.6807865125388846</v>
      </c>
      <c r="AY46" s="369">
        <f t="shared" si="32"/>
        <v>0</v>
      </c>
      <c r="AZ46" s="374">
        <f t="shared" si="33"/>
        <v>0</v>
      </c>
      <c r="BA46" s="368">
        <v>1</v>
      </c>
      <c r="BB46" s="458">
        <f t="shared" si="63"/>
        <v>7.6807865125388837</v>
      </c>
      <c r="BC46" s="378">
        <v>0</v>
      </c>
      <c r="BD46" s="372">
        <f t="shared" si="13"/>
        <v>0</v>
      </c>
      <c r="BE46" s="368">
        <v>0</v>
      </c>
      <c r="BF46" s="372">
        <f t="shared" si="14"/>
        <v>0</v>
      </c>
      <c r="BG46" s="368">
        <v>1</v>
      </c>
      <c r="BH46" s="372">
        <f t="shared" si="15"/>
        <v>7.5067748643150445</v>
      </c>
      <c r="BI46" s="368">
        <f t="shared" si="64"/>
        <v>1</v>
      </c>
      <c r="BJ46" s="372">
        <f t="shared" si="17"/>
        <v>7.5067748643150445</v>
      </c>
      <c r="BK46" s="368">
        <f t="shared" si="65"/>
        <v>0</v>
      </c>
      <c r="BL46" s="372">
        <f t="shared" si="19"/>
        <v>0</v>
      </c>
      <c r="BM46" s="368">
        <v>2</v>
      </c>
      <c r="BN46" s="377">
        <f t="shared" si="57"/>
        <v>15.013549728630089</v>
      </c>
      <c r="BO46" s="378">
        <v>0</v>
      </c>
      <c r="BP46" s="372">
        <f t="shared" si="20"/>
        <v>0</v>
      </c>
      <c r="BQ46" s="368">
        <v>0</v>
      </c>
      <c r="BR46" s="372">
        <f t="shared" si="21"/>
        <v>0</v>
      </c>
      <c r="BS46" s="368">
        <v>0</v>
      </c>
      <c r="BT46" s="372">
        <f t="shared" si="22"/>
        <v>0</v>
      </c>
      <c r="BU46" s="368">
        <f t="shared" si="75"/>
        <v>0</v>
      </c>
      <c r="BV46" s="372">
        <f t="shared" si="24"/>
        <v>0</v>
      </c>
      <c r="BW46" s="368">
        <f t="shared" si="76"/>
        <v>0</v>
      </c>
      <c r="BX46" s="372">
        <f t="shared" si="26"/>
        <v>0</v>
      </c>
      <c r="BY46" s="368">
        <v>0</v>
      </c>
      <c r="BZ46" s="377">
        <f t="shared" si="66"/>
        <v>0</v>
      </c>
      <c r="CA46" s="370">
        <v>0</v>
      </c>
      <c r="CB46" s="372">
        <f t="shared" si="44"/>
        <v>0</v>
      </c>
      <c r="CC46" s="368">
        <v>0</v>
      </c>
      <c r="CD46" s="372">
        <f t="shared" si="45"/>
        <v>0</v>
      </c>
      <c r="CE46" s="368">
        <v>0</v>
      </c>
      <c r="CF46" s="372">
        <f t="shared" si="46"/>
        <v>0</v>
      </c>
      <c r="CG46" s="368">
        <f t="shared" si="52"/>
        <v>0</v>
      </c>
      <c r="CH46" s="372">
        <f t="shared" si="47"/>
        <v>0</v>
      </c>
      <c r="CI46" s="368">
        <f t="shared" si="53"/>
        <v>0</v>
      </c>
      <c r="CJ46" s="372">
        <f t="shared" si="48"/>
        <v>0</v>
      </c>
      <c r="CK46" s="368">
        <v>0</v>
      </c>
      <c r="CL46" s="379">
        <f t="shared" si="49"/>
        <v>0</v>
      </c>
      <c r="CM46" s="371">
        <v>8</v>
      </c>
      <c r="CN46" s="402">
        <f t="shared" si="11"/>
        <v>14.558954667054905</v>
      </c>
      <c r="CO46" s="373">
        <v>3</v>
      </c>
      <c r="CP46" s="403">
        <f t="shared" si="2"/>
        <v>5.4596080001455896</v>
      </c>
      <c r="CQ46" s="368">
        <v>0</v>
      </c>
      <c r="CR46" s="403">
        <f t="shared" si="77"/>
        <v>0</v>
      </c>
      <c r="CS46" s="404">
        <f t="shared" si="67"/>
        <v>20.018562667200495</v>
      </c>
      <c r="CT46" s="369">
        <v>2</v>
      </c>
      <c r="CU46" s="372">
        <f t="shared" si="68"/>
        <v>15.361573025077767</v>
      </c>
      <c r="CV46" s="373">
        <v>5</v>
      </c>
      <c r="CW46" s="374">
        <f t="shared" si="69"/>
        <v>38.403932562694422</v>
      </c>
      <c r="CX46" s="368">
        <v>1</v>
      </c>
      <c r="CY46" s="374">
        <f t="shared" si="74"/>
        <v>7.6807865125388837</v>
      </c>
      <c r="CZ46" s="375">
        <f t="shared" si="70"/>
        <v>53.765505587772189</v>
      </c>
      <c r="DA46" s="378">
        <v>0</v>
      </c>
      <c r="DB46" s="372">
        <f t="shared" si="58"/>
        <v>0</v>
      </c>
      <c r="DC46" s="368">
        <v>0</v>
      </c>
      <c r="DD46" s="374">
        <f t="shared" si="59"/>
        <v>0</v>
      </c>
      <c r="DE46" s="375"/>
      <c r="DF46" s="378">
        <v>0</v>
      </c>
      <c r="DG46" s="372">
        <f t="shared" si="71"/>
        <v>0</v>
      </c>
      <c r="DH46" s="368">
        <v>0</v>
      </c>
      <c r="DI46" s="374">
        <f t="shared" si="72"/>
        <v>0</v>
      </c>
      <c r="DJ46" s="375"/>
      <c r="DK46" s="370">
        <v>0</v>
      </c>
      <c r="DL46" s="373">
        <f t="shared" si="50"/>
        <v>0</v>
      </c>
      <c r="DM46" s="368">
        <v>0</v>
      </c>
      <c r="DN46" s="533">
        <f t="shared" si="51"/>
        <v>0</v>
      </c>
      <c r="DO46" s="534"/>
      <c r="DP46" s="376">
        <v>13</v>
      </c>
      <c r="DQ46" s="403">
        <f t="shared" si="3"/>
        <v>23.658301333964221</v>
      </c>
      <c r="DR46" s="399">
        <v>4</v>
      </c>
      <c r="DS46" s="374">
        <f t="shared" si="60"/>
        <v>7.2794773335274527</v>
      </c>
      <c r="DT46" s="378">
        <v>0</v>
      </c>
      <c r="DU46" s="374">
        <f t="shared" si="61"/>
        <v>0</v>
      </c>
      <c r="DV46" s="368">
        <v>0</v>
      </c>
      <c r="DW46" s="377">
        <f t="shared" si="73"/>
        <v>0</v>
      </c>
      <c r="DX46" s="524">
        <v>13</v>
      </c>
      <c r="DY46" s="403">
        <f t="shared" si="54"/>
        <v>96.83210058620665</v>
      </c>
      <c r="DZ46" s="409">
        <v>4</v>
      </c>
      <c r="EA46" s="402">
        <f t="shared" si="55"/>
        <v>29.794492488063582</v>
      </c>
      <c r="EB46" s="368">
        <v>13</v>
      </c>
      <c r="EC46" s="403">
        <f t="shared" si="56"/>
        <v>96.83210058620665</v>
      </c>
      <c r="ED46" s="376">
        <v>4</v>
      </c>
      <c r="EE46" s="403">
        <f t="shared" si="39"/>
        <v>30.723146050155535</v>
      </c>
      <c r="EF46" s="368">
        <v>4</v>
      </c>
      <c r="EG46" s="389">
        <f t="shared" si="40"/>
        <v>30.723146050155535</v>
      </c>
      <c r="EH46" s="378">
        <v>3</v>
      </c>
      <c r="EI46" s="379">
        <f t="shared" ref="EI46:EI51" si="78">(EH46*100000)/C46</f>
        <v>23.042359537616651</v>
      </c>
      <c r="EJ46" s="1129">
        <v>21711.5</v>
      </c>
      <c r="EK46" s="370">
        <v>15199</v>
      </c>
      <c r="EL46" s="368">
        <v>1</v>
      </c>
      <c r="EM46" s="374">
        <f t="shared" si="41"/>
        <v>4.6058540404854575</v>
      </c>
      <c r="EN46" s="374">
        <f t="shared" si="42"/>
        <v>6.5793802223830511</v>
      </c>
      <c r="EO46" s="368"/>
      <c r="EP46" s="372"/>
      <c r="EQ46" s="379"/>
      <c r="ER46" s="394">
        <v>0</v>
      </c>
      <c r="ES46" s="395">
        <v>0</v>
      </c>
      <c r="ET46" s="395">
        <v>0</v>
      </c>
      <c r="EU46" s="395">
        <v>0</v>
      </c>
      <c r="EV46" s="373">
        <f t="shared" si="36"/>
        <v>0</v>
      </c>
      <c r="EW46" s="372">
        <f t="shared" si="37"/>
        <v>0</v>
      </c>
      <c r="EX46" s="395">
        <v>0</v>
      </c>
      <c r="EY46" s="395">
        <v>0</v>
      </c>
      <c r="EZ46" s="395">
        <v>0</v>
      </c>
      <c r="FA46" s="395">
        <v>0</v>
      </c>
      <c r="FB46" s="392">
        <v>21545</v>
      </c>
      <c r="FC46" s="393">
        <v>1225072</v>
      </c>
      <c r="FD46" s="1307">
        <v>6334587</v>
      </c>
      <c r="FE46" s="1308"/>
      <c r="FF46" s="1164">
        <f>FG46*100000</f>
        <v>3420576.9623296219</v>
      </c>
      <c r="FG46" s="1164">
        <f>FD46/V46</f>
        <v>34.20576962329622</v>
      </c>
      <c r="FH46" s="533">
        <v>167</v>
      </c>
      <c r="FI46" s="1160">
        <f>FD46/FH46</f>
        <v>37931.658682634734</v>
      </c>
    </row>
    <row r="47" spans="1:165" s="330" customFormat="1" ht="11.1" customHeight="1" x14ac:dyDescent="0.15">
      <c r="A47" s="1121"/>
      <c r="B47" s="1124">
        <v>2013</v>
      </c>
      <c r="C47" s="899">
        <v>13043.6</v>
      </c>
      <c r="D47" s="1042">
        <f t="shared" si="38"/>
        <v>59106.5</v>
      </c>
      <c r="E47" s="894">
        <v>1237</v>
      </c>
      <c r="F47" s="468">
        <v>3353.4</v>
      </c>
      <c r="G47" s="468">
        <v>1783.1</v>
      </c>
      <c r="H47" s="1058">
        <v>37635.1</v>
      </c>
      <c r="I47" s="896">
        <v>15097.9</v>
      </c>
      <c r="J47" s="904">
        <v>1276.5</v>
      </c>
      <c r="K47" s="893"/>
      <c r="L47" s="980">
        <v>9154.7999999999993</v>
      </c>
      <c r="M47" s="1111">
        <v>6694.4</v>
      </c>
      <c r="N47" s="470">
        <v>692.7</v>
      </c>
      <c r="O47" s="570">
        <v>1684.9</v>
      </c>
      <c r="P47" s="470"/>
      <c r="Q47" s="1208"/>
      <c r="R47" s="570"/>
      <c r="S47" s="1214"/>
      <c r="T47" s="1205">
        <f t="shared" si="4"/>
        <v>91653.4</v>
      </c>
      <c r="U47" s="1038">
        <f>(SEMA!AK17)</f>
        <v>120273.7</v>
      </c>
      <c r="V47" s="1053">
        <f t="shared" si="43"/>
        <v>211927.09999999998</v>
      </c>
      <c r="W47" s="953">
        <v>57903</v>
      </c>
      <c r="X47" s="926">
        <v>12243</v>
      </c>
      <c r="Y47" s="926">
        <v>17235</v>
      </c>
      <c r="Z47" s="926">
        <v>829</v>
      </c>
      <c r="AA47" s="926">
        <v>1656</v>
      </c>
      <c r="AB47" s="926">
        <v>7222</v>
      </c>
      <c r="AC47" s="954">
        <v>4380</v>
      </c>
      <c r="AD47" s="951">
        <v>109441</v>
      </c>
      <c r="AE47" s="396">
        <v>0</v>
      </c>
      <c r="AF47" s="365">
        <f t="shared" si="6"/>
        <v>0</v>
      </c>
      <c r="AG47" s="397">
        <v>0</v>
      </c>
      <c r="AH47" s="462">
        <f t="shared" si="7"/>
        <v>0</v>
      </c>
      <c r="AI47" s="397">
        <v>3</v>
      </c>
      <c r="AJ47" s="372">
        <f t="shared" si="8"/>
        <v>5.0755839036315802</v>
      </c>
      <c r="AK47" s="399">
        <f t="shared" si="34"/>
        <v>3</v>
      </c>
      <c r="AL47" s="374">
        <f t="shared" si="9"/>
        <v>5.0755839036315802</v>
      </c>
      <c r="AM47" s="368">
        <f t="shared" si="12"/>
        <v>0</v>
      </c>
      <c r="AN47" s="374">
        <f t="shared" si="10"/>
        <v>0</v>
      </c>
      <c r="AO47" s="368">
        <v>9</v>
      </c>
      <c r="AP47" s="458">
        <f t="shared" si="62"/>
        <v>15.226751710894741</v>
      </c>
      <c r="AQ47" s="523">
        <v>0</v>
      </c>
      <c r="AR47" s="372">
        <f t="shared" si="27"/>
        <v>0</v>
      </c>
      <c r="AS47" s="400">
        <v>0</v>
      </c>
      <c r="AT47" s="372">
        <f t="shared" si="28"/>
        <v>0</v>
      </c>
      <c r="AU47" s="400">
        <v>0</v>
      </c>
      <c r="AV47" s="372">
        <f t="shared" si="29"/>
        <v>0</v>
      </c>
      <c r="AW47" s="368">
        <f t="shared" si="30"/>
        <v>0</v>
      </c>
      <c r="AX47" s="372">
        <f t="shared" si="31"/>
        <v>0</v>
      </c>
      <c r="AY47" s="369">
        <f t="shared" si="32"/>
        <v>0</v>
      </c>
      <c r="AZ47" s="374">
        <f t="shared" si="33"/>
        <v>0</v>
      </c>
      <c r="BA47" s="368">
        <v>2</v>
      </c>
      <c r="BB47" s="458">
        <f t="shared" si="63"/>
        <v>15.333190223557914</v>
      </c>
      <c r="BC47" s="378">
        <v>0</v>
      </c>
      <c r="BD47" s="372">
        <f t="shared" si="13"/>
        <v>0</v>
      </c>
      <c r="BE47" s="368">
        <v>0</v>
      </c>
      <c r="BF47" s="372">
        <f t="shared" si="14"/>
        <v>0</v>
      </c>
      <c r="BG47" s="368">
        <v>0</v>
      </c>
      <c r="BH47" s="372">
        <f t="shared" si="15"/>
        <v>0</v>
      </c>
      <c r="BI47" s="368">
        <f t="shared" si="64"/>
        <v>0</v>
      </c>
      <c r="BJ47" s="372">
        <f t="shared" si="17"/>
        <v>0</v>
      </c>
      <c r="BK47" s="368">
        <f t="shared" si="65"/>
        <v>0</v>
      </c>
      <c r="BL47" s="372">
        <f t="shared" si="19"/>
        <v>0</v>
      </c>
      <c r="BM47" s="368">
        <v>2</v>
      </c>
      <c r="BN47" s="377">
        <f t="shared" si="57"/>
        <v>21.84646305763097</v>
      </c>
      <c r="BO47" s="378">
        <v>0</v>
      </c>
      <c r="BP47" s="372">
        <f t="shared" si="20"/>
        <v>0</v>
      </c>
      <c r="BQ47" s="368">
        <v>0</v>
      </c>
      <c r="BR47" s="372">
        <f t="shared" si="21"/>
        <v>0</v>
      </c>
      <c r="BS47" s="368">
        <v>1</v>
      </c>
      <c r="BT47" s="372">
        <f t="shared" si="22"/>
        <v>14.937858508604206</v>
      </c>
      <c r="BU47" s="368">
        <f t="shared" si="75"/>
        <v>1</v>
      </c>
      <c r="BV47" s="372">
        <f t="shared" si="24"/>
        <v>14.937858508604206</v>
      </c>
      <c r="BW47" s="368">
        <f t="shared" si="76"/>
        <v>0</v>
      </c>
      <c r="BX47" s="372">
        <f t="shared" si="26"/>
        <v>0</v>
      </c>
      <c r="BY47" s="368">
        <v>1</v>
      </c>
      <c r="BZ47" s="377">
        <f t="shared" si="66"/>
        <v>14.937858508604206</v>
      </c>
      <c r="CA47" s="370">
        <v>0</v>
      </c>
      <c r="CB47" s="372">
        <f t="shared" si="44"/>
        <v>0</v>
      </c>
      <c r="CC47" s="368">
        <v>0</v>
      </c>
      <c r="CD47" s="372">
        <f t="shared" si="45"/>
        <v>0</v>
      </c>
      <c r="CE47" s="368">
        <v>0</v>
      </c>
      <c r="CF47" s="372">
        <f t="shared" si="46"/>
        <v>0</v>
      </c>
      <c r="CG47" s="368">
        <f t="shared" si="52"/>
        <v>0</v>
      </c>
      <c r="CH47" s="372">
        <f t="shared" si="47"/>
        <v>0</v>
      </c>
      <c r="CI47" s="368">
        <f t="shared" si="53"/>
        <v>0</v>
      </c>
      <c r="CJ47" s="372">
        <f t="shared" si="48"/>
        <v>0</v>
      </c>
      <c r="CK47" s="368">
        <v>1</v>
      </c>
      <c r="CL47" s="379">
        <f t="shared" si="49"/>
        <v>42.059219380888287</v>
      </c>
      <c r="CM47" s="401">
        <v>5</v>
      </c>
      <c r="CN47" s="402">
        <f t="shared" si="11"/>
        <v>8.4593065060526342</v>
      </c>
      <c r="CO47" s="344">
        <v>3</v>
      </c>
      <c r="CP47" s="403">
        <f t="shared" si="2"/>
        <v>5.0755839036315802</v>
      </c>
      <c r="CQ47" s="399">
        <v>5</v>
      </c>
      <c r="CR47" s="403">
        <f t="shared" si="77"/>
        <v>8.4593065060526342</v>
      </c>
      <c r="CS47" s="404">
        <f t="shared" si="67"/>
        <v>21.994196915736847</v>
      </c>
      <c r="CT47" s="405">
        <v>1</v>
      </c>
      <c r="CU47" s="372">
        <f t="shared" si="68"/>
        <v>7.6665951117789568</v>
      </c>
      <c r="CV47" s="344">
        <v>0</v>
      </c>
      <c r="CW47" s="374">
        <f t="shared" si="69"/>
        <v>0</v>
      </c>
      <c r="CX47" s="368">
        <v>1</v>
      </c>
      <c r="CY47" s="374">
        <f t="shared" si="74"/>
        <v>7.6665951117789568</v>
      </c>
      <c r="CZ47" s="375">
        <f t="shared" si="70"/>
        <v>7.6665951117789568</v>
      </c>
      <c r="DA47" s="378">
        <v>0</v>
      </c>
      <c r="DB47" s="372">
        <f t="shared" si="58"/>
        <v>0</v>
      </c>
      <c r="DC47" s="368">
        <v>0</v>
      </c>
      <c r="DD47" s="374">
        <f t="shared" si="59"/>
        <v>0</v>
      </c>
      <c r="DE47" s="375"/>
      <c r="DF47" s="378">
        <v>3</v>
      </c>
      <c r="DG47" s="372">
        <f t="shared" si="71"/>
        <v>44.813575525812624</v>
      </c>
      <c r="DH47" s="368">
        <v>0</v>
      </c>
      <c r="DI47" s="374">
        <f t="shared" si="72"/>
        <v>0</v>
      </c>
      <c r="DJ47" s="375"/>
      <c r="DK47" s="370">
        <v>0</v>
      </c>
      <c r="DL47" s="373">
        <f t="shared" si="50"/>
        <v>0</v>
      </c>
      <c r="DM47" s="368">
        <v>0</v>
      </c>
      <c r="DN47" s="533">
        <f t="shared" si="51"/>
        <v>0</v>
      </c>
      <c r="DO47" s="534"/>
      <c r="DP47" s="406">
        <v>9</v>
      </c>
      <c r="DQ47" s="403">
        <f t="shared" si="3"/>
        <v>15.226751710894741</v>
      </c>
      <c r="DR47" s="399">
        <v>1</v>
      </c>
      <c r="DS47" s="374">
        <f t="shared" si="60"/>
        <v>1.6918613012105268</v>
      </c>
      <c r="DT47" s="378">
        <v>0</v>
      </c>
      <c r="DU47" s="374">
        <f t="shared" si="61"/>
        <v>0</v>
      </c>
      <c r="DV47" s="368">
        <v>0</v>
      </c>
      <c r="DW47" s="377">
        <f t="shared" si="73"/>
        <v>0</v>
      </c>
      <c r="DX47" s="524">
        <v>8</v>
      </c>
      <c r="DY47" s="403">
        <f t="shared" si="54"/>
        <v>52.987501573066453</v>
      </c>
      <c r="DZ47" s="409">
        <v>1</v>
      </c>
      <c r="EA47" s="402">
        <f t="shared" si="55"/>
        <v>6.6234376966333066</v>
      </c>
      <c r="EB47" s="368">
        <v>8</v>
      </c>
      <c r="EC47" s="403">
        <f t="shared" si="56"/>
        <v>52.987501573066453</v>
      </c>
      <c r="ED47" s="406">
        <v>9</v>
      </c>
      <c r="EE47" s="403">
        <f t="shared" si="39"/>
        <v>68.999356006010615</v>
      </c>
      <c r="EF47" s="368">
        <v>4</v>
      </c>
      <c r="EG47" s="389">
        <f t="shared" si="40"/>
        <v>30.666380447115827</v>
      </c>
      <c r="EH47" s="378">
        <v>5</v>
      </c>
      <c r="EI47" s="379">
        <f t="shared" si="78"/>
        <v>38.33297555889478</v>
      </c>
      <c r="EJ47" s="1129">
        <v>23476.1</v>
      </c>
      <c r="EK47" s="370">
        <v>16030</v>
      </c>
      <c r="EL47" s="368">
        <v>2</v>
      </c>
      <c r="EM47" s="374">
        <f t="shared" si="41"/>
        <v>8.5193026098883546</v>
      </c>
      <c r="EN47" s="374">
        <f t="shared" si="42"/>
        <v>12.476606363069246</v>
      </c>
      <c r="EO47" s="368">
        <v>0</v>
      </c>
      <c r="EP47" s="374">
        <f>(EO47/EJ47)*100000</f>
        <v>0</v>
      </c>
      <c r="EQ47" s="379">
        <f>(EO47/EK47)*100000</f>
        <v>0</v>
      </c>
      <c r="ER47" s="369">
        <v>0</v>
      </c>
      <c r="ES47" s="373">
        <v>0</v>
      </c>
      <c r="ET47" s="373">
        <v>0</v>
      </c>
      <c r="EU47" s="373">
        <v>0</v>
      </c>
      <c r="EV47" s="373">
        <v>0</v>
      </c>
      <c r="EW47" s="373">
        <v>0</v>
      </c>
      <c r="EX47" s="373">
        <v>0</v>
      </c>
      <c r="EY47" s="373">
        <v>0</v>
      </c>
      <c r="EZ47" s="373">
        <v>0</v>
      </c>
      <c r="FA47" s="373">
        <v>0</v>
      </c>
      <c r="FB47" s="407">
        <v>16015</v>
      </c>
      <c r="FC47" s="408">
        <v>1241087</v>
      </c>
      <c r="FD47" s="1307">
        <v>4309580</v>
      </c>
      <c r="FE47" s="1308"/>
      <c r="FF47" s="1164">
        <f t="shared" ref="FF47:FF50" si="79">FG47*100000</f>
        <v>2033520.0170247222</v>
      </c>
      <c r="FG47" s="1164">
        <f t="shared" ref="FG47:FG50" si="80">FD47/V47</f>
        <v>20.335200170247223</v>
      </c>
      <c r="FH47" s="533">
        <v>196</v>
      </c>
      <c r="FI47" s="1160">
        <f t="shared" ref="FI47:FI50" si="81">FD47/FH47</f>
        <v>21987.65306122449</v>
      </c>
    </row>
    <row r="48" spans="1:165" s="330" customFormat="1" ht="11.1" customHeight="1" x14ac:dyDescent="0.15">
      <c r="A48" s="1121"/>
      <c r="B48" s="1125">
        <v>2014</v>
      </c>
      <c r="C48" s="900">
        <v>10891.2</v>
      </c>
      <c r="D48" s="1042">
        <f t="shared" si="38"/>
        <v>53180.5</v>
      </c>
      <c r="E48" s="895">
        <v>985.6</v>
      </c>
      <c r="F48" s="471">
        <v>4023</v>
      </c>
      <c r="G48" s="471">
        <v>2179.3000000000002</v>
      </c>
      <c r="H48" s="1058">
        <v>33070.9</v>
      </c>
      <c r="I48" s="897">
        <v>12921.7</v>
      </c>
      <c r="J48" s="905">
        <v>1694</v>
      </c>
      <c r="K48" s="897">
        <v>24.3</v>
      </c>
      <c r="L48" s="981">
        <v>157.5</v>
      </c>
      <c r="M48" s="1112">
        <v>6333.5</v>
      </c>
      <c r="N48" s="472">
        <v>882.8</v>
      </c>
      <c r="O48" s="571">
        <v>1577.3</v>
      </c>
      <c r="P48" s="472"/>
      <c r="Q48" s="1208"/>
      <c r="R48" s="570"/>
      <c r="S48" s="1215"/>
      <c r="T48" s="1205">
        <f t="shared" si="4"/>
        <v>74741.100000000006</v>
      </c>
      <c r="U48" s="1038">
        <f>(SEMA!AK18)</f>
        <v>98502.5</v>
      </c>
      <c r="V48" s="1053">
        <f t="shared" si="43"/>
        <v>173243.6</v>
      </c>
      <c r="W48" s="953">
        <v>53349</v>
      </c>
      <c r="X48" s="926">
        <v>10829</v>
      </c>
      <c r="Y48" s="926">
        <v>16087</v>
      </c>
      <c r="Z48" s="926">
        <v>290</v>
      </c>
      <c r="AA48" s="926">
        <v>2625</v>
      </c>
      <c r="AB48" s="407">
        <v>6621</v>
      </c>
      <c r="AC48" s="954">
        <v>770</v>
      </c>
      <c r="AD48" s="951">
        <v>91012</v>
      </c>
      <c r="AE48" s="364">
        <v>0</v>
      </c>
      <c r="AF48" s="365">
        <f t="shared" si="6"/>
        <v>0</v>
      </c>
      <c r="AG48" s="366">
        <v>0</v>
      </c>
      <c r="AH48" s="462">
        <f t="shared" si="7"/>
        <v>0</v>
      </c>
      <c r="AI48" s="366">
        <v>0</v>
      </c>
      <c r="AJ48" s="372">
        <f t="shared" si="8"/>
        <v>0</v>
      </c>
      <c r="AK48" s="399">
        <f t="shared" si="34"/>
        <v>0</v>
      </c>
      <c r="AL48" s="374">
        <f t="shared" si="9"/>
        <v>0</v>
      </c>
      <c r="AM48" s="368">
        <f t="shared" si="12"/>
        <v>0</v>
      </c>
      <c r="AN48" s="374">
        <f t="shared" si="10"/>
        <v>0</v>
      </c>
      <c r="AO48" s="368">
        <v>3</v>
      </c>
      <c r="AP48" s="458">
        <f t="shared" si="62"/>
        <v>5.6411654647850247</v>
      </c>
      <c r="AQ48" s="524">
        <v>0</v>
      </c>
      <c r="AR48" s="372">
        <f t="shared" si="27"/>
        <v>0</v>
      </c>
      <c r="AS48" s="409">
        <v>1</v>
      </c>
      <c r="AT48" s="372">
        <f t="shared" si="28"/>
        <v>9.1817246951667393</v>
      </c>
      <c r="AU48" s="409">
        <v>1</v>
      </c>
      <c r="AV48" s="372">
        <f t="shared" si="29"/>
        <v>9.1817246951667393</v>
      </c>
      <c r="AW48" s="368">
        <f t="shared" si="30"/>
        <v>2</v>
      </c>
      <c r="AX48" s="372">
        <f t="shared" si="31"/>
        <v>18.363449390333479</v>
      </c>
      <c r="AY48" s="405">
        <f t="shared" si="32"/>
        <v>1</v>
      </c>
      <c r="AZ48" s="403">
        <f t="shared" si="33"/>
        <v>9.1817246951667393</v>
      </c>
      <c r="BA48" s="368">
        <v>0</v>
      </c>
      <c r="BB48" s="458">
        <f t="shared" si="63"/>
        <v>0</v>
      </c>
      <c r="BC48" s="378">
        <v>0</v>
      </c>
      <c r="BD48" s="372">
        <f t="shared" si="13"/>
        <v>0</v>
      </c>
      <c r="BE48" s="368">
        <v>0</v>
      </c>
      <c r="BF48" s="372">
        <f t="shared" si="14"/>
        <v>0</v>
      </c>
      <c r="BG48" s="368">
        <v>0</v>
      </c>
      <c r="BH48" s="372">
        <f t="shared" si="15"/>
        <v>0</v>
      </c>
      <c r="BI48" s="368">
        <f t="shared" si="64"/>
        <v>0</v>
      </c>
      <c r="BJ48" s="372">
        <f t="shared" si="17"/>
        <v>0</v>
      </c>
      <c r="BK48" s="368">
        <f t="shared" si="65"/>
        <v>0</v>
      </c>
      <c r="BL48" s="372">
        <f t="shared" si="19"/>
        <v>0</v>
      </c>
      <c r="BM48" s="368">
        <v>0</v>
      </c>
      <c r="BN48" s="377">
        <f t="shared" si="57"/>
        <v>0</v>
      </c>
      <c r="BO48" s="378">
        <v>0</v>
      </c>
      <c r="BP48" s="372">
        <f t="shared" si="20"/>
        <v>0</v>
      </c>
      <c r="BQ48" s="368">
        <v>0</v>
      </c>
      <c r="BR48" s="372">
        <f t="shared" si="21"/>
        <v>0</v>
      </c>
      <c r="BS48" s="368">
        <v>1</v>
      </c>
      <c r="BT48" s="372">
        <f t="shared" si="22"/>
        <v>15.789058182679405</v>
      </c>
      <c r="BU48" s="368">
        <f t="shared" si="75"/>
        <v>1</v>
      </c>
      <c r="BV48" s="372">
        <f t="shared" si="24"/>
        <v>15.789058182679405</v>
      </c>
      <c r="BW48" s="368">
        <f t="shared" si="76"/>
        <v>0</v>
      </c>
      <c r="BX48" s="372">
        <f t="shared" si="26"/>
        <v>0</v>
      </c>
      <c r="BY48" s="368">
        <v>0</v>
      </c>
      <c r="BZ48" s="377">
        <f t="shared" si="66"/>
        <v>0</v>
      </c>
      <c r="CA48" s="370">
        <v>0</v>
      </c>
      <c r="CB48" s="372">
        <f t="shared" si="44"/>
        <v>0</v>
      </c>
      <c r="CC48" s="368">
        <v>1</v>
      </c>
      <c r="CD48" s="372">
        <f t="shared" si="45"/>
        <v>40.648754115686351</v>
      </c>
      <c r="CE48" s="368">
        <v>0</v>
      </c>
      <c r="CF48" s="372">
        <f t="shared" si="46"/>
        <v>0</v>
      </c>
      <c r="CG48" s="368">
        <f t="shared" si="52"/>
        <v>1</v>
      </c>
      <c r="CH48" s="372">
        <f t="shared" si="47"/>
        <v>40.648754115686351</v>
      </c>
      <c r="CI48" s="368">
        <f t="shared" si="53"/>
        <v>1</v>
      </c>
      <c r="CJ48" s="372">
        <f t="shared" si="48"/>
        <v>40.648754115686351</v>
      </c>
      <c r="CK48" s="368">
        <v>0</v>
      </c>
      <c r="CL48" s="379">
        <f t="shared" si="49"/>
        <v>0</v>
      </c>
      <c r="CM48" s="401">
        <v>1</v>
      </c>
      <c r="CN48" s="402">
        <f t="shared" si="11"/>
        <v>1.8803884882616748</v>
      </c>
      <c r="CO48" s="344">
        <v>2</v>
      </c>
      <c r="CP48" s="403">
        <f t="shared" si="2"/>
        <v>3.7607769765233496</v>
      </c>
      <c r="CQ48" s="399">
        <v>4</v>
      </c>
      <c r="CR48" s="403">
        <f t="shared" si="77"/>
        <v>7.5215539530466993</v>
      </c>
      <c r="CS48" s="404">
        <f t="shared" si="67"/>
        <v>13.162719417831724</v>
      </c>
      <c r="CT48" s="405">
        <v>0</v>
      </c>
      <c r="CU48" s="372">
        <f t="shared" si="68"/>
        <v>0</v>
      </c>
      <c r="CV48" s="344">
        <v>0</v>
      </c>
      <c r="CW48" s="374">
        <f t="shared" si="69"/>
        <v>0</v>
      </c>
      <c r="CX48" s="368">
        <v>1</v>
      </c>
      <c r="CY48" s="374">
        <f t="shared" si="74"/>
        <v>9.1817246951667393</v>
      </c>
      <c r="CZ48" s="375">
        <f t="shared" si="70"/>
        <v>0</v>
      </c>
      <c r="DA48" s="378"/>
      <c r="DB48" s="372">
        <f t="shared" si="58"/>
        <v>0</v>
      </c>
      <c r="DC48" s="368"/>
      <c r="DD48" s="374">
        <f t="shared" si="59"/>
        <v>0</v>
      </c>
      <c r="DE48" s="375"/>
      <c r="DF48" s="378">
        <v>0</v>
      </c>
      <c r="DG48" s="372">
        <f t="shared" si="71"/>
        <v>0</v>
      </c>
      <c r="DH48" s="368">
        <v>0</v>
      </c>
      <c r="DI48" s="374">
        <f t="shared" si="72"/>
        <v>0</v>
      </c>
      <c r="DJ48" s="375"/>
      <c r="DK48" s="370">
        <v>0</v>
      </c>
      <c r="DL48" s="373">
        <f t="shared" si="50"/>
        <v>0</v>
      </c>
      <c r="DM48" s="368">
        <v>0</v>
      </c>
      <c r="DN48" s="533">
        <f t="shared" si="51"/>
        <v>0</v>
      </c>
      <c r="DO48" s="534"/>
      <c r="DP48" s="406">
        <v>15</v>
      </c>
      <c r="DQ48" s="403">
        <f t="shared" si="3"/>
        <v>28.205827323925124</v>
      </c>
      <c r="DR48" s="399">
        <v>8</v>
      </c>
      <c r="DS48" s="374">
        <f t="shared" si="60"/>
        <v>15.043107906093399</v>
      </c>
      <c r="DT48" s="378">
        <v>5</v>
      </c>
      <c r="DU48" s="374">
        <f t="shared" si="61"/>
        <v>10.871314080960849</v>
      </c>
      <c r="DV48" s="368">
        <v>3</v>
      </c>
      <c r="DW48" s="377">
        <f t="shared" si="73"/>
        <v>6.5227884485765095</v>
      </c>
      <c r="DX48" s="524">
        <v>13</v>
      </c>
      <c r="DY48" s="403">
        <f t="shared" si="54"/>
        <v>100.60595742046324</v>
      </c>
      <c r="DZ48" s="409">
        <v>7</v>
      </c>
      <c r="EA48" s="402">
        <f t="shared" si="55"/>
        <v>54.17243861101867</v>
      </c>
      <c r="EB48" s="368">
        <v>11</v>
      </c>
      <c r="EC48" s="403">
        <f t="shared" si="56"/>
        <v>85.128117817315058</v>
      </c>
      <c r="ED48" s="406">
        <v>7</v>
      </c>
      <c r="EE48" s="403">
        <f t="shared" si="39"/>
        <v>64.272072866167179</v>
      </c>
      <c r="EF48" s="368">
        <v>4</v>
      </c>
      <c r="EG48" s="389">
        <f t="shared" si="40"/>
        <v>36.726898780666957</v>
      </c>
      <c r="EH48" s="411">
        <v>4</v>
      </c>
      <c r="EI48" s="379">
        <f t="shared" si="78"/>
        <v>36.726898780666957</v>
      </c>
      <c r="EJ48" s="1129">
        <v>21030.5</v>
      </c>
      <c r="EK48" s="370">
        <v>17067</v>
      </c>
      <c r="EL48" s="368">
        <v>14</v>
      </c>
      <c r="EM48" s="374">
        <f t="shared" si="41"/>
        <v>66.569981693255031</v>
      </c>
      <c r="EN48" s="374">
        <f t="shared" si="42"/>
        <v>82.029647858440271</v>
      </c>
      <c r="EO48" s="368">
        <v>14</v>
      </c>
      <c r="EP48" s="374">
        <f t="shared" ref="EP48:EP51" si="82">(EO48/EJ48)*100000</f>
        <v>66.569981693255031</v>
      </c>
      <c r="EQ48" s="379">
        <f t="shared" ref="EQ48:EQ50" si="83">(EO48/EK48)*100000</f>
        <v>82.029647858440271</v>
      </c>
      <c r="ER48" s="369">
        <v>0</v>
      </c>
      <c r="ES48" s="373">
        <v>0</v>
      </c>
      <c r="ET48" s="373">
        <v>0</v>
      </c>
      <c r="EU48" s="373">
        <v>0</v>
      </c>
      <c r="EV48" s="373">
        <v>0</v>
      </c>
      <c r="EW48" s="373">
        <v>0</v>
      </c>
      <c r="EX48" s="373">
        <v>0</v>
      </c>
      <c r="EY48" s="373">
        <v>0</v>
      </c>
      <c r="EZ48" s="373">
        <v>0</v>
      </c>
      <c r="FA48" s="373">
        <v>0</v>
      </c>
      <c r="FB48" s="407">
        <v>9243</v>
      </c>
      <c r="FC48" s="408">
        <v>1241087</v>
      </c>
      <c r="FD48" s="1307">
        <v>6514928</v>
      </c>
      <c r="FE48" s="1308"/>
      <c r="FF48" s="1164">
        <f t="shared" si="79"/>
        <v>3760559.1202214682</v>
      </c>
      <c r="FG48" s="1164">
        <f t="shared" si="80"/>
        <v>37.605591202214683</v>
      </c>
      <c r="FH48" s="533">
        <v>235</v>
      </c>
      <c r="FI48" s="1160">
        <f t="shared" si="81"/>
        <v>27723.097872340426</v>
      </c>
    </row>
    <row r="49" spans="1:165" s="330" customFormat="1" ht="11.1" customHeight="1" x14ac:dyDescent="0.15">
      <c r="A49" s="1121"/>
      <c r="B49" s="1125">
        <v>2015</v>
      </c>
      <c r="C49" s="1041">
        <v>10682.2</v>
      </c>
      <c r="D49" s="1042">
        <f t="shared" si="38"/>
        <v>45451.5</v>
      </c>
      <c r="E49" s="1043">
        <v>929.4</v>
      </c>
      <c r="F49" s="1044">
        <v>3492</v>
      </c>
      <c r="G49" s="1044">
        <v>1020.3</v>
      </c>
      <c r="H49" s="1058">
        <v>27953.9</v>
      </c>
      <c r="I49" s="1045">
        <v>12055.9</v>
      </c>
      <c r="J49" s="905">
        <v>1701.4</v>
      </c>
      <c r="K49" s="1045">
        <v>24.2</v>
      </c>
      <c r="L49" s="1046">
        <v>0</v>
      </c>
      <c r="M49" s="1112">
        <v>5556.9</v>
      </c>
      <c r="N49" s="1047">
        <v>547.1</v>
      </c>
      <c r="O49" s="1048">
        <v>2114.9</v>
      </c>
      <c r="P49" s="1047"/>
      <c r="Q49" s="1209"/>
      <c r="R49" s="1210"/>
      <c r="S49" s="1216"/>
      <c r="T49" s="1205">
        <f>SUM(C49+D49+J49+K49+L49+M49+N49+O49+P49)</f>
        <v>66078.2</v>
      </c>
      <c r="U49" s="1038">
        <f>(SEMA!AK19)</f>
        <v>86678.2</v>
      </c>
      <c r="V49" s="1053">
        <f t="shared" si="43"/>
        <v>152756.4</v>
      </c>
      <c r="W49" s="952">
        <v>46942</v>
      </c>
      <c r="X49" s="407">
        <v>9945</v>
      </c>
      <c r="Y49" s="407">
        <v>9719</v>
      </c>
      <c r="Z49" s="407">
        <v>397</v>
      </c>
      <c r="AA49" s="407">
        <v>2718</v>
      </c>
      <c r="AB49" s="407">
        <v>6646</v>
      </c>
      <c r="AC49" s="954">
        <v>1112</v>
      </c>
      <c r="AD49" s="951">
        <v>76088</v>
      </c>
      <c r="AE49" s="364">
        <v>0</v>
      </c>
      <c r="AF49" s="365">
        <f t="shared" si="6"/>
        <v>0</v>
      </c>
      <c r="AG49" s="366">
        <v>0</v>
      </c>
      <c r="AH49" s="462">
        <f t="shared" si="7"/>
        <v>0</v>
      </c>
      <c r="AI49" s="366">
        <v>3</v>
      </c>
      <c r="AJ49" s="372">
        <f t="shared" si="8"/>
        <v>6.600442229629385</v>
      </c>
      <c r="AK49" s="399">
        <f t="shared" si="34"/>
        <v>3</v>
      </c>
      <c r="AL49" s="374">
        <f t="shared" si="9"/>
        <v>6.600442229629385</v>
      </c>
      <c r="AM49" s="368">
        <f t="shared" si="12"/>
        <v>0</v>
      </c>
      <c r="AN49" s="374">
        <f t="shared" si="10"/>
        <v>0</v>
      </c>
      <c r="AO49" s="368"/>
      <c r="AP49" s="458">
        <f t="shared" si="62"/>
        <v>0</v>
      </c>
      <c r="AQ49" s="524">
        <v>0</v>
      </c>
      <c r="AR49" s="372">
        <f t="shared" si="27"/>
        <v>0</v>
      </c>
      <c r="AS49" s="409">
        <v>0</v>
      </c>
      <c r="AT49" s="372">
        <f t="shared" si="28"/>
        <v>0</v>
      </c>
      <c r="AU49" s="409">
        <v>1</v>
      </c>
      <c r="AV49" s="372">
        <f t="shared" si="29"/>
        <v>9.3613675085656514</v>
      </c>
      <c r="AW49" s="409">
        <f t="shared" si="30"/>
        <v>1</v>
      </c>
      <c r="AX49" s="372">
        <f t="shared" si="31"/>
        <v>9.3613675085656514</v>
      </c>
      <c r="AY49" s="405">
        <f t="shared" si="32"/>
        <v>0</v>
      </c>
      <c r="AZ49" s="403">
        <f t="shared" si="33"/>
        <v>0</v>
      </c>
      <c r="BA49" s="368">
        <v>1</v>
      </c>
      <c r="BB49" s="458">
        <f t="shared" si="63"/>
        <v>9.3613675085656514</v>
      </c>
      <c r="BC49" s="378"/>
      <c r="BD49" s="372" t="e">
        <f t="shared" si="13"/>
        <v>#DIV/0!</v>
      </c>
      <c r="BE49" s="368"/>
      <c r="BF49" s="372" t="e">
        <f t="shared" si="14"/>
        <v>#DIV/0!</v>
      </c>
      <c r="BG49" s="368"/>
      <c r="BH49" s="372" t="e">
        <f t="shared" si="15"/>
        <v>#DIV/0!</v>
      </c>
      <c r="BI49" s="368">
        <f t="shared" si="64"/>
        <v>0</v>
      </c>
      <c r="BJ49" s="372" t="e">
        <f t="shared" si="17"/>
        <v>#DIV/0!</v>
      </c>
      <c r="BK49" s="368">
        <f t="shared" si="65"/>
        <v>0</v>
      </c>
      <c r="BL49" s="372" t="e">
        <f t="shared" si="19"/>
        <v>#DIV/0!</v>
      </c>
      <c r="BM49" s="368"/>
      <c r="BN49" s="377" t="e">
        <f t="shared" si="57"/>
        <v>#DIV/0!</v>
      </c>
      <c r="BO49" s="378">
        <v>0</v>
      </c>
      <c r="BP49" s="372">
        <f t="shared" si="20"/>
        <v>0</v>
      </c>
      <c r="BQ49" s="368">
        <v>0</v>
      </c>
      <c r="BR49" s="372">
        <f t="shared" si="21"/>
        <v>0</v>
      </c>
      <c r="BS49" s="368">
        <v>0</v>
      </c>
      <c r="BT49" s="372">
        <f t="shared" si="22"/>
        <v>0</v>
      </c>
      <c r="BU49" s="368">
        <f t="shared" si="75"/>
        <v>0</v>
      </c>
      <c r="BV49" s="372">
        <f t="shared" si="24"/>
        <v>0</v>
      </c>
      <c r="BW49" s="368">
        <f t="shared" si="76"/>
        <v>0</v>
      </c>
      <c r="BX49" s="372">
        <f t="shared" si="26"/>
        <v>0</v>
      </c>
      <c r="BY49" s="368"/>
      <c r="BZ49" s="377">
        <f t="shared" si="66"/>
        <v>0</v>
      </c>
      <c r="CA49" s="370">
        <v>0</v>
      </c>
      <c r="CB49" s="372">
        <f t="shared" si="44"/>
        <v>0</v>
      </c>
      <c r="CC49" s="368">
        <v>0</v>
      </c>
      <c r="CD49" s="372">
        <f t="shared" si="45"/>
        <v>0</v>
      </c>
      <c r="CE49" s="368">
        <v>0</v>
      </c>
      <c r="CF49" s="372">
        <f t="shared" si="46"/>
        <v>0</v>
      </c>
      <c r="CG49" s="368">
        <f t="shared" si="52"/>
        <v>0</v>
      </c>
      <c r="CH49" s="372">
        <f t="shared" si="47"/>
        <v>0</v>
      </c>
      <c r="CI49" s="368">
        <f t="shared" si="53"/>
        <v>0</v>
      </c>
      <c r="CJ49" s="372">
        <f t="shared" si="48"/>
        <v>0</v>
      </c>
      <c r="CK49" s="368">
        <v>0</v>
      </c>
      <c r="CL49" s="379">
        <f t="shared" si="49"/>
        <v>0</v>
      </c>
      <c r="CM49" s="401">
        <v>11</v>
      </c>
      <c r="CN49" s="402">
        <f t="shared" si="11"/>
        <v>24.201621508641079</v>
      </c>
      <c r="CO49" s="344">
        <v>0</v>
      </c>
      <c r="CP49" s="403">
        <f t="shared" si="2"/>
        <v>0</v>
      </c>
      <c r="CQ49" s="399">
        <v>10</v>
      </c>
      <c r="CR49" s="403">
        <f t="shared" si="77"/>
        <v>22.001474098764618</v>
      </c>
      <c r="CS49" s="404">
        <f t="shared" si="67"/>
        <v>46.203095607405693</v>
      </c>
      <c r="CT49" s="405">
        <v>1</v>
      </c>
      <c r="CU49" s="372">
        <f t="shared" si="68"/>
        <v>9.3613675085656514</v>
      </c>
      <c r="CV49" s="344">
        <v>0</v>
      </c>
      <c r="CW49" s="374">
        <f t="shared" si="69"/>
        <v>0</v>
      </c>
      <c r="CX49" s="368">
        <v>0</v>
      </c>
      <c r="CY49" s="458">
        <f t="shared" si="74"/>
        <v>0</v>
      </c>
      <c r="CZ49" s="375">
        <f t="shared" si="70"/>
        <v>9.3613675085656514</v>
      </c>
      <c r="DA49" s="378">
        <v>0</v>
      </c>
      <c r="DB49" s="372" t="e">
        <f t="shared" si="58"/>
        <v>#DIV/0!</v>
      </c>
      <c r="DC49" s="368">
        <v>0</v>
      </c>
      <c r="DD49" s="374" t="e">
        <f t="shared" si="59"/>
        <v>#DIV/0!</v>
      </c>
      <c r="DE49" s="375"/>
      <c r="DF49" s="378">
        <v>1</v>
      </c>
      <c r="DG49" s="372">
        <f t="shared" si="71"/>
        <v>17.995645053896958</v>
      </c>
      <c r="DH49" s="368">
        <v>0</v>
      </c>
      <c r="DI49" s="374">
        <f t="shared" si="72"/>
        <v>0</v>
      </c>
      <c r="DJ49" s="375"/>
      <c r="DK49" s="370">
        <v>0</v>
      </c>
      <c r="DL49" s="373">
        <f t="shared" si="50"/>
        <v>0</v>
      </c>
      <c r="DM49" s="368">
        <v>0</v>
      </c>
      <c r="DN49" s="533">
        <f t="shared" si="51"/>
        <v>0</v>
      </c>
      <c r="DO49" s="534"/>
      <c r="DP49" s="406">
        <v>34</v>
      </c>
      <c r="DQ49" s="403">
        <f t="shared" si="3"/>
        <v>74.805011935799698</v>
      </c>
      <c r="DR49" s="399">
        <v>11</v>
      </c>
      <c r="DS49" s="374">
        <f t="shared" si="60"/>
        <v>24.201621508641079</v>
      </c>
      <c r="DT49" s="378">
        <v>8</v>
      </c>
      <c r="DU49" s="374">
        <f t="shared" si="61"/>
        <v>19.995101200205948</v>
      </c>
      <c r="DV49" s="368">
        <v>4</v>
      </c>
      <c r="DW49" s="377">
        <f t="shared" si="73"/>
        <v>9.9975506001029739</v>
      </c>
      <c r="DX49" s="524">
        <v>30</v>
      </c>
      <c r="DY49" s="403">
        <f t="shared" si="54"/>
        <v>248.84081652966597</v>
      </c>
      <c r="DZ49" s="409">
        <v>10</v>
      </c>
      <c r="EA49" s="402">
        <f t="shared" si="55"/>
        <v>82.946938843222</v>
      </c>
      <c r="EB49" s="368">
        <v>17</v>
      </c>
      <c r="EC49" s="403">
        <f t="shared" si="56"/>
        <v>141.00979603347739</v>
      </c>
      <c r="ED49" s="406">
        <v>11</v>
      </c>
      <c r="EE49" s="403">
        <f t="shared" si="39"/>
        <v>102.97504259422216</v>
      </c>
      <c r="EF49" s="368">
        <v>10</v>
      </c>
      <c r="EG49" s="377">
        <f t="shared" si="40"/>
        <v>93.61367508565651</v>
      </c>
      <c r="EH49" s="411">
        <v>7</v>
      </c>
      <c r="EI49" s="379">
        <f t="shared" si="78"/>
        <v>65.529572559959561</v>
      </c>
      <c r="EJ49" s="1129">
        <v>18391.8</v>
      </c>
      <c r="EK49" s="1101">
        <f>EJ49/EL58</f>
        <v>13809.825900271102</v>
      </c>
      <c r="EL49" s="368">
        <v>7</v>
      </c>
      <c r="EM49" s="374">
        <f t="shared" si="41"/>
        <v>38.060439978686155</v>
      </c>
      <c r="EN49" s="374">
        <f t="shared" si="42"/>
        <v>50.688546333249441</v>
      </c>
      <c r="EO49" s="368">
        <v>7</v>
      </c>
      <c r="EP49" s="374">
        <f t="shared" si="82"/>
        <v>38.060439978686155</v>
      </c>
      <c r="EQ49" s="379">
        <f t="shared" si="83"/>
        <v>50.688546333249441</v>
      </c>
      <c r="ER49" s="369">
        <v>0</v>
      </c>
      <c r="ES49" s="373">
        <v>0</v>
      </c>
      <c r="ET49" s="373">
        <v>0</v>
      </c>
      <c r="EU49" s="373">
        <v>0</v>
      </c>
      <c r="EV49" s="373">
        <v>0</v>
      </c>
      <c r="EW49" s="373">
        <v>0</v>
      </c>
      <c r="EX49" s="373">
        <v>0</v>
      </c>
      <c r="EY49" s="373">
        <v>0</v>
      </c>
      <c r="EZ49" s="373">
        <v>0</v>
      </c>
      <c r="FA49" s="373">
        <v>0</v>
      </c>
      <c r="FB49" s="407">
        <v>8782</v>
      </c>
      <c r="FC49" s="408">
        <v>1241087</v>
      </c>
      <c r="FD49" s="1307">
        <v>4606220</v>
      </c>
      <c r="FE49" s="1308"/>
      <c r="FF49" s="1164">
        <f t="shared" si="79"/>
        <v>3015402.3006564705</v>
      </c>
      <c r="FG49" s="1164">
        <f t="shared" si="80"/>
        <v>30.154023006564703</v>
      </c>
      <c r="FH49" s="533">
        <v>299</v>
      </c>
      <c r="FI49" s="1160">
        <f t="shared" si="81"/>
        <v>15405.418060200669</v>
      </c>
    </row>
    <row r="50" spans="1:165" s="725" customFormat="1" ht="11.1" customHeight="1" x14ac:dyDescent="0.15">
      <c r="A50" s="1127">
        <v>42825</v>
      </c>
      <c r="B50" s="1125">
        <v>2016</v>
      </c>
      <c r="C50" s="1041">
        <v>10490.2</v>
      </c>
      <c r="D50" s="1042">
        <f>SUM(E50:I50)</f>
        <v>49218.2</v>
      </c>
      <c r="E50" s="1043">
        <v>791.8</v>
      </c>
      <c r="F50" s="1044">
        <v>2996.4</v>
      </c>
      <c r="G50" s="1044">
        <v>748.6</v>
      </c>
      <c r="H50" s="1058">
        <v>29970.6</v>
      </c>
      <c r="I50" s="1045">
        <v>14710.8</v>
      </c>
      <c r="J50" s="905">
        <v>1628</v>
      </c>
      <c r="K50" s="1045">
        <v>81.2</v>
      </c>
      <c r="L50" s="1049"/>
      <c r="M50" s="1112">
        <v>6113</v>
      </c>
      <c r="N50" s="1047">
        <v>831.9</v>
      </c>
      <c r="O50" s="1158">
        <v>1784.8</v>
      </c>
      <c r="P50" s="1047">
        <v>521.79999999999995</v>
      </c>
      <c r="Q50" s="1209"/>
      <c r="R50" s="1210"/>
      <c r="S50" s="1216"/>
      <c r="T50" s="1205">
        <f>SUM(C50+D50+J50+K50+L50+M50+N50+O50+P50)</f>
        <v>70669.099999999991</v>
      </c>
      <c r="U50" s="1038">
        <f>(SEMA!AK20)</f>
        <v>77855.499999999985</v>
      </c>
      <c r="V50" s="1053">
        <f>SUM(T50+U50)</f>
        <v>148524.59999999998</v>
      </c>
      <c r="W50" s="952">
        <v>48105</v>
      </c>
      <c r="X50" s="407">
        <v>10068</v>
      </c>
      <c r="Y50" s="407">
        <v>6567</v>
      </c>
      <c r="Z50" s="407">
        <v>298</v>
      </c>
      <c r="AA50" s="407">
        <v>2441</v>
      </c>
      <c r="AB50" s="407">
        <v>3500</v>
      </c>
      <c r="AC50" s="927">
        <v>2109</v>
      </c>
      <c r="AD50" s="951">
        <v>69738</v>
      </c>
      <c r="AE50" s="396"/>
      <c r="AF50" s="412"/>
      <c r="AG50" s="397"/>
      <c r="AH50" s="463"/>
      <c r="AI50" s="397"/>
      <c r="AJ50" s="402"/>
      <c r="AK50" s="399"/>
      <c r="AL50" s="403"/>
      <c r="AM50" s="368"/>
      <c r="AN50" s="374"/>
      <c r="AO50" s="399"/>
      <c r="AP50" s="459"/>
      <c r="AQ50" s="524">
        <v>0</v>
      </c>
      <c r="AR50" s="402">
        <f t="shared" si="27"/>
        <v>0</v>
      </c>
      <c r="AS50" s="409">
        <v>0</v>
      </c>
      <c r="AT50" s="402">
        <f t="shared" si="28"/>
        <v>0</v>
      </c>
      <c r="AU50" s="409">
        <v>0</v>
      </c>
      <c r="AV50" s="402">
        <f t="shared" si="29"/>
        <v>0</v>
      </c>
      <c r="AW50" s="409">
        <f t="shared" si="30"/>
        <v>0</v>
      </c>
      <c r="AX50" s="402">
        <f t="shared" si="31"/>
        <v>0</v>
      </c>
      <c r="AY50" s="405">
        <f t="shared" si="32"/>
        <v>0</v>
      </c>
      <c r="AZ50" s="403">
        <f t="shared" si="33"/>
        <v>0</v>
      </c>
      <c r="BA50" s="399">
        <v>1</v>
      </c>
      <c r="BB50" s="458">
        <f t="shared" si="63"/>
        <v>9.5327067167451514</v>
      </c>
      <c r="BC50" s="411"/>
      <c r="BD50" s="402"/>
      <c r="BE50" s="399"/>
      <c r="BF50" s="402"/>
      <c r="BG50" s="399"/>
      <c r="BH50" s="402"/>
      <c r="BI50" s="399"/>
      <c r="BJ50" s="402"/>
      <c r="BK50" s="399"/>
      <c r="BL50" s="402"/>
      <c r="BM50" s="399"/>
      <c r="BN50" s="389"/>
      <c r="BO50" s="411"/>
      <c r="BP50" s="402"/>
      <c r="BQ50" s="399"/>
      <c r="BR50" s="402"/>
      <c r="BS50" s="399"/>
      <c r="BT50" s="402"/>
      <c r="BU50" s="399"/>
      <c r="BV50" s="402"/>
      <c r="BW50" s="368"/>
      <c r="BX50" s="402"/>
      <c r="BY50" s="399"/>
      <c r="BZ50" s="389">
        <f t="shared" si="66"/>
        <v>0</v>
      </c>
      <c r="CA50" s="535"/>
      <c r="CB50" s="402"/>
      <c r="CC50" s="399"/>
      <c r="CD50" s="402"/>
      <c r="CE50" s="399"/>
      <c r="CF50" s="402"/>
      <c r="CG50" s="368"/>
      <c r="CH50" s="402"/>
      <c r="CI50" s="368"/>
      <c r="CJ50" s="402"/>
      <c r="CK50" s="399"/>
      <c r="CL50" s="410"/>
      <c r="CM50" s="401">
        <v>13</v>
      </c>
      <c r="CN50" s="402">
        <f t="shared" si="11"/>
        <v>26.412993567420184</v>
      </c>
      <c r="CO50" s="344">
        <v>0</v>
      </c>
      <c r="CP50" s="403">
        <f t="shared" si="2"/>
        <v>0</v>
      </c>
      <c r="CQ50" s="399">
        <v>5</v>
      </c>
      <c r="CR50" s="403">
        <f t="shared" si="77"/>
        <v>10.158843679776993</v>
      </c>
      <c r="CS50" s="404">
        <f t="shared" si="67"/>
        <v>36.57183724719718</v>
      </c>
      <c r="CT50" s="405">
        <v>1</v>
      </c>
      <c r="CU50" s="372">
        <f t="shared" si="68"/>
        <v>9.5327067167451514</v>
      </c>
      <c r="CV50" s="344">
        <v>2</v>
      </c>
      <c r="CW50" s="374">
        <f t="shared" si="69"/>
        <v>19.065413433490303</v>
      </c>
      <c r="CX50" s="368">
        <v>0</v>
      </c>
      <c r="CY50" s="458">
        <f t="shared" si="74"/>
        <v>0</v>
      </c>
      <c r="CZ50" s="375">
        <f t="shared" si="70"/>
        <v>28.598120150235456</v>
      </c>
      <c r="DA50" s="411" t="s">
        <v>2822</v>
      </c>
      <c r="DB50" s="372"/>
      <c r="DC50" s="399" t="s">
        <v>2822</v>
      </c>
      <c r="DD50" s="374"/>
      <c r="DE50" s="404"/>
      <c r="DF50" s="411">
        <v>0</v>
      </c>
      <c r="DG50" s="372">
        <f t="shared" si="71"/>
        <v>0</v>
      </c>
      <c r="DH50" s="399">
        <v>0</v>
      </c>
      <c r="DI50" s="374">
        <f t="shared" si="72"/>
        <v>0</v>
      </c>
      <c r="DJ50" s="404"/>
      <c r="DK50" s="535"/>
      <c r="DL50" s="373"/>
      <c r="DM50" s="399"/>
      <c r="DN50" s="533"/>
      <c r="DO50" s="413"/>
      <c r="DP50" s="406">
        <v>14</v>
      </c>
      <c r="DQ50" s="403">
        <f>(DP50*100000)/D50</f>
        <v>28.444762303375583</v>
      </c>
      <c r="DR50" s="399">
        <v>6</v>
      </c>
      <c r="DS50" s="374">
        <f t="shared" si="60"/>
        <v>12.190612415732392</v>
      </c>
      <c r="DT50" s="378">
        <v>4</v>
      </c>
      <c r="DU50" s="374">
        <f t="shared" si="61"/>
        <v>8.9522709673376397</v>
      </c>
      <c r="DV50" s="368">
        <v>1</v>
      </c>
      <c r="DW50" s="377">
        <f t="shared" si="73"/>
        <v>2.2380677418344099</v>
      </c>
      <c r="DX50" s="524">
        <v>12</v>
      </c>
      <c r="DY50" s="403">
        <f t="shared" si="54"/>
        <v>81.572722081735876</v>
      </c>
      <c r="DZ50" s="409">
        <v>4</v>
      </c>
      <c r="EA50" s="402">
        <f t="shared" si="55"/>
        <v>27.190907360578624</v>
      </c>
      <c r="EB50" s="368">
        <v>12</v>
      </c>
      <c r="EC50" s="403">
        <f t="shared" si="56"/>
        <v>81.572722081735876</v>
      </c>
      <c r="ED50" s="406">
        <v>4</v>
      </c>
      <c r="EE50" s="403">
        <f t="shared" si="39"/>
        <v>38.130826866980605</v>
      </c>
      <c r="EF50" s="399">
        <v>3</v>
      </c>
      <c r="EG50" s="389">
        <f t="shared" si="40"/>
        <v>28.598120150235456</v>
      </c>
      <c r="EH50" s="411">
        <v>5</v>
      </c>
      <c r="EI50" s="410">
        <f t="shared" si="78"/>
        <v>47.663533583725759</v>
      </c>
      <c r="EJ50" s="1129">
        <v>18245.099999999999</v>
      </c>
      <c r="EK50" s="1102">
        <f>EJ50/EL58</f>
        <v>13699.673470407261</v>
      </c>
      <c r="EL50" s="399">
        <v>11</v>
      </c>
      <c r="EM50" s="403">
        <f t="shared" si="41"/>
        <v>60.290160097779683</v>
      </c>
      <c r="EN50" s="374">
        <f t="shared" si="42"/>
        <v>80.293884549592804</v>
      </c>
      <c r="EO50" s="399">
        <v>11</v>
      </c>
      <c r="EP50" s="374">
        <f t="shared" si="82"/>
        <v>60.290160097779683</v>
      </c>
      <c r="EQ50" s="379">
        <f t="shared" si="83"/>
        <v>80.293884549592804</v>
      </c>
      <c r="ER50" s="405"/>
      <c r="ES50" s="344"/>
      <c r="ET50" s="344"/>
      <c r="EU50" s="344"/>
      <c r="EV50" s="344"/>
      <c r="EW50" s="344"/>
      <c r="EX50" s="344"/>
      <c r="EY50" s="344"/>
      <c r="EZ50" s="344"/>
      <c r="FA50" s="344"/>
      <c r="FB50" s="727"/>
      <c r="FC50" s="728"/>
      <c r="FD50" s="1307">
        <v>7421765</v>
      </c>
      <c r="FE50" s="1308"/>
      <c r="FF50" s="1164">
        <f t="shared" si="79"/>
        <v>4996993.7639959985</v>
      </c>
      <c r="FG50" s="1164">
        <f t="shared" si="80"/>
        <v>49.969937639959987</v>
      </c>
      <c r="FH50" s="533">
        <v>298</v>
      </c>
      <c r="FI50" s="1160">
        <f t="shared" si="81"/>
        <v>24905.25167785235</v>
      </c>
    </row>
    <row r="51" spans="1:165" s="1193" customFormat="1" ht="11.1" customHeight="1" x14ac:dyDescent="0.15">
      <c r="A51" s="1127">
        <v>42886</v>
      </c>
      <c r="B51" s="1125">
        <v>2017</v>
      </c>
      <c r="C51" s="1041">
        <v>7977.5</v>
      </c>
      <c r="D51" s="1042">
        <f>SUM(E51:I51)</f>
        <v>32072.3</v>
      </c>
      <c r="E51" s="1043">
        <v>423.1</v>
      </c>
      <c r="F51" s="1044">
        <v>1500.6</v>
      </c>
      <c r="G51" s="1044">
        <v>1958.3</v>
      </c>
      <c r="H51" s="1194">
        <v>19355.599999999999</v>
      </c>
      <c r="I51" s="1045">
        <v>8834.7000000000007</v>
      </c>
      <c r="J51" s="905">
        <v>905.5</v>
      </c>
      <c r="K51" s="1045">
        <v>181.1</v>
      </c>
      <c r="L51" s="1049"/>
      <c r="M51" s="1112">
        <v>5028</v>
      </c>
      <c r="N51" s="1047">
        <v>328.1</v>
      </c>
      <c r="O51" s="1158">
        <v>1258.3</v>
      </c>
      <c r="P51" s="1047">
        <v>188.7</v>
      </c>
      <c r="Q51" s="1209">
        <v>161.5</v>
      </c>
      <c r="R51" s="1210">
        <v>275.89999999999998</v>
      </c>
      <c r="S51" s="1216">
        <v>304.3</v>
      </c>
      <c r="T51" s="1205">
        <f>SUM(C51+D51+J51+K51+L51+M51+N51+O51+P51+Q51+R51+S51)</f>
        <v>48681.200000000004</v>
      </c>
      <c r="U51" s="1038">
        <f>(SEMA!AK21)</f>
        <v>39006.200000000004</v>
      </c>
      <c r="V51" s="1053">
        <f>SUM(T51+U51)</f>
        <v>87687.400000000009</v>
      </c>
      <c r="W51" s="1195"/>
      <c r="X51" s="727"/>
      <c r="Y51" s="727"/>
      <c r="Z51" s="727"/>
      <c r="AA51" s="727"/>
      <c r="AB51" s="727"/>
      <c r="AC51" s="1196"/>
      <c r="AD51" s="1197"/>
      <c r="AE51" s="396"/>
      <c r="AF51" s="412"/>
      <c r="AG51" s="397"/>
      <c r="AH51" s="463"/>
      <c r="AI51" s="397"/>
      <c r="AJ51" s="402"/>
      <c r="AK51" s="399"/>
      <c r="AL51" s="403"/>
      <c r="AM51" s="368"/>
      <c r="AN51" s="374"/>
      <c r="AO51" s="399"/>
      <c r="AP51" s="459"/>
      <c r="AQ51" s="524"/>
      <c r="AR51" s="402"/>
      <c r="AS51" s="409"/>
      <c r="AT51" s="402"/>
      <c r="AU51" s="409"/>
      <c r="AV51" s="402"/>
      <c r="AW51" s="409"/>
      <c r="AX51" s="402"/>
      <c r="AY51" s="405"/>
      <c r="AZ51" s="403"/>
      <c r="BA51" s="399"/>
      <c r="BB51" s="458"/>
      <c r="BC51" s="411"/>
      <c r="BD51" s="402"/>
      <c r="BE51" s="399"/>
      <c r="BF51" s="402"/>
      <c r="BG51" s="399"/>
      <c r="BH51" s="402"/>
      <c r="BI51" s="399"/>
      <c r="BJ51" s="402"/>
      <c r="BK51" s="399"/>
      <c r="BL51" s="402"/>
      <c r="BM51" s="399"/>
      <c r="BN51" s="389"/>
      <c r="BO51" s="411"/>
      <c r="BP51" s="402"/>
      <c r="BQ51" s="399"/>
      <c r="BR51" s="402"/>
      <c r="BS51" s="399"/>
      <c r="BT51" s="402"/>
      <c r="BU51" s="399"/>
      <c r="BV51" s="402"/>
      <c r="BW51" s="368"/>
      <c r="BX51" s="402"/>
      <c r="BY51" s="399"/>
      <c r="BZ51" s="389">
        <f t="shared" si="66"/>
        <v>0</v>
      </c>
      <c r="CA51" s="535"/>
      <c r="CB51" s="402"/>
      <c r="CC51" s="399"/>
      <c r="CD51" s="402"/>
      <c r="CE51" s="399"/>
      <c r="CF51" s="402"/>
      <c r="CG51" s="368"/>
      <c r="CH51" s="402"/>
      <c r="CI51" s="368"/>
      <c r="CJ51" s="402"/>
      <c r="CK51" s="399"/>
      <c r="CL51" s="410"/>
      <c r="CM51" s="401">
        <v>5</v>
      </c>
      <c r="CN51" s="402">
        <f t="shared" si="11"/>
        <v>15.5897768479342</v>
      </c>
      <c r="CO51" s="344">
        <v>4</v>
      </c>
      <c r="CP51" s="403">
        <f t="shared" si="2"/>
        <v>12.471821478347358</v>
      </c>
      <c r="CQ51" s="399">
        <v>6</v>
      </c>
      <c r="CR51" s="459">
        <f t="shared" si="77"/>
        <v>18.707732217521038</v>
      </c>
      <c r="CS51" s="404">
        <f t="shared" si="67"/>
        <v>46.769330543802596</v>
      </c>
      <c r="CT51" s="405">
        <v>1</v>
      </c>
      <c r="CU51" s="372">
        <f t="shared" si="68"/>
        <v>12.535255405828893</v>
      </c>
      <c r="CV51" s="344">
        <v>1</v>
      </c>
      <c r="CW51" s="374">
        <f t="shared" si="69"/>
        <v>12.535255405828893</v>
      </c>
      <c r="CX51" s="368">
        <v>1</v>
      </c>
      <c r="CY51" s="458">
        <f t="shared" si="74"/>
        <v>12.535255405828893</v>
      </c>
      <c r="CZ51" s="375">
        <f t="shared" si="70"/>
        <v>25.070510811657787</v>
      </c>
      <c r="DA51" s="411"/>
      <c r="DB51" s="372"/>
      <c r="DC51" s="399"/>
      <c r="DD51" s="374"/>
      <c r="DE51" s="404"/>
      <c r="DF51" s="411">
        <v>2</v>
      </c>
      <c r="DG51" s="372">
        <f t="shared" si="71"/>
        <v>39.777247414478921</v>
      </c>
      <c r="DH51" s="399">
        <v>0</v>
      </c>
      <c r="DI51" s="374">
        <f t="shared" si="72"/>
        <v>0</v>
      </c>
      <c r="DJ51" s="404"/>
      <c r="DK51" s="535">
        <v>0</v>
      </c>
      <c r="DL51" s="373"/>
      <c r="DM51" s="399">
        <v>0</v>
      </c>
      <c r="DN51" s="533"/>
      <c r="DO51" s="413"/>
      <c r="DP51" s="406">
        <v>13</v>
      </c>
      <c r="DQ51" s="403">
        <f>(DP51*100000)/D51</f>
        <v>40.53341980462892</v>
      </c>
      <c r="DR51" s="399">
        <v>2</v>
      </c>
      <c r="DS51" s="403">
        <f t="shared" si="60"/>
        <v>6.2359107391736792</v>
      </c>
      <c r="DT51" s="411">
        <v>0</v>
      </c>
      <c r="DU51" s="403">
        <f t="shared" si="61"/>
        <v>0</v>
      </c>
      <c r="DV51" s="399">
        <v>0</v>
      </c>
      <c r="DW51" s="389">
        <f t="shared" si="73"/>
        <v>0</v>
      </c>
      <c r="DX51" s="524">
        <v>12</v>
      </c>
      <c r="DY51" s="403">
        <f t="shared" si="54"/>
        <v>135.8280416992088</v>
      </c>
      <c r="DZ51" s="409">
        <v>1</v>
      </c>
      <c r="EA51" s="402">
        <f t="shared" si="55"/>
        <v>11.319003474934066</v>
      </c>
      <c r="EB51" s="399">
        <v>8</v>
      </c>
      <c r="EC51" s="403">
        <f t="shared" si="56"/>
        <v>90.552027799472526</v>
      </c>
      <c r="ED51" s="406">
        <v>4</v>
      </c>
      <c r="EE51" s="403">
        <f t="shared" si="39"/>
        <v>50.141021623315574</v>
      </c>
      <c r="EF51" s="399">
        <v>3</v>
      </c>
      <c r="EG51" s="389">
        <f t="shared" si="40"/>
        <v>37.605766217486682</v>
      </c>
      <c r="EH51" s="411">
        <v>3</v>
      </c>
      <c r="EI51" s="410">
        <f t="shared" si="78"/>
        <v>37.605766217486682</v>
      </c>
      <c r="EJ51" s="1129">
        <v>13331.4</v>
      </c>
      <c r="EK51" s="1102"/>
      <c r="EL51" s="399">
        <v>11</v>
      </c>
      <c r="EM51" s="403">
        <f t="shared" si="41"/>
        <v>82.511964234814059</v>
      </c>
      <c r="EN51" s="403"/>
      <c r="EO51" s="399">
        <v>11</v>
      </c>
      <c r="EP51" s="403">
        <f t="shared" si="82"/>
        <v>82.511964234814059</v>
      </c>
      <c r="EQ51" s="410"/>
      <c r="ER51" s="405"/>
      <c r="ES51" s="344"/>
      <c r="ET51" s="344"/>
      <c r="EU51" s="344"/>
      <c r="EV51" s="344"/>
      <c r="EW51" s="344"/>
      <c r="EX51" s="344"/>
      <c r="EY51" s="344"/>
      <c r="EZ51" s="344"/>
      <c r="FA51" s="344"/>
      <c r="FB51" s="727"/>
      <c r="FC51" s="728"/>
      <c r="FD51" s="1198"/>
      <c r="FE51" s="1199"/>
      <c r="FF51" s="1200"/>
      <c r="FG51" s="1200"/>
      <c r="FH51" s="713"/>
      <c r="FI51" s="1201"/>
    </row>
    <row r="52" spans="1:165" s="330" customFormat="1" ht="11.1" customHeight="1" thickBot="1" x14ac:dyDescent="0.2">
      <c r="A52" s="1121"/>
      <c r="B52" s="1125">
        <v>2018</v>
      </c>
      <c r="C52" s="901"/>
      <c r="D52" s="898"/>
      <c r="E52" s="895"/>
      <c r="F52" s="471"/>
      <c r="G52" s="471"/>
      <c r="H52" s="1044"/>
      <c r="I52" s="897"/>
      <c r="J52" s="906"/>
      <c r="K52" s="897"/>
      <c r="L52" s="982"/>
      <c r="M52" s="472"/>
      <c r="N52" s="472"/>
      <c r="O52" s="571"/>
      <c r="P52" s="472"/>
      <c r="Q52" s="1211"/>
      <c r="R52" s="571"/>
      <c r="S52" s="1215"/>
      <c r="T52" s="1205">
        <f t="shared" ref="T52" si="84">SUM(C52+D52+J52+K52+L52+M52+N52+O52+P52)</f>
        <v>0</v>
      </c>
      <c r="U52" s="1039"/>
      <c r="V52" s="1054"/>
      <c r="W52" s="955"/>
      <c r="X52" s="956"/>
      <c r="Y52" s="956"/>
      <c r="Z52" s="956"/>
      <c r="AA52" s="956"/>
      <c r="AB52" s="956"/>
      <c r="AC52" s="928"/>
      <c r="AD52" s="957"/>
      <c r="AE52" s="396"/>
      <c r="AF52" s="412"/>
      <c r="AG52" s="397"/>
      <c r="AH52" s="463"/>
      <c r="AI52" s="398"/>
      <c r="AJ52" s="402"/>
      <c r="AK52" s="399"/>
      <c r="AL52" s="403"/>
      <c r="AM52" s="368">
        <f t="shared" si="12"/>
        <v>0</v>
      </c>
      <c r="AN52" s="374"/>
      <c r="AO52" s="399"/>
      <c r="AP52" s="459"/>
      <c r="AQ52" s="524"/>
      <c r="AR52" s="402"/>
      <c r="AS52" s="409"/>
      <c r="AT52" s="402"/>
      <c r="AU52" s="409"/>
      <c r="AV52" s="402"/>
      <c r="AW52" s="409"/>
      <c r="AX52" s="402"/>
      <c r="AY52" s="405"/>
      <c r="AZ52" s="403"/>
      <c r="BA52" s="399"/>
      <c r="BB52" s="458"/>
      <c r="BC52" s="411"/>
      <c r="BD52" s="402"/>
      <c r="BE52" s="399"/>
      <c r="BF52" s="402"/>
      <c r="BG52" s="399"/>
      <c r="BH52" s="402"/>
      <c r="BI52" s="399">
        <f t="shared" si="64"/>
        <v>0</v>
      </c>
      <c r="BJ52" s="402"/>
      <c r="BK52" s="399">
        <f t="shared" si="65"/>
        <v>0</v>
      </c>
      <c r="BL52" s="402"/>
      <c r="BM52" s="399"/>
      <c r="BN52" s="389"/>
      <c r="BO52" s="530"/>
      <c r="BP52" s="402"/>
      <c r="BQ52" s="531"/>
      <c r="BR52" s="402"/>
      <c r="BS52" s="531"/>
      <c r="BT52" s="402"/>
      <c r="BU52" s="399">
        <f t="shared" si="75"/>
        <v>0</v>
      </c>
      <c r="BV52" s="402"/>
      <c r="BW52" s="368">
        <f t="shared" si="76"/>
        <v>0</v>
      </c>
      <c r="BX52" s="402"/>
      <c r="BY52" s="531"/>
      <c r="BZ52" s="389"/>
      <c r="CA52" s="532"/>
      <c r="CB52" s="402"/>
      <c r="CC52" s="531"/>
      <c r="CD52" s="402"/>
      <c r="CE52" s="531"/>
      <c r="CF52" s="402"/>
      <c r="CG52" s="368">
        <f t="shared" si="52"/>
        <v>0</v>
      </c>
      <c r="CH52" s="402"/>
      <c r="CI52" s="368">
        <f t="shared" si="53"/>
        <v>0</v>
      </c>
      <c r="CJ52" s="402"/>
      <c r="CK52" s="531"/>
      <c r="CL52" s="410"/>
      <c r="CM52" s="401"/>
      <c r="CN52" s="344"/>
      <c r="CO52" s="344"/>
      <c r="CP52" s="713"/>
      <c r="CQ52" s="399"/>
      <c r="CR52" s="711"/>
      <c r="CS52" s="413"/>
      <c r="CT52" s="405"/>
      <c r="CU52" s="372" t="e">
        <f t="shared" si="68"/>
        <v>#DIV/0!</v>
      </c>
      <c r="CV52" s="344"/>
      <c r="CW52" s="374" t="e">
        <f>(CV52*100000)/C52</f>
        <v>#DIV/0!</v>
      </c>
      <c r="CX52" s="368"/>
      <c r="CY52" s="458"/>
      <c r="CZ52" s="375" t="e">
        <f>((CT52+CV52)*100000)/C52</f>
        <v>#DIV/0!</v>
      </c>
      <c r="DA52" s="411"/>
      <c r="DB52" s="372" t="e">
        <f>(DA52/L52)*100000</f>
        <v>#DIV/0!</v>
      </c>
      <c r="DC52" s="399"/>
      <c r="DD52" s="374" t="e">
        <f>(DC52/L52)*100000</f>
        <v>#DIV/0!</v>
      </c>
      <c r="DE52" s="413"/>
      <c r="DF52" s="411"/>
      <c r="DG52" s="372" t="e">
        <f>(DF52/M52)*100000</f>
        <v>#DIV/0!</v>
      </c>
      <c r="DH52" s="399"/>
      <c r="DI52" s="374" t="e">
        <f>(DH52/M52)*100000</f>
        <v>#DIV/0!</v>
      </c>
      <c r="DJ52" s="413"/>
      <c r="DK52" s="535"/>
      <c r="DL52" s="373" t="e">
        <f>(DK52/(SUM(N52,O52))*100000)</f>
        <v>#DIV/0!</v>
      </c>
      <c r="DM52" s="399"/>
      <c r="DN52" s="533" t="e">
        <f>(DM52/SUM(N52,O52))*100000</f>
        <v>#DIV/0!</v>
      </c>
      <c r="DO52" s="413"/>
      <c r="DP52" s="406"/>
      <c r="DQ52" s="713"/>
      <c r="DR52" s="399"/>
      <c r="DS52" s="713"/>
      <c r="DT52" s="530"/>
      <c r="DU52" s="1223"/>
      <c r="DV52" s="399"/>
      <c r="DW52" s="414"/>
      <c r="DX52" s="524"/>
      <c r="DY52" s="713"/>
      <c r="DZ52" s="409"/>
      <c r="EA52" s="344"/>
      <c r="EB52" s="344"/>
      <c r="EC52" s="414"/>
      <c r="ED52" s="406"/>
      <c r="EE52" s="713"/>
      <c r="EF52" s="531"/>
      <c r="EG52" s="716"/>
      <c r="EH52" s="411"/>
      <c r="EI52" s="415"/>
      <c r="EJ52" s="1130"/>
      <c r="EK52" s="532"/>
      <c r="EL52" s="531"/>
      <c r="EM52" s="556"/>
      <c r="EN52" s="556"/>
      <c r="EO52" s="531"/>
      <c r="EP52" s="694"/>
      <c r="EQ52" s="553"/>
      <c r="ER52" s="547"/>
      <c r="ES52" s="416"/>
      <c r="ET52" s="416"/>
      <c r="EU52" s="416"/>
      <c r="EV52" s="416"/>
      <c r="EW52" s="416"/>
      <c r="EX52" s="416"/>
      <c r="EY52" s="416"/>
      <c r="EZ52" s="416"/>
      <c r="FA52" s="416"/>
      <c r="FB52" s="416"/>
      <c r="FC52" s="417"/>
      <c r="FD52" s="1259"/>
      <c r="FE52" s="1260"/>
      <c r="FF52" s="344"/>
      <c r="FG52" s="344"/>
      <c r="FH52" s="713"/>
      <c r="FI52" s="415"/>
    </row>
    <row r="53" spans="1:165" s="330" customFormat="1" ht="11.1" customHeight="1" thickTop="1" thickBot="1" x14ac:dyDescent="0.2">
      <c r="A53" s="1121"/>
      <c r="B53" s="1126" t="s">
        <v>1501</v>
      </c>
      <c r="C53" s="475">
        <f t="shared" ref="C53:K53" si="85">SUM(C6:C52)</f>
        <v>244736.90000000002</v>
      </c>
      <c r="D53" s="892">
        <f t="shared" si="85"/>
        <v>2650330.1999999997</v>
      </c>
      <c r="E53" s="473">
        <f t="shared" ref="E53:G53" si="86">SUM(E23:E52)</f>
        <v>13275.699999999999</v>
      </c>
      <c r="F53" s="473">
        <f t="shared" si="86"/>
        <v>60290.3</v>
      </c>
      <c r="G53" s="473">
        <f t="shared" si="86"/>
        <v>171120.19999999998</v>
      </c>
      <c r="H53" s="473">
        <f>SUM(H23:H52)</f>
        <v>497517.89999999997</v>
      </c>
      <c r="I53" s="892">
        <f>SUM(I41:I52)</f>
        <v>110723.2</v>
      </c>
      <c r="J53" s="907">
        <f t="shared" si="85"/>
        <v>17888.199999999997</v>
      </c>
      <c r="K53" s="892">
        <f t="shared" si="85"/>
        <v>310.79999999999995</v>
      </c>
      <c r="L53" s="907">
        <f>SUM(L6:L52)</f>
        <v>280268.7</v>
      </c>
      <c r="M53" s="474">
        <f>SUM(M6:M52)</f>
        <v>166691</v>
      </c>
      <c r="N53" s="474">
        <f>SUM(N6:N52)</f>
        <v>10457.200000000001</v>
      </c>
      <c r="O53" s="572">
        <f>SUM(O6:O52)</f>
        <v>19059.899999999998</v>
      </c>
      <c r="P53" s="474">
        <f>SUM(P49:P50)</f>
        <v>521.79999999999995</v>
      </c>
      <c r="Q53" s="473"/>
      <c r="R53" s="572"/>
      <c r="S53" s="1217"/>
      <c r="T53" s="1207">
        <f>SUM(C53+D53+J53+K53+L53+M53+N53+O53)</f>
        <v>3389742.9</v>
      </c>
      <c r="U53" s="1040"/>
      <c r="V53" s="1055"/>
      <c r="W53" s="958">
        <f t="shared" ref="W53:AD53" si="87">SUM(W6:W52)</f>
        <v>2347991</v>
      </c>
      <c r="X53" s="959">
        <f t="shared" si="87"/>
        <v>230465</v>
      </c>
      <c r="Y53" s="959">
        <f t="shared" si="87"/>
        <v>551510</v>
      </c>
      <c r="Z53" s="960"/>
      <c r="AA53" s="960"/>
      <c r="AB53" s="960">
        <f t="shared" si="87"/>
        <v>52937</v>
      </c>
      <c r="AC53" s="961">
        <f t="shared" si="87"/>
        <v>531269</v>
      </c>
      <c r="AD53" s="961">
        <f t="shared" si="87"/>
        <v>4030232</v>
      </c>
      <c r="AE53" s="418">
        <f>SUM(AE31:AE47)</f>
        <v>7</v>
      </c>
      <c r="AF53" s="419">
        <f>(AE53*100000)/D53</f>
        <v>0.26411803329260636</v>
      </c>
      <c r="AG53" s="420">
        <f>SUM(AG31:AG47)</f>
        <v>8</v>
      </c>
      <c r="AH53" s="464">
        <f>(AG53*100000)/D53</f>
        <v>0.30184918090583585</v>
      </c>
      <c r="AI53" s="420">
        <f>SUM(AI31:AI47)</f>
        <v>65</v>
      </c>
      <c r="AJ53" s="465">
        <f>(AI53*100000)/D53</f>
        <v>2.4525245948599164</v>
      </c>
      <c r="AK53" s="421">
        <f>SUM(AK31:AK47)</f>
        <v>80</v>
      </c>
      <c r="AL53" s="466">
        <f>(AK53*100000)/D53</f>
        <v>3.0184918090583586</v>
      </c>
      <c r="AM53" s="421">
        <f>SUM(AM9:AM52)</f>
        <v>26</v>
      </c>
      <c r="AN53" s="460">
        <f>(AM53*100000)/D53</f>
        <v>0.98100983794396646</v>
      </c>
      <c r="AO53" s="421">
        <f>SUM(AO9:AO52)</f>
        <v>40</v>
      </c>
      <c r="AP53" s="466">
        <f>(AO53*100000)/SUM(D43:D52)</f>
        <v>8.2336563465331878</v>
      </c>
      <c r="AQ53" s="525">
        <f>SUM(AQ31:AQ50)</f>
        <v>0</v>
      </c>
      <c r="AR53" s="465">
        <f>(AQ53*100000)/C53</f>
        <v>0</v>
      </c>
      <c r="AS53" s="421">
        <f>SUM(AS31:AS50)</f>
        <v>2</v>
      </c>
      <c r="AT53" s="465">
        <f>AS53/C53*100000</f>
        <v>0.81720410775816799</v>
      </c>
      <c r="AU53" s="421">
        <f>SUM(AU31:AU50)</f>
        <v>18</v>
      </c>
      <c r="AV53" s="465">
        <f>AU53/C53*100000</f>
        <v>7.354836969823511</v>
      </c>
      <c r="AW53" s="421">
        <f>SUM(AW31:AW47)</f>
        <v>17</v>
      </c>
      <c r="AX53" s="465">
        <f>AW53/C53*100000</f>
        <v>6.9462349159444283</v>
      </c>
      <c r="AY53" s="422">
        <f>AQ53+AS53</f>
        <v>2</v>
      </c>
      <c r="AZ53" s="460">
        <f>(AY53*100000)/C53</f>
        <v>0.81720410775816799</v>
      </c>
      <c r="BA53" s="421">
        <f>SUM(BA9:BA52)</f>
        <v>6</v>
      </c>
      <c r="BB53" s="466">
        <f>(BA53*100000)/SUM(C43:C52)</f>
        <v>5.7331779005102526</v>
      </c>
      <c r="BC53" s="461">
        <f>SUM(BC6:BC52)</f>
        <v>2</v>
      </c>
      <c r="BD53" s="465">
        <f>(BC53/L53)*100000</f>
        <v>0.71360091226740618</v>
      </c>
      <c r="BE53" s="421">
        <f>SUM(BE6:BE52)</f>
        <v>1</v>
      </c>
      <c r="BF53" s="465">
        <f>(BE53/L53)*100000</f>
        <v>0.35680045613370309</v>
      </c>
      <c r="BG53" s="421">
        <f>SUM(BG6:BG52)</f>
        <v>8</v>
      </c>
      <c r="BH53" s="465">
        <f>(BG53/L53)*100000</f>
        <v>2.8544036490696247</v>
      </c>
      <c r="BI53" s="421">
        <f>SUM(BC53,BE53,BG53)</f>
        <v>11</v>
      </c>
      <c r="BJ53" s="465">
        <f>(BI53/L53)*100000</f>
        <v>3.9248050174707338</v>
      </c>
      <c r="BK53" s="421">
        <f t="shared" si="65"/>
        <v>3</v>
      </c>
      <c r="BL53" s="465">
        <f>(BK53/L53)*100000</f>
        <v>1.0704013684011093</v>
      </c>
      <c r="BM53" s="421">
        <f>SUM(BM42:BM52)</f>
        <v>8</v>
      </c>
      <c r="BN53" s="467">
        <f>(BM53/L53)*100000</f>
        <v>2.8544036490696247</v>
      </c>
      <c r="BO53" s="461">
        <f>SUM(BO6:BO52)</f>
        <v>0</v>
      </c>
      <c r="BP53" s="465">
        <f>(BO53/M53)*100000</f>
        <v>0</v>
      </c>
      <c r="BQ53" s="421">
        <f>SUM(BQ6:BQ52)</f>
        <v>0</v>
      </c>
      <c r="BR53" s="465">
        <f>(BQ53/M53)*100000</f>
        <v>0</v>
      </c>
      <c r="BS53" s="421">
        <f>SUM(BS6:BS52)</f>
        <v>10</v>
      </c>
      <c r="BT53" s="465">
        <f>(BS53/M53)*100000</f>
        <v>5.9991241278773293</v>
      </c>
      <c r="BU53" s="421">
        <f>SUM(BU6:BU52)</f>
        <v>10</v>
      </c>
      <c r="BV53" s="465">
        <f>(BU53/M53)*100000</f>
        <v>5.9991241278773293</v>
      </c>
      <c r="BW53" s="421">
        <f>SUM(BW6:BW52)</f>
        <v>0</v>
      </c>
      <c r="BX53" s="465">
        <f>(BW53/M53)*100000</f>
        <v>0</v>
      </c>
      <c r="BY53" s="421">
        <f>SUM(BY6:BY52)</f>
        <v>2</v>
      </c>
      <c r="BZ53" s="467">
        <f>(BY53/M53)*100000</f>
        <v>1.199824825575466</v>
      </c>
      <c r="CA53" s="461">
        <f>SUM(CA6:CA52)</f>
        <v>0</v>
      </c>
      <c r="CB53" s="465">
        <f>(CA53/SUM(N53,O53))*100000</f>
        <v>0</v>
      </c>
      <c r="CC53" s="421">
        <f>SUM(CC6:CC52)</f>
        <v>1</v>
      </c>
      <c r="CD53" s="465">
        <f>(CC53/SUM(N53,O53))*100000</f>
        <v>3.3878666942213158</v>
      </c>
      <c r="CE53" s="421">
        <f>SUM(CE6:CE52)</f>
        <v>0</v>
      </c>
      <c r="CF53" s="465">
        <f>(CE53/SUM(N53,O53))*100000</f>
        <v>0</v>
      </c>
      <c r="CG53" s="421">
        <f>SUM(CG6:CG52)</f>
        <v>1</v>
      </c>
      <c r="CH53" s="465">
        <f>(CG53/SUM(N53,O53))*100000</f>
        <v>3.3878666942213158</v>
      </c>
      <c r="CI53" s="421">
        <f>SUM(CI6:CI52)</f>
        <v>1</v>
      </c>
      <c r="CJ53" s="465">
        <f>(CI53/SUM(N53,O53))*100000</f>
        <v>3.3878666942213158</v>
      </c>
      <c r="CK53" s="421">
        <f>SUM(CK6:CK52)</f>
        <v>2</v>
      </c>
      <c r="CL53" s="527">
        <f>(CK53/SUM(N53,O53))*100000</f>
        <v>6.7757333884426316</v>
      </c>
      <c r="CM53" s="423"/>
      <c r="CN53" s="422"/>
      <c r="CO53" s="422"/>
      <c r="CP53" s="528"/>
      <c r="CQ53" s="421"/>
      <c r="CR53" s="712"/>
      <c r="CS53" s="424"/>
      <c r="CT53" s="425">
        <f>SUM(CT43:CT52)</f>
        <v>19</v>
      </c>
      <c r="CU53" s="422"/>
      <c r="CV53" s="422"/>
      <c r="CW53" s="528"/>
      <c r="CX53" s="421"/>
      <c r="CY53" s="712"/>
      <c r="CZ53" s="424"/>
      <c r="DA53" s="461"/>
      <c r="DB53" s="422"/>
      <c r="DC53" s="421"/>
      <c r="DD53" s="528"/>
      <c r="DE53" s="424"/>
      <c r="DF53" s="461"/>
      <c r="DG53" s="422"/>
      <c r="DH53" s="421"/>
      <c r="DI53" s="528"/>
      <c r="DJ53" s="424"/>
      <c r="DK53" s="536"/>
      <c r="DL53" s="422"/>
      <c r="DM53" s="421"/>
      <c r="DN53" s="528"/>
      <c r="DO53" s="424"/>
      <c r="DP53" s="426"/>
      <c r="DQ53" s="528"/>
      <c r="DR53" s="421"/>
      <c r="DS53" s="528"/>
      <c r="DT53" s="1221">
        <f>SUM(DT42:DT52)</f>
        <v>17</v>
      </c>
      <c r="DU53" s="1224"/>
      <c r="DV53" s="421">
        <f>SUM(DV42:DV52)</f>
        <v>8</v>
      </c>
      <c r="DW53" s="427"/>
      <c r="DX53" s="525"/>
      <c r="DY53" s="528"/>
      <c r="DZ53" s="1061"/>
      <c r="EA53" s="422"/>
      <c r="EB53" s="422"/>
      <c r="EC53" s="427"/>
      <c r="ED53" s="426">
        <f>SUM(ED31:ED52)</f>
        <v>50</v>
      </c>
      <c r="EE53" s="528"/>
      <c r="EF53" s="717">
        <f>SUM(EF33:EF52)</f>
        <v>37</v>
      </c>
      <c r="EG53" s="715"/>
      <c r="EH53" s="426"/>
      <c r="EI53" s="428"/>
      <c r="EJ53" s="1131">
        <f>SUM(EJ6:EJ52)</f>
        <v>378393.79999999993</v>
      </c>
      <c r="EK53" s="573">
        <f>SUM(EK6:EK52)</f>
        <v>212386.49937067836</v>
      </c>
      <c r="EL53" s="536">
        <f>SUM(EL6:EL52)</f>
        <v>51</v>
      </c>
      <c r="EM53" s="466">
        <f>(EL53/EJ53)*100000</f>
        <v>13.47802210289915</v>
      </c>
      <c r="EN53" s="466">
        <f>(EL53/EK53)*100000</f>
        <v>24.012825745100518</v>
      </c>
      <c r="EO53" s="421">
        <f>SUM(EO6:EO52)</f>
        <v>43</v>
      </c>
      <c r="EP53" s="465"/>
      <c r="EQ53" s="527"/>
      <c r="ER53" s="429"/>
      <c r="ES53" s="430"/>
      <c r="ET53" s="430"/>
      <c r="EU53" s="430"/>
      <c r="EV53" s="430"/>
      <c r="EW53" s="430"/>
      <c r="EX53" s="430"/>
      <c r="EY53" s="430"/>
      <c r="EZ53" s="430"/>
      <c r="FA53" s="430"/>
      <c r="FB53" s="430"/>
      <c r="FC53" s="431"/>
      <c r="FD53" s="423"/>
      <c r="FE53" s="422"/>
      <c r="FF53" s="422"/>
      <c r="FG53" s="422"/>
      <c r="FH53" s="528"/>
      <c r="FI53" s="428"/>
    </row>
    <row r="54" spans="1:165" s="330" customFormat="1" x14ac:dyDescent="0.15">
      <c r="A54" s="1121"/>
      <c r="C54" s="432">
        <f>SUM(C43:C50)</f>
        <v>96676.5</v>
      </c>
      <c r="D54" s="330">
        <f>SUM(D43:D51)</f>
        <v>485810.9</v>
      </c>
      <c r="E54" s="875"/>
      <c r="F54" s="875"/>
      <c r="G54" s="875"/>
      <c r="H54" s="875"/>
      <c r="I54" s="875"/>
      <c r="J54" s="605">
        <f>SUM(J43:J51)</f>
        <v>11097.699999999999</v>
      </c>
      <c r="K54" s="702"/>
      <c r="L54" s="330">
        <f>SUM(L43:L50)</f>
        <v>63683.600000000006</v>
      </c>
      <c r="M54" s="432">
        <f>SUM(M43:M51)</f>
        <v>48898.200000000004</v>
      </c>
      <c r="N54" s="432"/>
      <c r="O54" s="330">
        <f>SUM(O43:O52,N43:N50)</f>
        <v>23838.199999999997</v>
      </c>
      <c r="P54" s="1114"/>
      <c r="Q54" s="1203"/>
      <c r="R54" s="1203"/>
      <c r="S54" s="1203"/>
      <c r="T54" s="432"/>
      <c r="U54" s="1029"/>
      <c r="V54" s="1029"/>
      <c r="X54" s="908"/>
      <c r="Y54" s="908"/>
      <c r="Z54" s="973"/>
      <c r="AA54" s="973"/>
      <c r="AB54" s="568"/>
      <c r="AC54" s="568"/>
      <c r="AQ54" s="432"/>
      <c r="AR54" s="432"/>
      <c r="AT54" s="432"/>
      <c r="AV54" s="432"/>
      <c r="CQ54" s="708"/>
      <c r="CR54" s="708"/>
      <c r="CX54" s="708"/>
      <c r="CY54" s="708"/>
      <c r="DR54" s="1059"/>
      <c r="DS54" s="1059"/>
      <c r="DT54" s="1063"/>
      <c r="DU54" s="1063"/>
      <c r="DV54" s="1155"/>
      <c r="DW54" s="1155"/>
      <c r="DX54" s="1031"/>
      <c r="DY54" s="1031"/>
      <c r="DZ54" s="1059"/>
      <c r="EA54" s="1059"/>
      <c r="EB54" s="1062"/>
      <c r="EC54" s="1062"/>
      <c r="EF54" s="714"/>
      <c r="EG54" s="714"/>
      <c r="EJ54" s="540"/>
      <c r="EK54" s="549"/>
      <c r="EL54" s="540"/>
      <c r="EM54" s="540"/>
      <c r="EN54" s="549"/>
      <c r="EO54" s="685"/>
      <c r="EP54" s="685"/>
      <c r="EQ54" s="685"/>
    </row>
    <row r="55" spans="1:165" s="330" customFormat="1" x14ac:dyDescent="0.15">
      <c r="A55" s="1121"/>
      <c r="C55" s="1278" t="s">
        <v>1607</v>
      </c>
      <c r="D55" s="1278"/>
      <c r="E55" s="1278"/>
      <c r="F55" s="1278"/>
      <c r="G55" s="1278"/>
      <c r="H55" s="1278"/>
      <c r="I55" s="1278"/>
      <c r="J55" s="1278"/>
      <c r="K55" s="1278"/>
      <c r="L55" s="1278"/>
      <c r="M55" s="1278"/>
      <c r="N55" s="1278"/>
      <c r="O55" s="1278"/>
      <c r="P55" s="1278"/>
      <c r="Q55" s="1278"/>
      <c r="R55" s="1278"/>
      <c r="S55" s="1278"/>
      <c r="T55" s="1278"/>
      <c r="U55" s="1029"/>
      <c r="V55" s="1029"/>
      <c r="X55" s="908"/>
      <c r="Y55" s="908"/>
      <c r="Z55" s="973"/>
      <c r="AA55" s="973"/>
      <c r="AB55" s="568"/>
      <c r="AC55" s="568"/>
      <c r="AQ55" s="432"/>
      <c r="AR55" s="432"/>
      <c r="AT55" s="432"/>
      <c r="AV55" s="432"/>
      <c r="CQ55" s="708"/>
      <c r="CR55" s="708"/>
      <c r="CX55" s="708"/>
      <c r="CY55" s="708"/>
      <c r="DR55" s="1059"/>
      <c r="DS55" s="1059"/>
      <c r="DT55" s="1063"/>
      <c r="DU55" s="1063"/>
      <c r="DV55" s="1155"/>
      <c r="DW55" s="1155"/>
      <c r="DX55" s="1031"/>
      <c r="DY55" s="1031"/>
      <c r="DZ55" s="1059"/>
      <c r="EA55" s="1059"/>
      <c r="EB55" s="1062"/>
      <c r="EC55" s="1062"/>
      <c r="EF55" s="714"/>
      <c r="EG55" s="714"/>
      <c r="EJ55" s="1100"/>
      <c r="EK55" s="706" t="s">
        <v>2688</v>
      </c>
      <c r="EL55" s="540"/>
      <c r="EM55" s="551"/>
      <c r="EN55" s="551"/>
      <c r="EO55" s="687"/>
      <c r="EP55" s="687"/>
      <c r="EQ55" s="687"/>
    </row>
    <row r="56" spans="1:165" s="330" customFormat="1" x14ac:dyDescent="0.15">
      <c r="A56" s="1121"/>
      <c r="C56" s="432">
        <f>SUM(C36:C49)</f>
        <v>181727.30000000002</v>
      </c>
      <c r="D56" s="330">
        <f>SUM(D9:D30)</f>
        <v>1343995</v>
      </c>
      <c r="E56" s="875"/>
      <c r="F56" s="875"/>
      <c r="G56" s="875"/>
      <c r="H56" s="875"/>
      <c r="I56" s="875"/>
      <c r="J56" s="605"/>
      <c r="K56" s="702"/>
      <c r="M56" s="1113" t="s">
        <v>2757</v>
      </c>
      <c r="N56" s="432"/>
      <c r="P56" s="1114"/>
      <c r="Q56" s="1203"/>
      <c r="R56" s="1203"/>
      <c r="S56" s="1203"/>
      <c r="T56" s="432"/>
      <c r="U56" s="1029"/>
      <c r="V56" s="1029"/>
      <c r="X56" s="908"/>
      <c r="Y56" s="908"/>
      <c r="Z56" s="973"/>
      <c r="AA56" s="973"/>
      <c r="AB56" s="568"/>
      <c r="AC56" s="568"/>
      <c r="AQ56" s="432"/>
      <c r="AR56" s="432"/>
      <c r="AT56" s="432"/>
      <c r="AV56" s="432"/>
      <c r="CQ56" s="708"/>
      <c r="CR56" s="708"/>
      <c r="CX56" s="708"/>
      <c r="CY56" s="708"/>
      <c r="DR56" s="1059"/>
      <c r="DS56" s="1059"/>
      <c r="DT56" s="1063"/>
      <c r="DU56" s="1063"/>
      <c r="DV56" s="1155"/>
      <c r="DW56" s="1155"/>
      <c r="DX56" s="1031"/>
      <c r="DY56" s="1031"/>
      <c r="DZ56" s="1059"/>
      <c r="EA56" s="1059"/>
      <c r="EB56" s="1062"/>
      <c r="EC56" s="1062"/>
      <c r="EF56" s="714"/>
      <c r="EG56" s="714"/>
      <c r="EJ56" s="540"/>
      <c r="EK56" s="549"/>
      <c r="EL56" s="540"/>
      <c r="EM56" s="551"/>
      <c r="EN56" s="551"/>
      <c r="EO56" s="687"/>
      <c r="EP56" s="687"/>
      <c r="EQ56" s="687"/>
    </row>
    <row r="57" spans="1:165" s="330" customFormat="1" x14ac:dyDescent="0.15">
      <c r="A57" s="1121"/>
      <c r="C57" s="432">
        <f>SUM(C45:C49)</f>
        <v>60328.3</v>
      </c>
      <c r="D57" s="330">
        <f>SUM(D38:D49)</f>
        <v>656080.80000000005</v>
      </c>
      <c r="E57" s="875"/>
      <c r="F57" s="875"/>
      <c r="G57" s="875"/>
      <c r="H57" s="875"/>
      <c r="I57" s="875"/>
      <c r="J57" s="605"/>
      <c r="K57" s="702"/>
      <c r="M57" s="432"/>
      <c r="N57" s="432"/>
      <c r="P57" s="1114"/>
      <c r="Q57" s="1203"/>
      <c r="R57" s="1203"/>
      <c r="S57" s="1203"/>
      <c r="T57" s="432"/>
      <c r="U57" s="1029"/>
      <c r="V57" s="1029"/>
      <c r="X57" s="908"/>
      <c r="Y57" s="908"/>
      <c r="Z57" s="973"/>
      <c r="AA57" s="973"/>
      <c r="AB57" s="568"/>
      <c r="AC57" s="568"/>
      <c r="AQ57" s="432"/>
      <c r="AR57" s="432"/>
      <c r="AT57" s="432"/>
      <c r="AV57" s="432"/>
      <c r="CQ57" s="708"/>
      <c r="CR57" s="708"/>
      <c r="CX57" s="708"/>
      <c r="CY57" s="708"/>
      <c r="DR57" s="1059"/>
      <c r="DS57" s="1059"/>
      <c r="DT57" s="1063"/>
      <c r="DU57" s="1063"/>
      <c r="DV57" s="1155"/>
      <c r="DW57" s="1155"/>
      <c r="DX57" s="1031"/>
      <c r="DY57" s="1031"/>
      <c r="DZ57" s="1059"/>
      <c r="EA57" s="1059"/>
      <c r="EB57" s="1062"/>
      <c r="EC57" s="1062"/>
      <c r="EF57" s="714"/>
      <c r="EG57" s="714"/>
      <c r="EJ57" s="540"/>
      <c r="EK57" s="549"/>
      <c r="EL57" s="540"/>
      <c r="EM57" s="555"/>
      <c r="EN57" s="555"/>
      <c r="EO57" s="555"/>
      <c r="EP57" s="555"/>
      <c r="EQ57" s="555"/>
    </row>
    <row r="58" spans="1:165" s="330" customFormat="1" x14ac:dyDescent="0.15">
      <c r="A58" s="1121"/>
      <c r="C58" s="432"/>
      <c r="E58" s="875"/>
      <c r="F58" s="875"/>
      <c r="G58" s="875"/>
      <c r="H58" s="875"/>
      <c r="I58" s="875"/>
      <c r="J58" s="605"/>
      <c r="K58" s="702"/>
      <c r="M58" s="432"/>
      <c r="N58" s="432"/>
      <c r="P58" s="1114"/>
      <c r="Q58" s="1203"/>
      <c r="R58" s="1203"/>
      <c r="S58" s="1203"/>
      <c r="T58" s="432"/>
      <c r="U58" s="1029"/>
      <c r="V58" s="1029"/>
      <c r="X58" s="908"/>
      <c r="Y58" s="908"/>
      <c r="Z58" s="973"/>
      <c r="AA58" s="973"/>
      <c r="AB58" s="568"/>
      <c r="AC58" s="568"/>
      <c r="AQ58" s="432"/>
      <c r="AR58" s="432"/>
      <c r="AT58" s="432"/>
      <c r="AV58" s="432"/>
      <c r="CQ58" s="708"/>
      <c r="CR58" s="708"/>
      <c r="CX58" s="708"/>
      <c r="CY58" s="708"/>
      <c r="DR58" s="1059"/>
      <c r="DS58" s="1059"/>
      <c r="DT58" s="1063"/>
      <c r="DU58" s="1063"/>
      <c r="DV58" s="1155"/>
      <c r="DW58" s="1155"/>
      <c r="DX58" s="1031"/>
      <c r="DY58" s="1031"/>
      <c r="DZ58" s="1059"/>
      <c r="EA58" s="1059"/>
      <c r="EB58" s="1062"/>
      <c r="EC58" s="1062"/>
      <c r="EF58" s="714"/>
      <c r="EG58" s="714"/>
      <c r="EJ58" s="540">
        <f>SUM(EJ37:EJ48)</f>
        <v>246217.5</v>
      </c>
      <c r="EK58" s="549">
        <f>SUM(EK37:EK48)</f>
        <v>184877</v>
      </c>
      <c r="EL58" s="540">
        <f>EJ58/EK58</f>
        <v>1.3317908663597959</v>
      </c>
      <c r="EM58" s="452"/>
      <c r="EN58" s="452"/>
      <c r="EO58" s="452"/>
      <c r="EP58" s="452"/>
      <c r="EQ58" s="452"/>
    </row>
    <row r="59" spans="1:165" s="330" customFormat="1" x14ac:dyDescent="0.15">
      <c r="A59" s="1121"/>
      <c r="C59" s="432"/>
      <c r="E59" s="875"/>
      <c r="F59" s="875"/>
      <c r="G59" s="875"/>
      <c r="H59" s="875"/>
      <c r="I59" s="875"/>
      <c r="J59" s="605"/>
      <c r="K59" s="702"/>
      <c r="M59" s="432"/>
      <c r="N59" s="432"/>
      <c r="P59" s="1114"/>
      <c r="Q59" s="1203"/>
      <c r="R59" s="1203"/>
      <c r="S59" s="1203"/>
      <c r="T59" s="432"/>
      <c r="U59" s="1029"/>
      <c r="V59" s="1029"/>
      <c r="X59" s="908"/>
      <c r="Y59" s="908"/>
      <c r="Z59" s="973"/>
      <c r="AA59" s="973"/>
      <c r="AB59" s="568"/>
      <c r="AC59" s="568"/>
      <c r="AF59" s="330">
        <v>1.177606632280553</v>
      </c>
      <c r="AQ59" s="432"/>
      <c r="AR59" s="432"/>
      <c r="AT59" s="432"/>
      <c r="AV59" s="432"/>
      <c r="CQ59" s="708"/>
      <c r="CR59" s="708"/>
      <c r="CX59" s="708"/>
      <c r="CY59" s="708"/>
      <c r="DR59" s="1059"/>
      <c r="DS59" s="1059"/>
      <c r="DT59" s="1063"/>
      <c r="DU59" s="1063"/>
      <c r="DV59" s="1155"/>
      <c r="DW59" s="1155"/>
      <c r="DX59" s="1031"/>
      <c r="DY59" s="1031"/>
      <c r="DZ59" s="1059"/>
      <c r="EA59" s="1059"/>
      <c r="EB59" s="1062"/>
      <c r="EC59" s="1062"/>
      <c r="EF59" s="714"/>
      <c r="EG59" s="714"/>
      <c r="EJ59" s="540"/>
      <c r="EK59" s="549"/>
      <c r="EL59" s="540"/>
      <c r="EM59" s="452"/>
      <c r="EN59" s="452"/>
      <c r="EO59" s="452"/>
      <c r="EP59" s="452"/>
      <c r="EQ59" s="452"/>
    </row>
    <row r="60" spans="1:165" s="330" customFormat="1" x14ac:dyDescent="0.15">
      <c r="A60" s="1121"/>
      <c r="E60" s="875"/>
      <c r="F60" s="875"/>
      <c r="G60" s="875"/>
      <c r="H60" s="875"/>
      <c r="I60" s="875"/>
      <c r="J60" s="605"/>
      <c r="K60" s="702"/>
      <c r="P60" s="1114"/>
      <c r="Q60" s="1203"/>
      <c r="R60" s="1203"/>
      <c r="S60" s="1203"/>
      <c r="U60" s="1028"/>
      <c r="V60" s="1028"/>
      <c r="X60" s="908"/>
      <c r="Y60" s="908"/>
      <c r="Z60" s="973"/>
      <c r="AA60" s="973"/>
      <c r="AB60" s="568"/>
      <c r="AC60" s="568"/>
      <c r="AF60" s="330">
        <v>2.3045722713864305</v>
      </c>
      <c r="CQ60" s="708"/>
      <c r="CR60" s="708"/>
      <c r="CX60" s="708"/>
      <c r="CY60" s="708"/>
      <c r="DR60" s="1059"/>
      <c r="DS60" s="1059"/>
      <c r="DT60" s="1063"/>
      <c r="DU60" s="1063"/>
      <c r="DV60" s="1155"/>
      <c r="DW60" s="1155"/>
      <c r="DX60" s="1031"/>
      <c r="DY60" s="1031"/>
      <c r="DZ60" s="1059"/>
      <c r="EA60" s="1059"/>
      <c r="EB60" s="1062"/>
      <c r="EC60" s="1062"/>
      <c r="EF60" s="714"/>
      <c r="EG60" s="714"/>
      <c r="EJ60" s="540"/>
      <c r="EK60" s="549"/>
      <c r="EL60" s="540"/>
      <c r="EM60" s="452"/>
      <c r="EN60" s="452"/>
      <c r="EO60" s="452"/>
      <c r="EP60" s="452"/>
      <c r="EQ60" s="452"/>
    </row>
    <row r="61" spans="1:165" s="330" customFormat="1" x14ac:dyDescent="0.15">
      <c r="A61" s="1121"/>
      <c r="E61" s="875"/>
      <c r="F61" s="875"/>
      <c r="G61" s="875"/>
      <c r="H61" s="875"/>
      <c r="I61" s="875"/>
      <c r="J61" s="605"/>
      <c r="K61" s="702"/>
      <c r="P61" s="1114"/>
      <c r="Q61" s="1203"/>
      <c r="R61" s="1203"/>
      <c r="S61" s="1203"/>
      <c r="U61" s="1028"/>
      <c r="V61" s="1028"/>
      <c r="X61" s="908"/>
      <c r="Y61" s="908"/>
      <c r="Z61" s="973"/>
      <c r="AA61" s="973"/>
      <c r="AB61" s="568"/>
      <c r="AC61" s="568"/>
      <c r="AF61" s="330">
        <v>0</v>
      </c>
      <c r="CQ61" s="708"/>
      <c r="CR61" s="708"/>
      <c r="CX61" s="708"/>
      <c r="CY61" s="708"/>
      <c r="DR61" s="1059"/>
      <c r="DS61" s="1059"/>
      <c r="DT61" s="1063"/>
      <c r="DU61" s="1063"/>
      <c r="DV61" s="1155"/>
      <c r="DW61" s="1155"/>
      <c r="DX61" s="1031"/>
      <c r="DY61" s="1031"/>
      <c r="DZ61" s="1059"/>
      <c r="EA61" s="1059"/>
      <c r="EB61" s="1062"/>
      <c r="EC61" s="1062"/>
      <c r="EF61" s="714"/>
      <c r="EG61" s="714"/>
      <c r="EJ61" s="540"/>
      <c r="EK61" s="549"/>
      <c r="EL61" s="540"/>
      <c r="EM61" s="452"/>
      <c r="EN61" s="452"/>
      <c r="EO61" s="452"/>
      <c r="EP61" s="452"/>
      <c r="EQ61" s="452"/>
    </row>
    <row r="62" spans="1:165" s="330" customFormat="1" x14ac:dyDescent="0.15">
      <c r="A62" s="1121"/>
      <c r="E62" s="875"/>
      <c r="F62" s="875"/>
      <c r="G62" s="875"/>
      <c r="H62" s="875"/>
      <c r="I62" s="875"/>
      <c r="J62" s="605"/>
      <c r="K62" s="702"/>
      <c r="P62" s="1114"/>
      <c r="Q62" s="1203"/>
      <c r="R62" s="1203"/>
      <c r="S62" s="1203"/>
      <c r="U62" s="1028"/>
      <c r="V62" s="1028"/>
      <c r="X62" s="908"/>
      <c r="Y62" s="908"/>
      <c r="Z62" s="973"/>
      <c r="AA62" s="973"/>
      <c r="AB62" s="568"/>
      <c r="AC62" s="568"/>
      <c r="AF62" s="330">
        <v>3.9599255533995961</v>
      </c>
      <c r="CQ62" s="708"/>
      <c r="CR62" s="708"/>
      <c r="CX62" s="708"/>
      <c r="CY62" s="708"/>
      <c r="DR62" s="1059"/>
      <c r="DS62" s="1059"/>
      <c r="DT62" s="1063"/>
      <c r="DU62" s="1063"/>
      <c r="DV62" s="1155"/>
      <c r="DW62" s="1155"/>
      <c r="DX62" s="1031"/>
      <c r="DY62" s="1031"/>
      <c r="DZ62" s="1059"/>
      <c r="EA62" s="1059"/>
      <c r="EB62" s="1062"/>
      <c r="EC62" s="1062"/>
      <c r="EF62" s="714"/>
      <c r="EG62" s="714"/>
      <c r="EJ62" s="540"/>
      <c r="EK62" s="549"/>
      <c r="EL62" s="540"/>
      <c r="EM62" s="452"/>
      <c r="EN62" s="452"/>
      <c r="EO62" s="452"/>
      <c r="EP62" s="452"/>
      <c r="EQ62" s="452"/>
    </row>
    <row r="63" spans="1:165" s="330" customFormat="1" x14ac:dyDescent="0.15">
      <c r="A63" s="1121"/>
      <c r="E63" s="875"/>
      <c r="F63" s="875"/>
      <c r="G63" s="875"/>
      <c r="H63" s="875"/>
      <c r="I63" s="875"/>
      <c r="J63" s="605"/>
      <c r="K63" s="702"/>
      <c r="P63" s="1114"/>
      <c r="Q63" s="1203"/>
      <c r="R63" s="1203"/>
      <c r="S63" s="1203"/>
      <c r="U63" s="1028"/>
      <c r="V63" s="1028"/>
      <c r="X63" s="908"/>
      <c r="Y63" s="908"/>
      <c r="Z63" s="973"/>
      <c r="AA63" s="973"/>
      <c r="AB63" s="568"/>
      <c r="AC63" s="568"/>
      <c r="AF63" s="330">
        <v>2.4442407577146348</v>
      </c>
      <c r="CQ63" s="708"/>
      <c r="CR63" s="708"/>
      <c r="CX63" s="708"/>
      <c r="CY63" s="708"/>
      <c r="DR63" s="1059"/>
      <c r="DS63" s="1059"/>
      <c r="DT63" s="1063"/>
      <c r="DU63" s="1063"/>
      <c r="DV63" s="1155"/>
      <c r="DW63" s="1155"/>
      <c r="DX63" s="1031"/>
      <c r="DY63" s="1031"/>
      <c r="DZ63" s="1059"/>
      <c r="EA63" s="1059"/>
      <c r="EB63" s="1062"/>
      <c r="EC63" s="1062"/>
      <c r="EF63" s="714"/>
      <c r="EG63" s="714"/>
      <c r="EJ63" s="540"/>
      <c r="EK63" s="549"/>
      <c r="EL63" s="540"/>
      <c r="EM63" s="452"/>
      <c r="EN63" s="452"/>
      <c r="EO63" s="452"/>
      <c r="EP63" s="452"/>
      <c r="EQ63" s="452"/>
    </row>
    <row r="64" spans="1:165" s="330" customFormat="1" x14ac:dyDescent="0.15">
      <c r="A64" s="1121"/>
      <c r="E64" s="875"/>
      <c r="F64" s="875"/>
      <c r="G64" s="875"/>
      <c r="H64" s="875"/>
      <c r="I64" s="875"/>
      <c r="J64" s="605"/>
      <c r="K64" s="702"/>
      <c r="P64" s="1114"/>
      <c r="Q64" s="1203"/>
      <c r="R64" s="1203"/>
      <c r="S64" s="1203"/>
      <c r="U64" s="1028"/>
      <c r="V64" s="1028"/>
      <c r="X64" s="908"/>
      <c r="Y64" s="908"/>
      <c r="Z64" s="973"/>
      <c r="AA64" s="973"/>
      <c r="AB64" s="568"/>
      <c r="AC64" s="568"/>
      <c r="AF64" s="330">
        <v>1.2787560261377733</v>
      </c>
      <c r="CQ64" s="708"/>
      <c r="CR64" s="708"/>
      <c r="CX64" s="708"/>
      <c r="CY64" s="708"/>
      <c r="DR64" s="1059"/>
      <c r="DS64" s="1059"/>
      <c r="DT64" s="1063"/>
      <c r="DU64" s="1063"/>
      <c r="DV64" s="1155"/>
      <c r="DW64" s="1155"/>
      <c r="DX64" s="1031"/>
      <c r="DY64" s="1031"/>
      <c r="DZ64" s="1059"/>
      <c r="EA64" s="1059"/>
      <c r="EB64" s="1062"/>
      <c r="EC64" s="1062"/>
      <c r="EF64" s="714"/>
      <c r="EG64" s="714"/>
      <c r="EJ64" s="540"/>
      <c r="EK64" s="549"/>
      <c r="EL64" s="540"/>
      <c r="EM64" s="452"/>
      <c r="EN64" s="452"/>
      <c r="EO64" s="452"/>
      <c r="EP64" s="452"/>
      <c r="EQ64" s="452"/>
    </row>
    <row r="65" spans="1:147" s="330" customFormat="1" x14ac:dyDescent="0.15">
      <c r="A65" s="1121"/>
      <c r="E65" s="875"/>
      <c r="F65" s="875"/>
      <c r="G65" s="875"/>
      <c r="H65" s="875"/>
      <c r="I65" s="875"/>
      <c r="J65" s="605"/>
      <c r="K65" s="702"/>
      <c r="P65" s="1114"/>
      <c r="Q65" s="1203"/>
      <c r="R65" s="1203"/>
      <c r="S65" s="1203"/>
      <c r="U65" s="1028"/>
      <c r="V65" s="1028"/>
      <c r="X65" s="908"/>
      <c r="Y65" s="908"/>
      <c r="Z65" s="973"/>
      <c r="AA65" s="973"/>
      <c r="AB65" s="568"/>
      <c r="AC65" s="568"/>
      <c r="AF65" s="330">
        <v>1.2893908917427408</v>
      </c>
      <c r="CQ65" s="708"/>
      <c r="CR65" s="708"/>
      <c r="CX65" s="708"/>
      <c r="CY65" s="708"/>
      <c r="DR65" s="1059"/>
      <c r="DS65" s="1059"/>
      <c r="DT65" s="1063"/>
      <c r="DU65" s="1063"/>
      <c r="DV65" s="1155"/>
      <c r="DW65" s="1155"/>
      <c r="DX65" s="1031"/>
      <c r="DY65" s="1031"/>
      <c r="DZ65" s="1059"/>
      <c r="EA65" s="1059"/>
      <c r="EB65" s="1062"/>
      <c r="EC65" s="1062"/>
      <c r="EF65" s="714"/>
      <c r="EG65" s="714"/>
      <c r="EJ65" s="540"/>
      <c r="EK65" s="549"/>
      <c r="EL65" s="540"/>
      <c r="EM65" s="452"/>
      <c r="EN65" s="452"/>
      <c r="EO65" s="452"/>
      <c r="EP65" s="452"/>
      <c r="EQ65" s="452"/>
    </row>
    <row r="66" spans="1:147" s="330" customFormat="1" x14ac:dyDescent="0.15">
      <c r="A66" s="1121"/>
      <c r="E66" s="875"/>
      <c r="F66" s="875"/>
      <c r="G66" s="875"/>
      <c r="H66" s="875"/>
      <c r="I66" s="875"/>
      <c r="J66" s="605"/>
      <c r="K66" s="702"/>
      <c r="P66" s="1114"/>
      <c r="Q66" s="1203"/>
      <c r="R66" s="1203"/>
      <c r="S66" s="1203"/>
      <c r="U66" s="1028"/>
      <c r="V66" s="1028"/>
      <c r="X66" s="908"/>
      <c r="Y66" s="908"/>
      <c r="Z66" s="973"/>
      <c r="AA66" s="973"/>
      <c r="AB66" s="568"/>
      <c r="AC66" s="568"/>
      <c r="AF66" s="330">
        <v>0</v>
      </c>
      <c r="CQ66" s="708"/>
      <c r="CR66" s="708"/>
      <c r="CX66" s="708"/>
      <c r="CY66" s="708"/>
      <c r="DR66" s="1059"/>
      <c r="DS66" s="1059"/>
      <c r="DT66" s="1063"/>
      <c r="DU66" s="1063"/>
      <c r="DV66" s="1155"/>
      <c r="DW66" s="1155"/>
      <c r="DX66" s="1031"/>
      <c r="DY66" s="1031"/>
      <c r="DZ66" s="1059"/>
      <c r="EA66" s="1059"/>
      <c r="EB66" s="1062"/>
      <c r="EC66" s="1062"/>
      <c r="EF66" s="714"/>
      <c r="EG66" s="714"/>
      <c r="EJ66" s="540"/>
      <c r="EK66" s="549"/>
      <c r="EL66" s="540"/>
      <c r="EM66" s="452"/>
      <c r="EN66" s="452"/>
      <c r="EO66" s="452"/>
      <c r="EP66" s="452"/>
      <c r="EQ66" s="452"/>
    </row>
    <row r="67" spans="1:147" s="330" customFormat="1" x14ac:dyDescent="0.15">
      <c r="A67" s="1121"/>
      <c r="E67" s="875"/>
      <c r="F67" s="875"/>
      <c r="G67" s="875"/>
      <c r="H67" s="875"/>
      <c r="I67" s="875"/>
      <c r="J67" s="605"/>
      <c r="K67" s="702"/>
      <c r="P67" s="1114"/>
      <c r="Q67" s="1203"/>
      <c r="R67" s="1203"/>
      <c r="S67" s="1203"/>
      <c r="U67" s="1028"/>
      <c r="V67" s="1028"/>
      <c r="X67" s="908"/>
      <c r="Y67" s="908"/>
      <c r="Z67" s="973"/>
      <c r="AA67" s="973"/>
      <c r="AB67" s="568"/>
      <c r="AC67" s="568"/>
      <c r="AF67" s="330">
        <v>1.1616020815909303</v>
      </c>
      <c r="CQ67" s="708"/>
      <c r="CR67" s="708"/>
      <c r="CX67" s="708"/>
      <c r="CY67" s="708"/>
      <c r="DR67" s="1059"/>
      <c r="DS67" s="1059"/>
      <c r="DT67" s="1063"/>
      <c r="DU67" s="1063"/>
      <c r="DV67" s="1155"/>
      <c r="DW67" s="1155"/>
      <c r="DX67" s="1031"/>
      <c r="DY67" s="1031"/>
      <c r="DZ67" s="1059"/>
      <c r="EA67" s="1059"/>
      <c r="EB67" s="1062"/>
      <c r="EC67" s="1062"/>
      <c r="EF67" s="714"/>
      <c r="EG67" s="714"/>
      <c r="EJ67" s="540"/>
      <c r="EK67" s="549"/>
      <c r="EL67" s="540"/>
      <c r="EM67" s="452"/>
      <c r="EN67" s="452"/>
      <c r="EO67" s="452"/>
      <c r="EP67" s="452"/>
      <c r="EQ67" s="452"/>
    </row>
    <row r="68" spans="1:147" s="330" customFormat="1" x14ac:dyDescent="0.15">
      <c r="A68" s="1121"/>
      <c r="E68" s="875"/>
      <c r="F68" s="875"/>
      <c r="G68" s="875"/>
      <c r="H68" s="875"/>
      <c r="I68" s="875"/>
      <c r="J68" s="605"/>
      <c r="K68" s="702"/>
      <c r="P68" s="1114"/>
      <c r="Q68" s="1203"/>
      <c r="R68" s="1203"/>
      <c r="S68" s="1203"/>
      <c r="U68" s="1028"/>
      <c r="V68" s="1028"/>
      <c r="X68" s="908"/>
      <c r="Y68" s="908"/>
      <c r="Z68" s="973"/>
      <c r="AA68" s="973"/>
      <c r="AB68" s="568"/>
      <c r="AC68" s="568"/>
      <c r="AF68" s="330">
        <v>0</v>
      </c>
      <c r="CQ68" s="708"/>
      <c r="CR68" s="708"/>
      <c r="CX68" s="708"/>
      <c r="CY68" s="708"/>
      <c r="DR68" s="1059"/>
      <c r="DS68" s="1059"/>
      <c r="DT68" s="1063"/>
      <c r="DU68" s="1063"/>
      <c r="DV68" s="1155"/>
      <c r="DW68" s="1155"/>
      <c r="DX68" s="1031"/>
      <c r="DY68" s="1031"/>
      <c r="DZ68" s="1059"/>
      <c r="EA68" s="1059"/>
      <c r="EB68" s="1062"/>
      <c r="EC68" s="1062"/>
      <c r="EF68" s="714"/>
      <c r="EG68" s="714"/>
      <c r="EJ68" s="540"/>
      <c r="EK68" s="549"/>
      <c r="EL68" s="540"/>
      <c r="EM68" s="452"/>
      <c r="EN68" s="452"/>
      <c r="EO68" s="452"/>
      <c r="EP68" s="452"/>
      <c r="EQ68" s="452"/>
    </row>
    <row r="69" spans="1:147" s="330" customFormat="1" x14ac:dyDescent="0.15">
      <c r="A69" s="1121"/>
      <c r="E69" s="875"/>
      <c r="F69" s="875"/>
      <c r="G69" s="875"/>
      <c r="H69" s="875"/>
      <c r="I69" s="875"/>
      <c r="J69" s="605"/>
      <c r="K69" s="702"/>
      <c r="P69" s="1114"/>
      <c r="Q69" s="1203"/>
      <c r="R69" s="1203"/>
      <c r="S69" s="1203"/>
      <c r="U69" s="1028"/>
      <c r="V69" s="1028"/>
      <c r="X69" s="908"/>
      <c r="Y69" s="908"/>
      <c r="Z69" s="973"/>
      <c r="AA69" s="973"/>
      <c r="AB69" s="568"/>
      <c r="AC69" s="568"/>
      <c r="AF69" s="330">
        <v>0</v>
      </c>
      <c r="CQ69" s="708"/>
      <c r="CR69" s="708"/>
      <c r="CX69" s="708"/>
      <c r="CY69" s="708"/>
      <c r="DR69" s="1059"/>
      <c r="DS69" s="1059"/>
      <c r="DT69" s="1063"/>
      <c r="DU69" s="1063"/>
      <c r="DV69" s="1155"/>
      <c r="DW69" s="1155"/>
      <c r="DX69" s="1031"/>
      <c r="DY69" s="1031"/>
      <c r="DZ69" s="1059"/>
      <c r="EA69" s="1059"/>
      <c r="EB69" s="1062"/>
      <c r="EC69" s="1062"/>
      <c r="EF69" s="714"/>
      <c r="EG69" s="714"/>
      <c r="EJ69" s="540"/>
      <c r="EK69" s="549"/>
      <c r="EL69" s="540"/>
      <c r="EM69" s="452"/>
      <c r="EN69" s="452"/>
      <c r="EO69" s="452"/>
      <c r="EP69" s="452"/>
      <c r="EQ69" s="452"/>
    </row>
    <row r="70" spans="1:147" s="330" customFormat="1" x14ac:dyDescent="0.15">
      <c r="A70" s="1121"/>
      <c r="E70" s="875"/>
      <c r="F70" s="875"/>
      <c r="G70" s="875"/>
      <c r="H70" s="875"/>
      <c r="I70" s="875"/>
      <c r="J70" s="605"/>
      <c r="K70" s="702"/>
      <c r="P70" s="1114"/>
      <c r="Q70" s="1203"/>
      <c r="R70" s="1203"/>
      <c r="S70" s="1203"/>
      <c r="U70" s="1028"/>
      <c r="V70" s="1028"/>
      <c r="X70" s="908"/>
      <c r="Y70" s="908"/>
      <c r="Z70" s="973"/>
      <c r="AA70" s="973"/>
      <c r="AB70" s="568"/>
      <c r="AC70" s="568"/>
      <c r="AF70" s="330">
        <v>2.7974766760382135</v>
      </c>
      <c r="CQ70" s="708"/>
      <c r="CR70" s="708"/>
      <c r="CX70" s="708"/>
      <c r="CY70" s="708"/>
      <c r="DR70" s="1059"/>
      <c r="DS70" s="1059"/>
      <c r="DT70" s="1063"/>
      <c r="DU70" s="1063"/>
      <c r="DV70" s="1155"/>
      <c r="DW70" s="1155"/>
      <c r="DX70" s="1031"/>
      <c r="DY70" s="1031"/>
      <c r="DZ70" s="1059"/>
      <c r="EA70" s="1059"/>
      <c r="EB70" s="1062"/>
      <c r="EC70" s="1062"/>
      <c r="EF70" s="714"/>
      <c r="EG70" s="714"/>
      <c r="EJ70" s="540"/>
      <c r="EK70" s="549"/>
      <c r="EL70" s="540"/>
      <c r="EM70" s="452"/>
      <c r="EN70" s="452"/>
      <c r="EO70" s="452"/>
      <c r="EP70" s="452"/>
      <c r="EQ70" s="452"/>
    </row>
    <row r="71" spans="1:147" s="330" customFormat="1" x14ac:dyDescent="0.15">
      <c r="A71" s="1121"/>
      <c r="E71" s="875"/>
      <c r="F71" s="875"/>
      <c r="G71" s="875"/>
      <c r="H71" s="875"/>
      <c r="I71" s="875"/>
      <c r="J71" s="605"/>
      <c r="K71" s="702"/>
      <c r="P71" s="1114"/>
      <c r="Q71" s="1203"/>
      <c r="R71" s="1203"/>
      <c r="S71" s="1203"/>
      <c r="U71" s="1028"/>
      <c r="V71" s="1028"/>
      <c r="X71" s="908"/>
      <c r="Y71" s="908"/>
      <c r="Z71" s="973"/>
      <c r="AA71" s="973"/>
      <c r="AB71" s="568"/>
      <c r="AC71" s="568"/>
      <c r="AF71" s="330">
        <v>17.892870504416287</v>
      </c>
      <c r="CQ71" s="708"/>
      <c r="CR71" s="708"/>
      <c r="CX71" s="708"/>
      <c r="CY71" s="708"/>
      <c r="DR71" s="1059"/>
      <c r="DS71" s="1059"/>
      <c r="DT71" s="1063"/>
      <c r="DU71" s="1063"/>
      <c r="DV71" s="1155"/>
      <c r="DW71" s="1155"/>
      <c r="DX71" s="1031"/>
      <c r="DY71" s="1031"/>
      <c r="DZ71" s="1059"/>
      <c r="EA71" s="1059"/>
      <c r="EB71" s="1062"/>
      <c r="EC71" s="1062"/>
      <c r="EF71" s="714"/>
      <c r="EG71" s="714"/>
      <c r="EJ71" s="540"/>
      <c r="EK71" s="549"/>
      <c r="EL71" s="540"/>
      <c r="EM71" s="452"/>
      <c r="EN71" s="452"/>
      <c r="EO71" s="452"/>
      <c r="EP71" s="452"/>
      <c r="EQ71" s="452"/>
    </row>
    <row r="72" spans="1:147" s="330" customFormat="1" x14ac:dyDescent="0.15">
      <c r="A72" s="1121"/>
      <c r="E72" s="875"/>
      <c r="F72" s="875"/>
      <c r="G72" s="875"/>
      <c r="H72" s="875"/>
      <c r="I72" s="875"/>
      <c r="J72" s="605"/>
      <c r="K72" s="702"/>
      <c r="P72" s="1114"/>
      <c r="Q72" s="1203"/>
      <c r="R72" s="1203"/>
      <c r="S72" s="1203"/>
      <c r="U72" s="1028"/>
      <c r="V72" s="1028"/>
      <c r="X72" s="908"/>
      <c r="Y72" s="908"/>
      <c r="Z72" s="973"/>
      <c r="AA72" s="973"/>
      <c r="AB72" s="568"/>
      <c r="AC72" s="568"/>
      <c r="AF72" s="330">
        <v>12.203865574420698</v>
      </c>
      <c r="CQ72" s="708"/>
      <c r="CR72" s="708"/>
      <c r="CX72" s="708"/>
      <c r="CY72" s="708"/>
      <c r="DR72" s="1059"/>
      <c r="DS72" s="1059"/>
      <c r="DT72" s="1063"/>
      <c r="DU72" s="1063"/>
      <c r="DV72" s="1155"/>
      <c r="DW72" s="1155"/>
      <c r="DX72" s="1031"/>
      <c r="DY72" s="1031"/>
      <c r="DZ72" s="1059"/>
      <c r="EA72" s="1059"/>
      <c r="EB72" s="1062"/>
      <c r="EC72" s="1062"/>
      <c r="EF72" s="714"/>
      <c r="EG72" s="714"/>
      <c r="EJ72" s="540"/>
      <c r="EK72" s="549"/>
      <c r="EL72" s="540"/>
      <c r="EM72" s="452"/>
      <c r="EN72" s="452"/>
      <c r="EO72" s="452"/>
      <c r="EP72" s="452"/>
      <c r="EQ72" s="452"/>
    </row>
    <row r="73" spans="1:147" s="330" customFormat="1" x14ac:dyDescent="0.15">
      <c r="A73" s="1121"/>
      <c r="E73" s="875"/>
      <c r="F73" s="875"/>
      <c r="G73" s="875"/>
      <c r="H73" s="875"/>
      <c r="I73" s="875"/>
      <c r="J73" s="605"/>
      <c r="K73" s="702"/>
      <c r="P73" s="1114"/>
      <c r="Q73" s="1203"/>
      <c r="R73" s="1203"/>
      <c r="S73" s="1203"/>
      <c r="U73" s="1028"/>
      <c r="V73" s="1028"/>
      <c r="X73" s="908"/>
      <c r="Y73" s="908"/>
      <c r="Z73" s="973"/>
      <c r="AA73" s="973"/>
      <c r="AB73" s="568"/>
      <c r="AC73" s="568"/>
      <c r="AF73" s="330">
        <v>26.313415330947581</v>
      </c>
      <c r="CQ73" s="708"/>
      <c r="CR73" s="708"/>
      <c r="CX73" s="708"/>
      <c r="CY73" s="708"/>
      <c r="DR73" s="1059"/>
      <c r="DS73" s="1059"/>
      <c r="DT73" s="1063"/>
      <c r="DU73" s="1063"/>
      <c r="DV73" s="1155"/>
      <c r="DW73" s="1155"/>
      <c r="DX73" s="1031"/>
      <c r="DY73" s="1031"/>
      <c r="DZ73" s="1059"/>
      <c r="EA73" s="1059"/>
      <c r="EB73" s="1062"/>
      <c r="EC73" s="1062"/>
      <c r="EF73" s="714"/>
      <c r="EG73" s="714"/>
      <c r="EJ73" s="540"/>
      <c r="EK73" s="549"/>
      <c r="EL73" s="540"/>
      <c r="EM73" s="452"/>
      <c r="EN73" s="452"/>
      <c r="EO73" s="452"/>
      <c r="EP73" s="452"/>
      <c r="EQ73" s="452"/>
    </row>
    <row r="74" spans="1:147" s="330" customFormat="1" x14ac:dyDescent="0.15">
      <c r="A74" s="1121"/>
      <c r="E74" s="875"/>
      <c r="F74" s="875"/>
      <c r="G74" s="875"/>
      <c r="H74" s="875"/>
      <c r="I74" s="875"/>
      <c r="J74" s="605"/>
      <c r="K74" s="702"/>
      <c r="P74" s="1114"/>
      <c r="Q74" s="1203"/>
      <c r="R74" s="1203"/>
      <c r="S74" s="1203"/>
      <c r="U74" s="1028"/>
      <c r="V74" s="1028"/>
      <c r="X74" s="908"/>
      <c r="Y74" s="908"/>
      <c r="Z74" s="973"/>
      <c r="AA74" s="973"/>
      <c r="AB74" s="568"/>
      <c r="AC74" s="568"/>
      <c r="AF74" s="330">
        <v>35.19</v>
      </c>
      <c r="CQ74" s="708"/>
      <c r="CR74" s="708"/>
      <c r="CX74" s="708"/>
      <c r="CY74" s="708"/>
      <c r="DR74" s="1059"/>
      <c r="DS74" s="1059"/>
      <c r="DT74" s="1063"/>
      <c r="DU74" s="1063"/>
      <c r="DV74" s="1155"/>
      <c r="DW74" s="1155"/>
      <c r="DX74" s="1031"/>
      <c r="DY74" s="1031"/>
      <c r="DZ74" s="1059"/>
      <c r="EA74" s="1059"/>
      <c r="EB74" s="1062"/>
      <c r="EC74" s="1062"/>
      <c r="EF74" s="714"/>
      <c r="EG74" s="714"/>
      <c r="EJ74" s="540"/>
      <c r="EK74" s="549"/>
      <c r="EL74" s="540"/>
      <c r="EM74" s="452"/>
      <c r="EN74" s="452"/>
      <c r="EO74" s="452"/>
      <c r="EP74" s="452"/>
      <c r="EQ74" s="452"/>
    </row>
    <row r="75" spans="1:147" s="330" customFormat="1" x14ac:dyDescent="0.15">
      <c r="A75" s="1121"/>
      <c r="E75" s="875"/>
      <c r="F75" s="875"/>
      <c r="G75" s="875"/>
      <c r="H75" s="875"/>
      <c r="I75" s="875"/>
      <c r="J75" s="605"/>
      <c r="K75" s="702"/>
      <c r="P75" s="1114"/>
      <c r="Q75" s="1203"/>
      <c r="R75" s="1203"/>
      <c r="S75" s="1203"/>
      <c r="U75" s="1028"/>
      <c r="V75" s="1028"/>
      <c r="X75" s="908"/>
      <c r="Y75" s="908"/>
      <c r="Z75" s="973"/>
      <c r="AA75" s="973"/>
      <c r="AB75" s="568"/>
      <c r="AC75" s="568"/>
      <c r="CQ75" s="708"/>
      <c r="CR75" s="708"/>
      <c r="CX75" s="708"/>
      <c r="CY75" s="708"/>
      <c r="DR75" s="1059"/>
      <c r="DS75" s="1059"/>
      <c r="DT75" s="1063"/>
      <c r="DU75" s="1063"/>
      <c r="DV75" s="1155"/>
      <c r="DW75" s="1155"/>
      <c r="DX75" s="1031"/>
      <c r="DY75" s="1031"/>
      <c r="DZ75" s="1059"/>
      <c r="EA75" s="1059"/>
      <c r="EB75" s="1062"/>
      <c r="EC75" s="1062"/>
      <c r="EF75" s="714"/>
      <c r="EG75" s="714"/>
      <c r="EJ75" s="540"/>
      <c r="EK75" s="549"/>
      <c r="EL75" s="540"/>
      <c r="EM75" s="452"/>
      <c r="EN75" s="452"/>
      <c r="EO75" s="452"/>
      <c r="EP75" s="452"/>
      <c r="EQ75" s="452"/>
    </row>
    <row r="76" spans="1:147" s="330" customFormat="1" x14ac:dyDescent="0.15">
      <c r="A76" s="1121"/>
      <c r="E76" s="875"/>
      <c r="F76" s="875"/>
      <c r="G76" s="875"/>
      <c r="H76" s="875"/>
      <c r="I76" s="875"/>
      <c r="J76" s="605"/>
      <c r="K76" s="702"/>
      <c r="P76" s="1114"/>
      <c r="Q76" s="1203"/>
      <c r="R76" s="1203"/>
      <c r="S76" s="1203"/>
      <c r="U76" s="1028"/>
      <c r="V76" s="1028"/>
      <c r="X76" s="908"/>
      <c r="Y76" s="908"/>
      <c r="Z76" s="973"/>
      <c r="AA76" s="973"/>
      <c r="AB76" s="568"/>
      <c r="AC76" s="568"/>
      <c r="CQ76" s="708"/>
      <c r="CR76" s="708"/>
      <c r="CX76" s="708"/>
      <c r="CY76" s="708"/>
      <c r="DR76" s="1059"/>
      <c r="DS76" s="1059"/>
      <c r="DT76" s="1063"/>
      <c r="DU76" s="1063"/>
      <c r="DV76" s="1155"/>
      <c r="DW76" s="1155"/>
      <c r="DX76" s="1031"/>
      <c r="DY76" s="1031"/>
      <c r="DZ76" s="1059"/>
      <c r="EA76" s="1059"/>
      <c r="EB76" s="1062"/>
      <c r="EC76" s="1062"/>
      <c r="EF76" s="714"/>
      <c r="EG76" s="714"/>
      <c r="EJ76" s="540"/>
      <c r="EK76" s="549"/>
      <c r="EL76" s="540"/>
      <c r="EM76" s="452"/>
      <c r="EN76" s="452"/>
      <c r="EO76" s="452"/>
      <c r="EP76" s="452"/>
      <c r="EQ76" s="452"/>
    </row>
    <row r="77" spans="1:147" s="330" customFormat="1" x14ac:dyDescent="0.15">
      <c r="A77" s="1121"/>
      <c r="E77" s="875"/>
      <c r="F77" s="875"/>
      <c r="G77" s="875"/>
      <c r="H77" s="875"/>
      <c r="I77" s="875"/>
      <c r="J77" s="605"/>
      <c r="K77" s="702"/>
      <c r="P77" s="1114"/>
      <c r="Q77" s="1203"/>
      <c r="R77" s="1203"/>
      <c r="S77" s="1203"/>
      <c r="U77" s="1028"/>
      <c r="V77" s="1028"/>
      <c r="X77" s="908"/>
      <c r="Y77" s="908"/>
      <c r="Z77" s="973"/>
      <c r="AA77" s="973"/>
      <c r="AB77" s="568"/>
      <c r="AC77" s="568"/>
      <c r="CQ77" s="708"/>
      <c r="CR77" s="708"/>
      <c r="CX77" s="708"/>
      <c r="CY77" s="708"/>
      <c r="DR77" s="1059"/>
      <c r="DS77" s="1059"/>
      <c r="DT77" s="1063"/>
      <c r="DU77" s="1063"/>
      <c r="DV77" s="1155"/>
      <c r="DW77" s="1155"/>
      <c r="DX77" s="1031"/>
      <c r="DY77" s="1031"/>
      <c r="DZ77" s="1059"/>
      <c r="EA77" s="1059"/>
      <c r="EB77" s="1062"/>
      <c r="EC77" s="1062"/>
      <c r="EF77" s="714"/>
      <c r="EG77" s="714"/>
      <c r="EJ77" s="540"/>
      <c r="EK77" s="549"/>
      <c r="EL77" s="540"/>
      <c r="EM77" s="452"/>
      <c r="EN77" s="452"/>
      <c r="EO77" s="452"/>
      <c r="EP77" s="452"/>
      <c r="EQ77" s="452"/>
    </row>
    <row r="78" spans="1:147" s="330" customFormat="1" x14ac:dyDescent="0.15">
      <c r="A78" s="1121"/>
      <c r="E78" s="875"/>
      <c r="F78" s="875"/>
      <c r="G78" s="875"/>
      <c r="H78" s="875"/>
      <c r="I78" s="875"/>
      <c r="J78" s="605"/>
      <c r="K78" s="702"/>
      <c r="P78" s="1114"/>
      <c r="Q78" s="1203"/>
      <c r="R78" s="1203"/>
      <c r="S78" s="1203"/>
      <c r="U78" s="1028"/>
      <c r="V78" s="1028"/>
      <c r="X78" s="908"/>
      <c r="Y78" s="908"/>
      <c r="Z78" s="973"/>
      <c r="AA78" s="973"/>
      <c r="AB78" s="568"/>
      <c r="AC78" s="568"/>
      <c r="CQ78" s="708"/>
      <c r="CR78" s="708"/>
      <c r="CX78" s="708"/>
      <c r="CY78" s="708"/>
      <c r="DR78" s="1059"/>
      <c r="DS78" s="1059"/>
      <c r="DT78" s="1063"/>
      <c r="DU78" s="1063"/>
      <c r="DV78" s="1155"/>
      <c r="DW78" s="1155"/>
      <c r="DX78" s="1031"/>
      <c r="DY78" s="1031"/>
      <c r="DZ78" s="1059"/>
      <c r="EA78" s="1059"/>
      <c r="EB78" s="1062"/>
      <c r="EC78" s="1062"/>
      <c r="EF78" s="714"/>
      <c r="EG78" s="714"/>
      <c r="EJ78" s="540"/>
      <c r="EK78" s="549"/>
      <c r="EL78" s="540"/>
      <c r="EM78" s="452"/>
      <c r="EN78" s="452"/>
      <c r="EO78" s="452"/>
      <c r="EP78" s="452"/>
      <c r="EQ78" s="452"/>
    </row>
    <row r="79" spans="1:147" s="330" customFormat="1" x14ac:dyDescent="0.15">
      <c r="A79" s="1121"/>
      <c r="E79" s="875"/>
      <c r="F79" s="875"/>
      <c r="G79" s="875"/>
      <c r="H79" s="875"/>
      <c r="I79" s="875"/>
      <c r="J79" s="605"/>
      <c r="K79" s="702"/>
      <c r="P79" s="1114"/>
      <c r="Q79" s="1203"/>
      <c r="R79" s="1203"/>
      <c r="S79" s="1203"/>
      <c r="U79" s="1028"/>
      <c r="V79" s="1028"/>
      <c r="X79" s="908"/>
      <c r="Y79" s="908"/>
      <c r="Z79" s="973"/>
      <c r="AA79" s="973"/>
      <c r="AB79" s="568"/>
      <c r="AC79" s="568"/>
      <c r="CQ79" s="708"/>
      <c r="CR79" s="708"/>
      <c r="CX79" s="708"/>
      <c r="CY79" s="708"/>
      <c r="DR79" s="1059"/>
      <c r="DS79" s="1059"/>
      <c r="DT79" s="1063"/>
      <c r="DU79" s="1063"/>
      <c r="DV79" s="1155"/>
      <c r="DW79" s="1155"/>
      <c r="DX79" s="1031"/>
      <c r="DY79" s="1031"/>
      <c r="DZ79" s="1059"/>
      <c r="EA79" s="1059"/>
      <c r="EB79" s="1062"/>
      <c r="EC79" s="1062"/>
      <c r="EF79" s="714"/>
      <c r="EG79" s="714"/>
      <c r="EJ79" s="540"/>
      <c r="EK79" s="549"/>
      <c r="EL79" s="540"/>
      <c r="EM79" s="452"/>
      <c r="EN79" s="452"/>
      <c r="EO79" s="452"/>
      <c r="EP79" s="452"/>
      <c r="EQ79" s="452"/>
    </row>
    <row r="80" spans="1:147" s="330" customFormat="1" x14ac:dyDescent="0.15">
      <c r="A80" s="1121"/>
      <c r="E80" s="875"/>
      <c r="F80" s="875"/>
      <c r="G80" s="875"/>
      <c r="H80" s="875"/>
      <c r="I80" s="875"/>
      <c r="J80" s="605"/>
      <c r="K80" s="702"/>
      <c r="P80" s="1114"/>
      <c r="Q80" s="1203"/>
      <c r="R80" s="1203"/>
      <c r="S80" s="1203"/>
      <c r="U80" s="1028"/>
      <c r="V80" s="1028"/>
      <c r="X80" s="908"/>
      <c r="Y80" s="908"/>
      <c r="Z80" s="973"/>
      <c r="AA80" s="973"/>
      <c r="AB80" s="568"/>
      <c r="AC80" s="568"/>
      <c r="CQ80" s="708"/>
      <c r="CR80" s="708"/>
      <c r="CX80" s="708"/>
      <c r="CY80" s="708"/>
      <c r="DR80" s="1059"/>
      <c r="DS80" s="1059"/>
      <c r="DT80" s="1063"/>
      <c r="DU80" s="1063"/>
      <c r="DV80" s="1155"/>
      <c r="DW80" s="1155"/>
      <c r="DX80" s="1031"/>
      <c r="DY80" s="1031"/>
      <c r="DZ80" s="1059"/>
      <c r="EA80" s="1059"/>
      <c r="EB80" s="1062"/>
      <c r="EC80" s="1062"/>
      <c r="EF80" s="714"/>
      <c r="EG80" s="714"/>
      <c r="EJ80" s="540"/>
      <c r="EK80" s="549"/>
      <c r="EL80" s="540"/>
      <c r="EM80" s="452"/>
      <c r="EN80" s="452"/>
      <c r="EO80" s="452"/>
      <c r="EP80" s="452"/>
      <c r="EQ80" s="452"/>
    </row>
    <row r="81" spans="1:147" s="330" customFormat="1" x14ac:dyDescent="0.15">
      <c r="A81" s="1121"/>
      <c r="E81" s="875"/>
      <c r="F81" s="875"/>
      <c r="G81" s="875"/>
      <c r="H81" s="875"/>
      <c r="I81" s="875"/>
      <c r="J81" s="605"/>
      <c r="K81" s="702"/>
      <c r="P81" s="1114"/>
      <c r="Q81" s="1203"/>
      <c r="R81" s="1203"/>
      <c r="S81" s="1203"/>
      <c r="U81" s="1028"/>
      <c r="V81" s="1028"/>
      <c r="X81" s="908"/>
      <c r="Y81" s="908"/>
      <c r="Z81" s="973"/>
      <c r="AA81" s="973"/>
      <c r="AB81" s="568"/>
      <c r="AC81" s="568"/>
      <c r="CQ81" s="708"/>
      <c r="CR81" s="708"/>
      <c r="CX81" s="708"/>
      <c r="CY81" s="708"/>
      <c r="DR81" s="1059"/>
      <c r="DS81" s="1059"/>
      <c r="DT81" s="1063"/>
      <c r="DU81" s="1063"/>
      <c r="DV81" s="1155"/>
      <c r="DW81" s="1155"/>
      <c r="DX81" s="1031"/>
      <c r="DY81" s="1031"/>
      <c r="DZ81" s="1059"/>
      <c r="EA81" s="1059"/>
      <c r="EB81" s="1062"/>
      <c r="EC81" s="1062"/>
      <c r="EF81" s="714"/>
      <c r="EG81" s="714"/>
      <c r="EJ81" s="540"/>
      <c r="EK81" s="549"/>
      <c r="EL81" s="540"/>
      <c r="EM81" s="452"/>
      <c r="EN81" s="452"/>
      <c r="EO81" s="452"/>
      <c r="EP81" s="452"/>
      <c r="EQ81" s="452"/>
    </row>
    <row r="82" spans="1:147" s="330" customFormat="1" x14ac:dyDescent="0.15">
      <c r="A82" s="1121"/>
      <c r="E82" s="875"/>
      <c r="F82" s="875"/>
      <c r="G82" s="875"/>
      <c r="H82" s="875"/>
      <c r="I82" s="875"/>
      <c r="J82" s="605"/>
      <c r="K82" s="702"/>
      <c r="P82" s="1114"/>
      <c r="Q82" s="1203"/>
      <c r="R82" s="1203"/>
      <c r="S82" s="1203"/>
      <c r="U82" s="1028"/>
      <c r="V82" s="1028"/>
      <c r="X82" s="908"/>
      <c r="Y82" s="908"/>
      <c r="Z82" s="973"/>
      <c r="AA82" s="973"/>
      <c r="AB82" s="568"/>
      <c r="AC82" s="568"/>
      <c r="CQ82" s="708"/>
      <c r="CR82" s="708"/>
      <c r="CX82" s="708"/>
      <c r="CY82" s="708"/>
      <c r="DR82" s="1059"/>
      <c r="DS82" s="1059"/>
      <c r="DT82" s="1063"/>
      <c r="DU82" s="1063"/>
      <c r="DV82" s="1155"/>
      <c r="DW82" s="1155"/>
      <c r="DX82" s="1031"/>
      <c r="DY82" s="1031"/>
      <c r="DZ82" s="1059"/>
      <c r="EA82" s="1059"/>
      <c r="EB82" s="1062"/>
      <c r="EC82" s="1062"/>
      <c r="EF82" s="714"/>
      <c r="EG82" s="714"/>
      <c r="EJ82" s="540"/>
      <c r="EK82" s="549"/>
      <c r="EL82" s="540"/>
      <c r="EM82" s="452"/>
      <c r="EN82" s="452"/>
      <c r="EO82" s="452"/>
      <c r="EP82" s="452"/>
      <c r="EQ82" s="452"/>
    </row>
    <row r="83" spans="1:147" s="330" customFormat="1" x14ac:dyDescent="0.15">
      <c r="A83" s="1121"/>
      <c r="E83" s="875"/>
      <c r="F83" s="875"/>
      <c r="G83" s="875"/>
      <c r="H83" s="875"/>
      <c r="I83" s="875"/>
      <c r="J83" s="605"/>
      <c r="K83" s="702"/>
      <c r="P83" s="1114"/>
      <c r="Q83" s="1203"/>
      <c r="R83" s="1203"/>
      <c r="S83" s="1203"/>
      <c r="U83" s="1028"/>
      <c r="V83" s="1028"/>
      <c r="X83" s="908"/>
      <c r="Y83" s="908"/>
      <c r="Z83" s="973"/>
      <c r="AA83" s="973"/>
      <c r="AB83" s="568"/>
      <c r="AC83" s="568"/>
      <c r="CQ83" s="708"/>
      <c r="CR83" s="708"/>
      <c r="CX83" s="708"/>
      <c r="CY83" s="708"/>
      <c r="DR83" s="1059"/>
      <c r="DS83" s="1059"/>
      <c r="DT83" s="1063"/>
      <c r="DU83" s="1063"/>
      <c r="DV83" s="1155"/>
      <c r="DW83" s="1155"/>
      <c r="DX83" s="1031"/>
      <c r="DY83" s="1031"/>
      <c r="DZ83" s="1059"/>
      <c r="EA83" s="1059"/>
      <c r="EB83" s="1062"/>
      <c r="EC83" s="1062"/>
      <c r="EF83" s="714"/>
      <c r="EG83" s="714"/>
      <c r="EJ83" s="540"/>
      <c r="EK83" s="549"/>
      <c r="EL83" s="540"/>
      <c r="EM83" s="452"/>
      <c r="EN83" s="452"/>
      <c r="EO83" s="452"/>
      <c r="EP83" s="452"/>
      <c r="EQ83" s="452"/>
    </row>
    <row r="84" spans="1:147" s="330" customFormat="1" x14ac:dyDescent="0.15">
      <c r="A84" s="1121"/>
      <c r="E84" s="875"/>
      <c r="F84" s="875"/>
      <c r="G84" s="875"/>
      <c r="H84" s="875"/>
      <c r="I84" s="875"/>
      <c r="J84" s="605"/>
      <c r="K84" s="702"/>
      <c r="P84" s="1114"/>
      <c r="Q84" s="1203"/>
      <c r="R84" s="1203"/>
      <c r="S84" s="1203"/>
      <c r="U84" s="1028"/>
      <c r="V84" s="1028"/>
      <c r="X84" s="908"/>
      <c r="Y84" s="908"/>
      <c r="Z84" s="973"/>
      <c r="AA84" s="973"/>
      <c r="AB84" s="568"/>
      <c r="AC84" s="568"/>
      <c r="CQ84" s="708"/>
      <c r="CR84" s="708"/>
      <c r="CX84" s="708"/>
      <c r="CY84" s="708"/>
      <c r="DR84" s="1059"/>
      <c r="DS84" s="1059"/>
      <c r="DT84" s="1063"/>
      <c r="DU84" s="1063"/>
      <c r="DV84" s="1155"/>
      <c r="DW84" s="1155"/>
      <c r="DX84" s="1031"/>
      <c r="DY84" s="1031"/>
      <c r="DZ84" s="1059"/>
      <c r="EA84" s="1059"/>
      <c r="EB84" s="1062"/>
      <c r="EC84" s="1062"/>
      <c r="EF84" s="714"/>
      <c r="EG84" s="714"/>
      <c r="EJ84" s="540"/>
      <c r="EK84" s="549"/>
      <c r="EL84" s="540"/>
      <c r="EM84" s="452"/>
      <c r="EN84" s="452"/>
      <c r="EO84" s="452"/>
      <c r="EP84" s="452"/>
      <c r="EQ84" s="452"/>
    </row>
    <row r="85" spans="1:147" s="330" customFormat="1" x14ac:dyDescent="0.15">
      <c r="A85" s="1121"/>
      <c r="E85" s="875"/>
      <c r="F85" s="875"/>
      <c r="G85" s="875"/>
      <c r="H85" s="875"/>
      <c r="I85" s="875"/>
      <c r="J85" s="605"/>
      <c r="K85" s="702"/>
      <c r="P85" s="1114"/>
      <c r="Q85" s="1203"/>
      <c r="R85" s="1203"/>
      <c r="S85" s="1203"/>
      <c r="U85" s="1028"/>
      <c r="V85" s="1028"/>
      <c r="X85" s="908"/>
      <c r="Y85" s="908"/>
      <c r="Z85" s="973"/>
      <c r="AA85" s="973"/>
      <c r="AB85" s="568"/>
      <c r="AC85" s="568"/>
      <c r="CQ85" s="708"/>
      <c r="CR85" s="708"/>
      <c r="CX85" s="708"/>
      <c r="CY85" s="708"/>
      <c r="DR85" s="1059"/>
      <c r="DS85" s="1059"/>
      <c r="DT85" s="1063"/>
      <c r="DU85" s="1063"/>
      <c r="DV85" s="1155"/>
      <c r="DW85" s="1155"/>
      <c r="DX85" s="1031"/>
      <c r="DY85" s="1031"/>
      <c r="DZ85" s="1059"/>
      <c r="EA85" s="1059"/>
      <c r="EB85" s="1062"/>
      <c r="EC85" s="1062"/>
      <c r="EF85" s="714"/>
      <c r="EG85" s="714"/>
      <c r="EJ85" s="540"/>
      <c r="EK85" s="549"/>
      <c r="EL85" s="540"/>
      <c r="EM85" s="452"/>
      <c r="EN85" s="452"/>
      <c r="EO85" s="452"/>
      <c r="EP85" s="452"/>
      <c r="EQ85" s="452"/>
    </row>
    <row r="86" spans="1:147" s="330" customFormat="1" x14ac:dyDescent="0.15">
      <c r="A86" s="1121"/>
      <c r="E86" s="875"/>
      <c r="F86" s="875"/>
      <c r="G86" s="875"/>
      <c r="H86" s="875"/>
      <c r="I86" s="875"/>
      <c r="J86" s="605"/>
      <c r="K86" s="702"/>
      <c r="P86" s="1114"/>
      <c r="Q86" s="1203"/>
      <c r="R86" s="1203"/>
      <c r="S86" s="1203"/>
      <c r="U86" s="1028"/>
      <c r="V86" s="1028"/>
      <c r="X86" s="908"/>
      <c r="Y86" s="908"/>
      <c r="Z86" s="973"/>
      <c r="AA86" s="973"/>
      <c r="AB86" s="568"/>
      <c r="AC86" s="568"/>
      <c r="CQ86" s="708"/>
      <c r="CR86" s="708"/>
      <c r="CX86" s="708"/>
      <c r="CY86" s="708"/>
      <c r="DR86" s="1059"/>
      <c r="DS86" s="1059"/>
      <c r="DT86" s="1063"/>
      <c r="DU86" s="1063"/>
      <c r="DV86" s="1155"/>
      <c r="DW86" s="1155"/>
      <c r="DX86" s="1031"/>
      <c r="DY86" s="1031"/>
      <c r="DZ86" s="1059"/>
      <c r="EA86" s="1059"/>
      <c r="EB86" s="1062"/>
      <c r="EC86" s="1062"/>
      <c r="EF86" s="714"/>
      <c r="EG86" s="714"/>
      <c r="EJ86" s="540"/>
      <c r="EK86" s="549"/>
      <c r="EL86" s="540"/>
      <c r="EM86" s="550"/>
      <c r="EN86" s="550"/>
      <c r="EO86" s="686"/>
      <c r="EP86" s="686"/>
      <c r="EQ86" s="686"/>
    </row>
    <row r="87" spans="1:147" s="330" customFormat="1" x14ac:dyDescent="0.15">
      <c r="A87" s="1121"/>
      <c r="E87" s="875"/>
      <c r="F87" s="875"/>
      <c r="G87" s="875"/>
      <c r="H87" s="875"/>
      <c r="I87" s="875"/>
      <c r="J87" s="605"/>
      <c r="K87" s="702"/>
      <c r="P87" s="1114"/>
      <c r="Q87" s="1203"/>
      <c r="R87" s="1203"/>
      <c r="S87" s="1203"/>
      <c r="U87" s="1028"/>
      <c r="V87" s="1028"/>
      <c r="X87" s="908"/>
      <c r="Y87" s="908"/>
      <c r="Z87" s="973"/>
      <c r="AA87" s="973"/>
      <c r="AB87" s="568"/>
      <c r="AC87" s="568"/>
      <c r="CQ87" s="708"/>
      <c r="CR87" s="708"/>
      <c r="CX87" s="708"/>
      <c r="CY87" s="708"/>
      <c r="DR87" s="1059"/>
      <c r="DS87" s="1059"/>
      <c r="DT87" s="1063"/>
      <c r="DU87" s="1063"/>
      <c r="DV87" s="1155"/>
      <c r="DW87" s="1155"/>
      <c r="DX87" s="1031"/>
      <c r="DY87" s="1031"/>
      <c r="DZ87" s="1059"/>
      <c r="EA87" s="1059"/>
      <c r="EB87" s="1062"/>
      <c r="EC87" s="1062"/>
      <c r="EF87" s="714"/>
      <c r="EG87" s="714"/>
      <c r="EJ87" s="540"/>
      <c r="EK87" s="549"/>
      <c r="EL87" s="540"/>
      <c r="EM87" s="550"/>
      <c r="EN87" s="550"/>
      <c r="EO87" s="686"/>
      <c r="EP87" s="686"/>
      <c r="EQ87" s="686"/>
    </row>
    <row r="88" spans="1:147" s="330" customFormat="1" x14ac:dyDescent="0.15">
      <c r="A88" s="1121"/>
      <c r="E88" s="875"/>
      <c r="F88" s="875"/>
      <c r="G88" s="875"/>
      <c r="H88" s="875"/>
      <c r="I88" s="875"/>
      <c r="J88" s="605"/>
      <c r="K88" s="702"/>
      <c r="P88" s="1114"/>
      <c r="Q88" s="1203"/>
      <c r="R88" s="1203"/>
      <c r="S88" s="1203"/>
      <c r="U88" s="1028"/>
      <c r="V88" s="1028"/>
      <c r="X88" s="908"/>
      <c r="Y88" s="908"/>
      <c r="Z88" s="973"/>
      <c r="AA88" s="973"/>
      <c r="AB88" s="568"/>
      <c r="AC88" s="568"/>
      <c r="CQ88" s="708"/>
      <c r="CR88" s="708"/>
      <c r="CX88" s="708"/>
      <c r="CY88" s="708"/>
      <c r="DR88" s="1059"/>
      <c r="DS88" s="1059"/>
      <c r="DT88" s="1063"/>
      <c r="DU88" s="1063"/>
      <c r="DV88" s="1155"/>
      <c r="DW88" s="1155"/>
      <c r="DX88" s="1031"/>
      <c r="DY88" s="1031"/>
      <c r="DZ88" s="1059"/>
      <c r="EA88" s="1059"/>
      <c r="EB88" s="1062"/>
      <c r="EC88" s="1062"/>
      <c r="EF88" s="714"/>
      <c r="EG88" s="714"/>
      <c r="EJ88" s="540"/>
      <c r="EK88" s="549"/>
      <c r="EL88" s="540"/>
      <c r="EM88" s="550"/>
      <c r="EN88" s="550"/>
      <c r="EO88" s="686"/>
      <c r="EP88" s="686"/>
      <c r="EQ88" s="686"/>
    </row>
    <row r="89" spans="1:147" s="330" customFormat="1" x14ac:dyDescent="0.15">
      <c r="A89" s="1121"/>
      <c r="E89" s="875"/>
      <c r="F89" s="875"/>
      <c r="G89" s="875"/>
      <c r="H89" s="875"/>
      <c r="I89" s="875"/>
      <c r="J89" s="605"/>
      <c r="K89" s="702"/>
      <c r="P89" s="1114"/>
      <c r="Q89" s="1203"/>
      <c r="R89" s="1203"/>
      <c r="S89" s="1203"/>
      <c r="U89" s="1028"/>
      <c r="V89" s="1028"/>
      <c r="X89" s="908"/>
      <c r="Y89" s="908"/>
      <c r="Z89" s="973"/>
      <c r="AA89" s="973"/>
      <c r="AB89" s="568"/>
      <c r="AC89" s="568"/>
      <c r="CQ89" s="708"/>
      <c r="CR89" s="708"/>
      <c r="CX89" s="708"/>
      <c r="CY89" s="708"/>
      <c r="DR89" s="1059"/>
      <c r="DS89" s="1059"/>
      <c r="DT89" s="1063"/>
      <c r="DU89" s="1063"/>
      <c r="DV89" s="1155"/>
      <c r="DW89" s="1155"/>
      <c r="DX89" s="1031"/>
      <c r="DY89" s="1031"/>
      <c r="DZ89" s="1059"/>
      <c r="EA89" s="1059"/>
      <c r="EB89" s="1062"/>
      <c r="EC89" s="1062"/>
      <c r="EF89" s="714"/>
      <c r="EG89" s="714"/>
      <c r="EJ89" s="540"/>
      <c r="EK89" s="549"/>
      <c r="EL89" s="540"/>
      <c r="EM89" s="550"/>
      <c r="EN89" s="550"/>
      <c r="EO89" s="686"/>
      <c r="EP89" s="686"/>
      <c r="EQ89" s="686"/>
    </row>
    <row r="90" spans="1:147" s="330" customFormat="1" x14ac:dyDescent="0.15">
      <c r="A90" s="1121"/>
      <c r="E90" s="875"/>
      <c r="F90" s="875"/>
      <c r="G90" s="875"/>
      <c r="H90" s="875"/>
      <c r="I90" s="875"/>
      <c r="J90" s="605"/>
      <c r="K90" s="702"/>
      <c r="P90" s="1114"/>
      <c r="Q90" s="1203"/>
      <c r="R90" s="1203"/>
      <c r="S90" s="1203"/>
      <c r="U90" s="1028"/>
      <c r="V90" s="1028"/>
      <c r="X90" s="908"/>
      <c r="Y90" s="908"/>
      <c r="Z90" s="973"/>
      <c r="AA90" s="973"/>
      <c r="AB90" s="568"/>
      <c r="AC90" s="568"/>
      <c r="CQ90" s="708"/>
      <c r="CR90" s="708"/>
      <c r="CX90" s="708"/>
      <c r="CY90" s="708"/>
      <c r="DR90" s="1059"/>
      <c r="DS90" s="1059"/>
      <c r="DT90" s="1063"/>
      <c r="DU90" s="1063"/>
      <c r="DV90" s="1155"/>
      <c r="DW90" s="1155"/>
      <c r="DX90" s="1031"/>
      <c r="DY90" s="1031"/>
      <c r="DZ90" s="1059"/>
      <c r="EA90" s="1059"/>
      <c r="EB90" s="1062"/>
      <c r="EC90" s="1062"/>
      <c r="EF90" s="714"/>
      <c r="EG90" s="714"/>
      <c r="EJ90" s="540"/>
      <c r="EK90" s="549"/>
      <c r="EL90" s="540"/>
      <c r="EM90" s="550"/>
      <c r="EN90" s="550"/>
      <c r="EO90" s="686"/>
      <c r="EP90" s="686"/>
      <c r="EQ90" s="686"/>
    </row>
    <row r="91" spans="1:147" s="330" customFormat="1" x14ac:dyDescent="0.15">
      <c r="A91" s="1121"/>
      <c r="E91" s="875"/>
      <c r="F91" s="875"/>
      <c r="G91" s="875"/>
      <c r="H91" s="875"/>
      <c r="I91" s="875"/>
      <c r="J91" s="605"/>
      <c r="K91" s="702"/>
      <c r="P91" s="1114"/>
      <c r="Q91" s="1203"/>
      <c r="R91" s="1203"/>
      <c r="S91" s="1203"/>
      <c r="U91" s="1028"/>
      <c r="V91" s="1028"/>
      <c r="X91" s="908"/>
      <c r="Y91" s="908"/>
      <c r="Z91" s="973"/>
      <c r="AA91" s="973"/>
      <c r="AB91" s="568"/>
      <c r="AC91" s="568"/>
      <c r="CQ91" s="708"/>
      <c r="CR91" s="708"/>
      <c r="CX91" s="708"/>
      <c r="CY91" s="708"/>
      <c r="DR91" s="1059"/>
      <c r="DS91" s="1059"/>
      <c r="DT91" s="1063"/>
      <c r="DU91" s="1063"/>
      <c r="DV91" s="1155"/>
      <c r="DW91" s="1155"/>
      <c r="DX91" s="1031"/>
      <c r="DY91" s="1031"/>
      <c r="DZ91" s="1059"/>
      <c r="EA91" s="1059"/>
      <c r="EB91" s="1062"/>
      <c r="EC91" s="1062"/>
      <c r="EF91" s="714"/>
      <c r="EG91" s="714"/>
      <c r="EJ91" s="540"/>
      <c r="EK91" s="549"/>
      <c r="EL91" s="540"/>
      <c r="EM91" s="550"/>
      <c r="EN91" s="550"/>
      <c r="EO91" s="686"/>
      <c r="EP91" s="686"/>
      <c r="EQ91" s="686"/>
    </row>
    <row r="92" spans="1:147" s="330" customFormat="1" x14ac:dyDescent="0.15">
      <c r="A92" s="1121"/>
      <c r="E92" s="875"/>
      <c r="F92" s="875"/>
      <c r="G92" s="875"/>
      <c r="H92" s="875"/>
      <c r="I92" s="875"/>
      <c r="J92" s="605"/>
      <c r="K92" s="702"/>
      <c r="P92" s="1114"/>
      <c r="Q92" s="1203"/>
      <c r="R92" s="1203"/>
      <c r="S92" s="1203"/>
      <c r="U92" s="1028"/>
      <c r="V92" s="1028"/>
      <c r="X92" s="908"/>
      <c r="Y92" s="908"/>
      <c r="Z92" s="973"/>
      <c r="AA92" s="973"/>
      <c r="AB92" s="568"/>
      <c r="AC92" s="568"/>
      <c r="CQ92" s="708"/>
      <c r="CR92" s="708"/>
      <c r="CX92" s="708"/>
      <c r="CY92" s="708"/>
      <c r="DR92" s="1059"/>
      <c r="DS92" s="1059"/>
      <c r="DT92" s="1063"/>
      <c r="DU92" s="1063"/>
      <c r="DV92" s="1155"/>
      <c r="DW92" s="1155"/>
      <c r="DX92" s="1031"/>
      <c r="DY92" s="1031"/>
      <c r="DZ92" s="1059"/>
      <c r="EA92" s="1059"/>
      <c r="EB92" s="1062"/>
      <c r="EC92" s="1062"/>
      <c r="EF92" s="714"/>
      <c r="EG92" s="714"/>
      <c r="EJ92" s="540"/>
      <c r="EK92" s="549"/>
      <c r="EL92" s="540"/>
      <c r="EM92" s="550"/>
      <c r="EN92" s="550"/>
      <c r="EO92" s="686"/>
      <c r="EP92" s="686"/>
      <c r="EQ92" s="686"/>
    </row>
    <row r="93" spans="1:147" s="330" customFormat="1" x14ac:dyDescent="0.15">
      <c r="A93" s="1121"/>
      <c r="E93" s="875"/>
      <c r="F93" s="875"/>
      <c r="G93" s="875"/>
      <c r="H93" s="875"/>
      <c r="I93" s="875"/>
      <c r="J93" s="605"/>
      <c r="K93" s="702"/>
      <c r="P93" s="1114"/>
      <c r="Q93" s="1203"/>
      <c r="R93" s="1203"/>
      <c r="S93" s="1203"/>
      <c r="U93" s="1028"/>
      <c r="V93" s="1028"/>
      <c r="X93" s="908"/>
      <c r="Y93" s="908"/>
      <c r="Z93" s="973"/>
      <c r="AA93" s="973"/>
      <c r="AB93" s="568"/>
      <c r="AC93" s="568"/>
      <c r="CF93" s="335"/>
      <c r="CG93" s="335"/>
      <c r="CH93" s="1271" t="s">
        <v>1480</v>
      </c>
      <c r="CI93" s="1271"/>
      <c r="CJ93" s="1271"/>
      <c r="CK93" s="1271"/>
      <c r="CL93" s="1271"/>
      <c r="CM93" s="1271"/>
      <c r="CN93" s="1271"/>
      <c r="CO93" s="1271"/>
      <c r="CP93" s="1271"/>
      <c r="CQ93" s="1271"/>
      <c r="CR93" s="1271"/>
      <c r="CS93" s="1271"/>
      <c r="CT93" s="1271"/>
      <c r="CX93" s="708"/>
      <c r="CY93" s="708"/>
      <c r="DR93" s="1059"/>
      <c r="DS93" s="1059"/>
      <c r="DT93" s="1063"/>
      <c r="DU93" s="1063"/>
      <c r="DV93" s="1155"/>
      <c r="DW93" s="1155"/>
      <c r="DX93" s="1031"/>
      <c r="DY93" s="1031"/>
      <c r="DZ93" s="1059"/>
      <c r="EA93" s="1059"/>
      <c r="EB93" s="1062"/>
      <c r="EC93" s="1062"/>
      <c r="EF93" s="714"/>
      <c r="EG93" s="714"/>
      <c r="EJ93" s="540"/>
      <c r="EK93" s="549"/>
      <c r="EL93" s="540"/>
      <c r="EM93" s="550"/>
      <c r="EN93" s="550"/>
      <c r="EO93" s="686"/>
      <c r="EP93" s="686"/>
      <c r="EQ93" s="686"/>
    </row>
    <row r="94" spans="1:147" s="330" customFormat="1" x14ac:dyDescent="0.15">
      <c r="A94" s="1121"/>
      <c r="E94" s="875"/>
      <c r="F94" s="875"/>
      <c r="G94" s="875"/>
      <c r="H94" s="875"/>
      <c r="I94" s="875"/>
      <c r="J94" s="605"/>
      <c r="K94" s="702"/>
      <c r="P94" s="1114"/>
      <c r="Q94" s="1203"/>
      <c r="R94" s="1203"/>
      <c r="S94" s="1203"/>
      <c r="U94" s="1028"/>
      <c r="V94" s="1028"/>
      <c r="X94" s="908"/>
      <c r="Y94" s="908"/>
      <c r="Z94" s="973"/>
      <c r="AA94" s="973"/>
      <c r="AB94" s="568"/>
      <c r="AC94" s="568"/>
      <c r="CF94" s="433"/>
      <c r="CG94" s="433" t="s">
        <v>446</v>
      </c>
      <c r="CH94" s="433"/>
      <c r="CI94" s="1271" t="s">
        <v>447</v>
      </c>
      <c r="CJ94" s="1271"/>
      <c r="CK94" s="1272" t="s">
        <v>1482</v>
      </c>
      <c r="CL94" s="1272"/>
      <c r="CM94" s="1271" t="s">
        <v>735</v>
      </c>
      <c r="CN94" s="1271"/>
      <c r="CO94" s="1271" t="s">
        <v>736</v>
      </c>
      <c r="CP94" s="1271"/>
      <c r="CQ94" s="709"/>
      <c r="CR94" s="709"/>
      <c r="CS94" s="433"/>
      <c r="CT94" s="433"/>
      <c r="CX94" s="708"/>
      <c r="CY94" s="708"/>
      <c r="DR94" s="1059"/>
      <c r="DS94" s="1059"/>
      <c r="DT94" s="1063"/>
      <c r="DU94" s="1063"/>
      <c r="DV94" s="1155"/>
      <c r="DW94" s="1155"/>
      <c r="DX94" s="1031"/>
      <c r="DY94" s="1031"/>
      <c r="DZ94" s="1059"/>
      <c r="EA94" s="1059"/>
      <c r="EB94" s="1062"/>
      <c r="EC94" s="1062"/>
      <c r="EF94" s="714"/>
      <c r="EG94" s="714"/>
      <c r="EJ94" s="540"/>
      <c r="EK94" s="549"/>
      <c r="EL94" s="540"/>
      <c r="EM94" s="550"/>
      <c r="EN94" s="550"/>
      <c r="EO94" s="686"/>
      <c r="EP94" s="686"/>
      <c r="EQ94" s="686"/>
    </row>
    <row r="95" spans="1:147" s="330" customFormat="1" x14ac:dyDescent="0.15">
      <c r="A95" s="1121"/>
      <c r="E95" s="875"/>
      <c r="F95" s="875"/>
      <c r="G95" s="875"/>
      <c r="H95" s="875"/>
      <c r="I95" s="875"/>
      <c r="J95" s="605"/>
      <c r="K95" s="702"/>
      <c r="P95" s="1114"/>
      <c r="Q95" s="1203"/>
      <c r="R95" s="1203"/>
      <c r="S95" s="1203"/>
      <c r="U95" s="1028"/>
      <c r="V95" s="1028"/>
      <c r="X95" s="908"/>
      <c r="Y95" s="908"/>
      <c r="Z95" s="973"/>
      <c r="AA95" s="973"/>
      <c r="AB95" s="568"/>
      <c r="AC95" s="568"/>
      <c r="CF95" s="433" t="s">
        <v>737</v>
      </c>
      <c r="CG95" s="433" t="s">
        <v>16</v>
      </c>
      <c r="CH95" s="433" t="s">
        <v>738</v>
      </c>
      <c r="CI95" s="433" t="s">
        <v>16</v>
      </c>
      <c r="CJ95" s="433" t="s">
        <v>738</v>
      </c>
      <c r="CK95" s="335" t="s">
        <v>16</v>
      </c>
      <c r="CL95" s="335" t="s">
        <v>441</v>
      </c>
      <c r="CM95" s="433" t="s">
        <v>739</v>
      </c>
      <c r="CN95" s="433" t="s">
        <v>738</v>
      </c>
      <c r="CO95" s="433" t="s">
        <v>740</v>
      </c>
      <c r="CP95" s="433" t="s">
        <v>741</v>
      </c>
      <c r="CQ95" s="709"/>
      <c r="CR95" s="709"/>
      <c r="CS95" s="433" t="s">
        <v>450</v>
      </c>
      <c r="CT95" s="433" t="s">
        <v>451</v>
      </c>
      <c r="CX95" s="708"/>
      <c r="CY95" s="708"/>
      <c r="DR95" s="1059"/>
      <c r="DS95" s="1059"/>
      <c r="DT95" s="1063"/>
      <c r="DU95" s="1063"/>
      <c r="DV95" s="1155"/>
      <c r="DW95" s="1155"/>
      <c r="DX95" s="1031"/>
      <c r="DY95" s="1031"/>
      <c r="DZ95" s="1059"/>
      <c r="EA95" s="1059"/>
      <c r="EB95" s="1062"/>
      <c r="EC95" s="1062"/>
      <c r="EF95" s="714"/>
      <c r="EG95" s="714"/>
      <c r="EJ95" s="540"/>
      <c r="EK95" s="549"/>
      <c r="EL95" s="540"/>
      <c r="EM95" s="550"/>
      <c r="EN95" s="550"/>
      <c r="EO95" s="686"/>
      <c r="EP95" s="686"/>
      <c r="EQ95" s="686"/>
    </row>
    <row r="96" spans="1:147" s="330" customFormat="1" x14ac:dyDescent="0.15">
      <c r="A96" s="1121"/>
      <c r="E96" s="875"/>
      <c r="F96" s="875"/>
      <c r="G96" s="875"/>
      <c r="H96" s="875"/>
      <c r="I96" s="875"/>
      <c r="J96" s="605"/>
      <c r="K96" s="702"/>
      <c r="P96" s="1114"/>
      <c r="Q96" s="1203"/>
      <c r="R96" s="1203"/>
      <c r="S96" s="1203"/>
      <c r="U96" s="1028"/>
      <c r="V96" s="1028"/>
      <c r="X96" s="908"/>
      <c r="Y96" s="908"/>
      <c r="Z96" s="973"/>
      <c r="AA96" s="973"/>
      <c r="AB96" s="568"/>
      <c r="AC96" s="568"/>
      <c r="CF96" s="433" t="s">
        <v>742</v>
      </c>
      <c r="CG96" s="433">
        <v>0</v>
      </c>
      <c r="CH96" s="433">
        <v>0</v>
      </c>
      <c r="CI96" s="433">
        <v>0</v>
      </c>
      <c r="CJ96" s="433">
        <v>0</v>
      </c>
      <c r="CK96" s="335">
        <f>CG96+CI96</f>
        <v>0</v>
      </c>
      <c r="CL96" s="434">
        <f t="shared" ref="CL96:CL108" si="88">(CK96*100000)/CS96</f>
        <v>0</v>
      </c>
      <c r="CM96" s="433">
        <v>0</v>
      </c>
      <c r="CN96" s="433">
        <v>0</v>
      </c>
      <c r="CO96" s="433">
        <v>0</v>
      </c>
      <c r="CP96" s="433">
        <v>0</v>
      </c>
      <c r="CQ96" s="709"/>
      <c r="CR96" s="709"/>
      <c r="CS96" s="435">
        <v>46485</v>
      </c>
      <c r="CT96" s="435">
        <v>798880</v>
      </c>
      <c r="CX96" s="708"/>
      <c r="CY96" s="708"/>
      <c r="DR96" s="1059"/>
      <c r="DS96" s="1059"/>
      <c r="DT96" s="1063"/>
      <c r="DU96" s="1063"/>
      <c r="DV96" s="1155"/>
      <c r="DW96" s="1155"/>
      <c r="DX96" s="1031"/>
      <c r="DY96" s="1031"/>
      <c r="DZ96" s="1059"/>
      <c r="EA96" s="1059"/>
      <c r="EB96" s="1062"/>
      <c r="EC96" s="1062"/>
      <c r="EF96" s="714"/>
      <c r="EG96" s="714"/>
      <c r="EJ96" s="540"/>
      <c r="EK96" s="549"/>
      <c r="EL96" s="540"/>
      <c r="EM96" s="436"/>
      <c r="EN96" s="436"/>
      <c r="EO96" s="436"/>
      <c r="EP96" s="436"/>
      <c r="EQ96" s="436"/>
    </row>
    <row r="97" spans="1:147" s="330" customFormat="1" x14ac:dyDescent="0.15">
      <c r="A97" s="1121"/>
      <c r="E97" s="875"/>
      <c r="F97" s="875"/>
      <c r="G97" s="875"/>
      <c r="H97" s="875"/>
      <c r="I97" s="875"/>
      <c r="J97" s="605"/>
      <c r="K97" s="702"/>
      <c r="P97" s="1114"/>
      <c r="Q97" s="1203"/>
      <c r="R97" s="1203"/>
      <c r="S97" s="1203"/>
      <c r="U97" s="1028"/>
      <c r="V97" s="1028"/>
      <c r="X97" s="908"/>
      <c r="Y97" s="908"/>
      <c r="Z97" s="973"/>
      <c r="AA97" s="973"/>
      <c r="AB97" s="568"/>
      <c r="AC97" s="568"/>
      <c r="CF97" s="433" t="s">
        <v>743</v>
      </c>
      <c r="CG97" s="433">
        <v>0</v>
      </c>
      <c r="CH97" s="433">
        <v>0</v>
      </c>
      <c r="CI97" s="433">
        <v>1</v>
      </c>
      <c r="CJ97" s="433">
        <v>2.04</v>
      </c>
      <c r="CK97" s="335">
        <f t="shared" ref="CK97:CK108" si="89">CG97+CI97</f>
        <v>1</v>
      </c>
      <c r="CL97" s="434">
        <f t="shared" si="88"/>
        <v>2.0389438270975635</v>
      </c>
      <c r="CM97" s="433">
        <v>0</v>
      </c>
      <c r="CN97" s="433">
        <v>0</v>
      </c>
      <c r="CO97" s="433">
        <v>0</v>
      </c>
      <c r="CP97" s="433">
        <v>0</v>
      </c>
      <c r="CQ97" s="709"/>
      <c r="CR97" s="709"/>
      <c r="CS97" s="435">
        <v>49045</v>
      </c>
      <c r="CT97" s="435">
        <v>847925</v>
      </c>
      <c r="CX97" s="708"/>
      <c r="CY97" s="708"/>
      <c r="DR97" s="1059"/>
      <c r="DS97" s="1059"/>
      <c r="DT97" s="1063"/>
      <c r="DU97" s="1063"/>
      <c r="DV97" s="1155"/>
      <c r="DW97" s="1155"/>
      <c r="DX97" s="1031"/>
      <c r="DY97" s="1031"/>
      <c r="DZ97" s="1059"/>
      <c r="EA97" s="1059"/>
      <c r="EB97" s="1062"/>
      <c r="EC97" s="1062"/>
      <c r="EF97" s="714"/>
      <c r="EG97" s="714"/>
      <c r="EJ97" s="540"/>
      <c r="EK97" s="549"/>
      <c r="EL97" s="540"/>
      <c r="EM97" s="436"/>
      <c r="EN97" s="436"/>
      <c r="EO97" s="436"/>
      <c r="EP97" s="436"/>
      <c r="EQ97" s="436"/>
    </row>
    <row r="98" spans="1:147" s="330" customFormat="1" x14ac:dyDescent="0.15">
      <c r="A98" s="1121"/>
      <c r="E98" s="875"/>
      <c r="F98" s="875"/>
      <c r="G98" s="875"/>
      <c r="H98" s="875"/>
      <c r="I98" s="875"/>
      <c r="J98" s="605"/>
      <c r="K98" s="702"/>
      <c r="P98" s="1114"/>
      <c r="Q98" s="1203"/>
      <c r="R98" s="1203"/>
      <c r="S98" s="1203"/>
      <c r="U98" s="1028"/>
      <c r="V98" s="1028"/>
      <c r="X98" s="908"/>
      <c r="Y98" s="908"/>
      <c r="Z98" s="973"/>
      <c r="AA98" s="973"/>
      <c r="AB98" s="568"/>
      <c r="AC98" s="568"/>
      <c r="CF98" s="433" t="s">
        <v>744</v>
      </c>
      <c r="CG98" s="433">
        <v>1</v>
      </c>
      <c r="CH98" s="433">
        <v>1.99</v>
      </c>
      <c r="CI98" s="433">
        <v>1</v>
      </c>
      <c r="CJ98" s="433">
        <v>1.99</v>
      </c>
      <c r="CK98" s="335">
        <f t="shared" si="89"/>
        <v>2</v>
      </c>
      <c r="CL98" s="434">
        <f t="shared" si="88"/>
        <v>3.9897065570827266</v>
      </c>
      <c r="CM98" s="433">
        <v>1</v>
      </c>
      <c r="CN98" s="433">
        <v>1.99</v>
      </c>
      <c r="CO98" s="433">
        <v>2</v>
      </c>
      <c r="CP98" s="433">
        <v>2</v>
      </c>
      <c r="CQ98" s="709"/>
      <c r="CR98" s="709"/>
      <c r="CS98" s="435">
        <v>50129</v>
      </c>
      <c r="CT98" s="435">
        <v>898054</v>
      </c>
      <c r="CX98" s="708"/>
      <c r="CY98" s="708"/>
      <c r="DR98" s="1059"/>
      <c r="DS98" s="1059"/>
      <c r="DT98" s="1063"/>
      <c r="DU98" s="1063"/>
      <c r="DV98" s="1155"/>
      <c r="DW98" s="1155"/>
      <c r="DX98" s="1031"/>
      <c r="DY98" s="1031"/>
      <c r="DZ98" s="1059"/>
      <c r="EA98" s="1059"/>
      <c r="EB98" s="1062"/>
      <c r="EC98" s="1062"/>
      <c r="EF98" s="714"/>
      <c r="EG98" s="714"/>
      <c r="EJ98" s="540"/>
      <c r="EK98" s="549"/>
      <c r="EL98" s="540"/>
      <c r="EM98" s="438"/>
      <c r="EN98" s="438"/>
      <c r="EO98" s="438"/>
      <c r="EP98" s="438"/>
      <c r="EQ98" s="438"/>
    </row>
    <row r="99" spans="1:147" s="330" customFormat="1" x14ac:dyDescent="0.15">
      <c r="A99" s="1121"/>
      <c r="E99" s="875"/>
      <c r="F99" s="875"/>
      <c r="G99" s="875"/>
      <c r="H99" s="875"/>
      <c r="I99" s="875"/>
      <c r="J99" s="605"/>
      <c r="K99" s="702"/>
      <c r="P99" s="1114"/>
      <c r="Q99" s="1203"/>
      <c r="R99" s="1203"/>
      <c r="S99" s="1203"/>
      <c r="U99" s="1028"/>
      <c r="V99" s="1028"/>
      <c r="X99" s="908"/>
      <c r="Y99" s="908"/>
      <c r="Z99" s="973"/>
      <c r="AA99" s="973"/>
      <c r="AB99" s="568"/>
      <c r="AC99" s="568"/>
      <c r="CF99" s="433" t="s">
        <v>745</v>
      </c>
      <c r="CG99" s="433">
        <v>0</v>
      </c>
      <c r="CH99" s="433">
        <v>0</v>
      </c>
      <c r="CI99" s="433">
        <v>0</v>
      </c>
      <c r="CJ99" s="433">
        <v>0</v>
      </c>
      <c r="CK99" s="335">
        <f t="shared" si="89"/>
        <v>0</v>
      </c>
      <c r="CL99" s="434">
        <f t="shared" si="88"/>
        <v>0</v>
      </c>
      <c r="CM99" s="433">
        <v>0</v>
      </c>
      <c r="CN99" s="433">
        <v>0</v>
      </c>
      <c r="CO99" s="433">
        <v>0</v>
      </c>
      <c r="CP99" s="433">
        <v>0</v>
      </c>
      <c r="CQ99" s="709"/>
      <c r="CR99" s="709"/>
      <c r="CS99" s="435">
        <v>47483</v>
      </c>
      <c r="CT99" s="435">
        <v>945537</v>
      </c>
      <c r="CX99" s="708"/>
      <c r="CY99" s="708"/>
      <c r="DR99" s="1059"/>
      <c r="DS99" s="1059"/>
      <c r="DT99" s="1063"/>
      <c r="DU99" s="1063"/>
      <c r="DV99" s="1155"/>
      <c r="DW99" s="1155"/>
      <c r="DX99" s="1031"/>
      <c r="DY99" s="1031"/>
      <c r="DZ99" s="1059"/>
      <c r="EA99" s="1059"/>
      <c r="EB99" s="1062"/>
      <c r="EC99" s="1062"/>
      <c r="EF99" s="714"/>
      <c r="EG99" s="714"/>
      <c r="EJ99" s="540"/>
      <c r="EK99" s="549"/>
      <c r="EL99" s="540"/>
      <c r="EM99" s="551"/>
      <c r="EN99" s="551"/>
      <c r="EO99" s="687"/>
      <c r="EP99" s="687"/>
      <c r="EQ99" s="687"/>
    </row>
    <row r="100" spans="1:147" s="330" customFormat="1" x14ac:dyDescent="0.15">
      <c r="A100" s="1121"/>
      <c r="E100" s="875"/>
      <c r="F100" s="875"/>
      <c r="G100" s="875"/>
      <c r="H100" s="875"/>
      <c r="I100" s="875"/>
      <c r="J100" s="605"/>
      <c r="K100" s="702"/>
      <c r="P100" s="1114"/>
      <c r="Q100" s="1203"/>
      <c r="R100" s="1203"/>
      <c r="S100" s="1203"/>
      <c r="U100" s="1028"/>
      <c r="V100" s="1028"/>
      <c r="X100" s="908"/>
      <c r="Y100" s="908"/>
      <c r="Z100" s="973"/>
      <c r="AA100" s="973"/>
      <c r="AB100" s="568"/>
      <c r="AC100" s="568"/>
      <c r="CF100" s="433" t="s">
        <v>746</v>
      </c>
      <c r="CG100" s="433">
        <v>0</v>
      </c>
      <c r="CH100" s="433">
        <v>0</v>
      </c>
      <c r="CI100" s="433">
        <v>0</v>
      </c>
      <c r="CJ100" s="433">
        <v>0</v>
      </c>
      <c r="CK100" s="335">
        <f t="shared" si="89"/>
        <v>0</v>
      </c>
      <c r="CL100" s="434">
        <f t="shared" si="88"/>
        <v>0</v>
      </c>
      <c r="CM100" s="433">
        <v>0</v>
      </c>
      <c r="CN100" s="433">
        <v>0</v>
      </c>
      <c r="CO100" s="433">
        <v>0</v>
      </c>
      <c r="CP100" s="433">
        <v>0</v>
      </c>
      <c r="CQ100" s="709"/>
      <c r="CR100" s="709"/>
      <c r="CS100" s="435">
        <v>46762</v>
      </c>
      <c r="CT100" s="435">
        <v>992299</v>
      </c>
      <c r="CX100" s="708"/>
      <c r="CY100" s="708"/>
      <c r="DR100" s="1059"/>
      <c r="DS100" s="1059"/>
      <c r="DT100" s="1063"/>
      <c r="DU100" s="1063"/>
      <c r="DV100" s="1155"/>
      <c r="DW100" s="1155"/>
      <c r="DX100" s="1031"/>
      <c r="DY100" s="1031"/>
      <c r="DZ100" s="1059"/>
      <c r="EA100" s="1059"/>
      <c r="EB100" s="1062"/>
      <c r="EC100" s="1062"/>
      <c r="EF100" s="714"/>
      <c r="EG100" s="714"/>
      <c r="EJ100" s="540"/>
      <c r="EK100" s="549"/>
      <c r="EL100" s="540"/>
      <c r="EM100" s="551"/>
      <c r="EN100" s="551"/>
      <c r="EO100" s="687"/>
      <c r="EP100" s="687"/>
      <c r="EQ100" s="687"/>
    </row>
    <row r="101" spans="1:147" s="330" customFormat="1" x14ac:dyDescent="0.15">
      <c r="A101" s="1121"/>
      <c r="E101" s="875"/>
      <c r="F101" s="875"/>
      <c r="G101" s="875"/>
      <c r="H101" s="875"/>
      <c r="I101" s="875"/>
      <c r="J101" s="605"/>
      <c r="K101" s="702"/>
      <c r="P101" s="1114"/>
      <c r="Q101" s="1203"/>
      <c r="R101" s="1203"/>
      <c r="S101" s="1203"/>
      <c r="U101" s="1028"/>
      <c r="V101" s="1028"/>
      <c r="X101" s="908"/>
      <c r="Y101" s="908"/>
      <c r="Z101" s="973"/>
      <c r="AA101" s="973"/>
      <c r="AB101" s="568"/>
      <c r="AC101" s="568"/>
      <c r="CF101" s="433" t="s">
        <v>747</v>
      </c>
      <c r="CG101" s="433">
        <v>0</v>
      </c>
      <c r="CH101" s="433">
        <v>0</v>
      </c>
      <c r="CI101" s="433">
        <v>0</v>
      </c>
      <c r="CJ101" s="433">
        <v>0</v>
      </c>
      <c r="CK101" s="335">
        <f t="shared" si="89"/>
        <v>0</v>
      </c>
      <c r="CL101" s="434">
        <f t="shared" si="88"/>
        <v>0</v>
      </c>
      <c r="CM101" s="433">
        <v>0</v>
      </c>
      <c r="CN101" s="433">
        <v>0</v>
      </c>
      <c r="CO101" s="433">
        <v>0</v>
      </c>
      <c r="CP101" s="433">
        <v>0</v>
      </c>
      <c r="CQ101" s="709"/>
      <c r="CR101" s="709"/>
      <c r="CS101" s="435">
        <v>47007</v>
      </c>
      <c r="CT101" s="435">
        <v>1039306</v>
      </c>
      <c r="CX101" s="708"/>
      <c r="CY101" s="708"/>
      <c r="DR101" s="1059"/>
      <c r="DS101" s="1059"/>
      <c r="DT101" s="1063"/>
      <c r="DU101" s="1063"/>
      <c r="DV101" s="1155"/>
      <c r="DW101" s="1155"/>
      <c r="DX101" s="1031"/>
      <c r="DY101" s="1031"/>
      <c r="DZ101" s="1059"/>
      <c r="EA101" s="1059"/>
      <c r="EB101" s="1062"/>
      <c r="EC101" s="1062"/>
      <c r="EF101" s="714"/>
      <c r="EG101" s="714"/>
      <c r="EJ101" s="540"/>
      <c r="EK101" s="549"/>
      <c r="EL101" s="540"/>
      <c r="EM101" s="551"/>
      <c r="EN101" s="551"/>
      <c r="EO101" s="687"/>
      <c r="EP101" s="687"/>
      <c r="EQ101" s="687"/>
    </row>
    <row r="102" spans="1:147" s="330" customFormat="1" x14ac:dyDescent="0.15">
      <c r="A102" s="1121"/>
      <c r="E102" s="875"/>
      <c r="F102" s="875"/>
      <c r="G102" s="875"/>
      <c r="H102" s="875"/>
      <c r="I102" s="875"/>
      <c r="J102" s="605"/>
      <c r="K102" s="702"/>
      <c r="P102" s="1114"/>
      <c r="Q102" s="1203"/>
      <c r="R102" s="1203"/>
      <c r="S102" s="1203"/>
      <c r="U102" s="1028"/>
      <c r="V102" s="1028"/>
      <c r="X102" s="908"/>
      <c r="Y102" s="908"/>
      <c r="Z102" s="973"/>
      <c r="AA102" s="973"/>
      <c r="AB102" s="568"/>
      <c r="AC102" s="568"/>
      <c r="CF102" s="433" t="s">
        <v>748</v>
      </c>
      <c r="CG102" s="433">
        <v>0</v>
      </c>
      <c r="CH102" s="433">
        <v>0</v>
      </c>
      <c r="CI102" s="433">
        <v>0</v>
      </c>
      <c r="CJ102" s="433">
        <v>0</v>
      </c>
      <c r="CK102" s="335">
        <f t="shared" si="89"/>
        <v>0</v>
      </c>
      <c r="CL102" s="434">
        <f t="shared" si="88"/>
        <v>0</v>
      </c>
      <c r="CM102" s="433">
        <v>0</v>
      </c>
      <c r="CN102" s="433">
        <v>0</v>
      </c>
      <c r="CO102" s="433">
        <v>0</v>
      </c>
      <c r="CP102" s="433">
        <v>0</v>
      </c>
      <c r="CQ102" s="709"/>
      <c r="CR102" s="709"/>
      <c r="CS102" s="435">
        <v>44906</v>
      </c>
      <c r="CT102" s="435">
        <v>1084212</v>
      </c>
      <c r="CX102" s="708"/>
      <c r="CY102" s="708"/>
      <c r="DR102" s="1059"/>
      <c r="DS102" s="1059"/>
      <c r="DT102" s="1063"/>
      <c r="DU102" s="1063"/>
      <c r="DV102" s="1155"/>
      <c r="DW102" s="1155"/>
      <c r="DX102" s="1031"/>
      <c r="DY102" s="1031"/>
      <c r="DZ102" s="1059"/>
      <c r="EA102" s="1059"/>
      <c r="EB102" s="1062"/>
      <c r="EC102" s="1062"/>
      <c r="EF102" s="714"/>
      <c r="EG102" s="714"/>
      <c r="EJ102" s="540"/>
      <c r="EK102" s="549"/>
      <c r="EL102" s="540"/>
      <c r="EM102" s="452"/>
      <c r="EN102" s="452"/>
      <c r="EO102" s="452"/>
      <c r="EP102" s="452"/>
      <c r="EQ102" s="452"/>
    </row>
    <row r="103" spans="1:147" s="330" customFormat="1" x14ac:dyDescent="0.15">
      <c r="A103" s="1121"/>
      <c r="E103" s="875"/>
      <c r="F103" s="875"/>
      <c r="G103" s="875"/>
      <c r="H103" s="875"/>
      <c r="I103" s="875"/>
      <c r="J103" s="605"/>
      <c r="K103" s="702"/>
      <c r="P103" s="1114"/>
      <c r="Q103" s="1203"/>
      <c r="R103" s="1203"/>
      <c r="S103" s="1203"/>
      <c r="U103" s="1028"/>
      <c r="V103" s="1028"/>
      <c r="X103" s="908"/>
      <c r="Y103" s="908"/>
      <c r="Z103" s="973"/>
      <c r="AA103" s="973"/>
      <c r="AB103" s="568"/>
      <c r="AC103" s="568"/>
      <c r="CF103" s="433" t="s">
        <v>749</v>
      </c>
      <c r="CG103" s="433">
        <v>1</v>
      </c>
      <c r="CH103" s="433">
        <v>3.46</v>
      </c>
      <c r="CI103" s="433">
        <v>0</v>
      </c>
      <c r="CJ103" s="433">
        <v>0</v>
      </c>
      <c r="CK103" s="335">
        <f t="shared" si="89"/>
        <v>1</v>
      </c>
      <c r="CL103" s="434">
        <f t="shared" si="88"/>
        <v>3.460327346967023</v>
      </c>
      <c r="CM103" s="433">
        <v>1</v>
      </c>
      <c r="CN103" s="433">
        <v>3.46</v>
      </c>
      <c r="CO103" s="433">
        <v>0</v>
      </c>
      <c r="CP103" s="433">
        <v>0</v>
      </c>
      <c r="CQ103" s="709"/>
      <c r="CR103" s="709"/>
      <c r="CS103" s="435">
        <v>28899</v>
      </c>
      <c r="CT103" s="435">
        <v>1113111</v>
      </c>
      <c r="CX103" s="708"/>
      <c r="CY103" s="708"/>
      <c r="DR103" s="1059"/>
      <c r="DS103" s="1059"/>
      <c r="DT103" s="1063"/>
      <c r="DU103" s="1063"/>
      <c r="DV103" s="1155"/>
      <c r="DW103" s="1155"/>
      <c r="DX103" s="1031"/>
      <c r="DY103" s="1031"/>
      <c r="DZ103" s="1059"/>
      <c r="EA103" s="1059"/>
      <c r="EB103" s="1062"/>
      <c r="EC103" s="1062"/>
      <c r="EF103" s="714"/>
      <c r="EG103" s="714"/>
      <c r="EJ103" s="540"/>
      <c r="EK103" s="549"/>
      <c r="EL103" s="540"/>
      <c r="EM103" s="452"/>
      <c r="EN103" s="452"/>
      <c r="EO103" s="452"/>
      <c r="EP103" s="452"/>
      <c r="EQ103" s="452"/>
    </row>
    <row r="104" spans="1:147" s="330" customFormat="1" x14ac:dyDescent="0.15">
      <c r="A104" s="1121"/>
      <c r="E104" s="875"/>
      <c r="F104" s="875"/>
      <c r="G104" s="875"/>
      <c r="H104" s="875"/>
      <c r="I104" s="875"/>
      <c r="J104" s="605"/>
      <c r="K104" s="702"/>
      <c r="P104" s="1114"/>
      <c r="Q104" s="1203"/>
      <c r="R104" s="1203"/>
      <c r="S104" s="1203"/>
      <c r="U104" s="1028"/>
      <c r="V104" s="1028"/>
      <c r="X104" s="908"/>
      <c r="Y104" s="908"/>
      <c r="Z104" s="973"/>
      <c r="AA104" s="973"/>
      <c r="AB104" s="568"/>
      <c r="AC104" s="568"/>
      <c r="CF104" s="433" t="s">
        <v>750</v>
      </c>
      <c r="CG104" s="433">
        <v>0</v>
      </c>
      <c r="CH104" s="433">
        <v>0</v>
      </c>
      <c r="CI104" s="433">
        <v>0</v>
      </c>
      <c r="CJ104" s="433">
        <v>0</v>
      </c>
      <c r="CK104" s="335">
        <f t="shared" si="89"/>
        <v>0</v>
      </c>
      <c r="CL104" s="434">
        <f t="shared" si="88"/>
        <v>0</v>
      </c>
      <c r="CM104" s="433">
        <v>0</v>
      </c>
      <c r="CN104" s="433">
        <v>0</v>
      </c>
      <c r="CO104" s="433">
        <v>0</v>
      </c>
      <c r="CP104" s="433">
        <v>0</v>
      </c>
      <c r="CQ104" s="709"/>
      <c r="CR104" s="709"/>
      <c r="CS104" s="435">
        <v>27284</v>
      </c>
      <c r="CT104" s="435">
        <v>1140395</v>
      </c>
      <c r="CX104" s="708"/>
      <c r="CY104" s="708"/>
      <c r="DR104" s="1059"/>
      <c r="DS104" s="1059"/>
      <c r="DT104" s="1063"/>
      <c r="DU104" s="1063"/>
      <c r="DV104" s="1155"/>
      <c r="DW104" s="1155"/>
      <c r="DX104" s="1031"/>
      <c r="DY104" s="1031"/>
      <c r="DZ104" s="1059"/>
      <c r="EA104" s="1059"/>
      <c r="EB104" s="1062"/>
      <c r="EC104" s="1062"/>
      <c r="EF104" s="714"/>
      <c r="EG104" s="714"/>
      <c r="EJ104" s="540"/>
      <c r="EK104" s="549"/>
      <c r="EL104" s="540"/>
      <c r="EM104" s="551"/>
      <c r="EN104" s="551"/>
      <c r="EO104" s="687"/>
      <c r="EP104" s="687"/>
      <c r="EQ104" s="687"/>
    </row>
    <row r="105" spans="1:147" s="330" customFormat="1" x14ac:dyDescent="0.15">
      <c r="A105" s="1121"/>
      <c r="E105" s="875"/>
      <c r="F105" s="875"/>
      <c r="G105" s="875"/>
      <c r="H105" s="875"/>
      <c r="I105" s="875"/>
      <c r="J105" s="605"/>
      <c r="K105" s="702"/>
      <c r="P105" s="1114"/>
      <c r="Q105" s="1203"/>
      <c r="R105" s="1203"/>
      <c r="S105" s="1203"/>
      <c r="U105" s="1028"/>
      <c r="V105" s="1028"/>
      <c r="X105" s="908"/>
      <c r="Y105" s="908"/>
      <c r="Z105" s="973"/>
      <c r="AA105" s="973"/>
      <c r="AB105" s="568"/>
      <c r="AC105" s="568"/>
      <c r="CF105" s="433" t="s">
        <v>751</v>
      </c>
      <c r="CG105" s="433">
        <v>0</v>
      </c>
      <c r="CH105" s="433">
        <v>0</v>
      </c>
      <c r="CI105" s="433">
        <v>0</v>
      </c>
      <c r="CJ105" s="433">
        <v>0</v>
      </c>
      <c r="CK105" s="335">
        <f t="shared" si="89"/>
        <v>0</v>
      </c>
      <c r="CL105" s="434">
        <f t="shared" si="88"/>
        <v>0</v>
      </c>
      <c r="CM105" s="433">
        <v>0</v>
      </c>
      <c r="CN105" s="433">
        <v>0</v>
      </c>
      <c r="CO105" s="433">
        <v>0</v>
      </c>
      <c r="CP105" s="433">
        <v>0</v>
      </c>
      <c r="CQ105" s="709"/>
      <c r="CR105" s="709"/>
      <c r="CS105" s="435">
        <v>24441</v>
      </c>
      <c r="CT105" s="435">
        <v>1164836</v>
      </c>
      <c r="CX105" s="708"/>
      <c r="CY105" s="708"/>
      <c r="DR105" s="1059"/>
      <c r="DS105" s="1059"/>
      <c r="DT105" s="1063"/>
      <c r="DU105" s="1063"/>
      <c r="DV105" s="1155"/>
      <c r="DW105" s="1155"/>
      <c r="DX105" s="1031"/>
      <c r="DY105" s="1031"/>
      <c r="DZ105" s="1059"/>
      <c r="EA105" s="1059"/>
      <c r="EB105" s="1062"/>
      <c r="EC105" s="1062"/>
      <c r="EF105" s="714"/>
      <c r="EG105" s="714"/>
      <c r="EJ105" s="540"/>
      <c r="EK105" s="549"/>
      <c r="EL105" s="540"/>
      <c r="EM105" s="540"/>
      <c r="EN105" s="549"/>
      <c r="EO105" s="685"/>
      <c r="EP105" s="685"/>
      <c r="EQ105" s="685"/>
    </row>
    <row r="106" spans="1:147" s="330" customFormat="1" x14ac:dyDescent="0.15">
      <c r="A106" s="1121"/>
      <c r="E106" s="875"/>
      <c r="F106" s="875"/>
      <c r="G106" s="875"/>
      <c r="H106" s="875"/>
      <c r="I106" s="875"/>
      <c r="J106" s="605"/>
      <c r="K106" s="702"/>
      <c r="P106" s="1114"/>
      <c r="Q106" s="1203"/>
      <c r="R106" s="1203"/>
      <c r="S106" s="1203"/>
      <c r="U106" s="1028"/>
      <c r="V106" s="1028"/>
      <c r="X106" s="908"/>
      <c r="Y106" s="908"/>
      <c r="Z106" s="973"/>
      <c r="AA106" s="973"/>
      <c r="AB106" s="568"/>
      <c r="AC106" s="568"/>
      <c r="CF106" s="436" t="s">
        <v>755</v>
      </c>
      <c r="CG106" s="436">
        <v>0</v>
      </c>
      <c r="CH106" s="436">
        <v>0</v>
      </c>
      <c r="CI106" s="436">
        <v>1</v>
      </c>
      <c r="CJ106" s="436">
        <v>4.33</v>
      </c>
      <c r="CK106" s="335">
        <f t="shared" si="89"/>
        <v>1</v>
      </c>
      <c r="CL106" s="434">
        <f t="shared" si="88"/>
        <v>4.3284421936545039</v>
      </c>
      <c r="CM106" s="436">
        <v>0</v>
      </c>
      <c r="CN106" s="436">
        <v>0</v>
      </c>
      <c r="CO106" s="436">
        <v>0</v>
      </c>
      <c r="CP106" s="436">
        <v>0</v>
      </c>
      <c r="CQ106" s="436"/>
      <c r="CR106" s="436"/>
      <c r="CS106" s="437">
        <v>23103</v>
      </c>
      <c r="CT106" s="437">
        <v>1187939</v>
      </c>
      <c r="CX106" s="708"/>
      <c r="CY106" s="708"/>
      <c r="DR106" s="1059"/>
      <c r="DS106" s="1059"/>
      <c r="DT106" s="1063"/>
      <c r="DU106" s="1063"/>
      <c r="DV106" s="1155"/>
      <c r="DW106" s="1155"/>
      <c r="DX106" s="1031"/>
      <c r="DY106" s="1031"/>
      <c r="DZ106" s="1059"/>
      <c r="EA106" s="1059"/>
      <c r="EB106" s="1062"/>
      <c r="EC106" s="1062"/>
      <c r="EF106" s="714"/>
      <c r="EG106" s="714"/>
      <c r="EJ106" s="540"/>
      <c r="EK106" s="549"/>
      <c r="EL106" s="540"/>
      <c r="EM106" s="540"/>
      <c r="EN106" s="549"/>
      <c r="EO106" s="685"/>
      <c r="EP106" s="685"/>
      <c r="EQ106" s="685"/>
    </row>
    <row r="107" spans="1:147" s="330" customFormat="1" x14ac:dyDescent="0.15">
      <c r="A107" s="1121"/>
      <c r="E107" s="875"/>
      <c r="F107" s="875"/>
      <c r="G107" s="875"/>
      <c r="H107" s="875"/>
      <c r="I107" s="875"/>
      <c r="J107" s="605"/>
      <c r="K107" s="702"/>
      <c r="P107" s="1114"/>
      <c r="Q107" s="1203"/>
      <c r="R107" s="1203"/>
      <c r="S107" s="1203"/>
      <c r="U107" s="1028"/>
      <c r="V107" s="1028"/>
      <c r="X107" s="908"/>
      <c r="Y107" s="908"/>
      <c r="Z107" s="973"/>
      <c r="AA107" s="973"/>
      <c r="AB107" s="568"/>
      <c r="AC107" s="568"/>
      <c r="CF107" s="436" t="s">
        <v>756</v>
      </c>
      <c r="CG107" s="436">
        <v>0</v>
      </c>
      <c r="CH107" s="436">
        <v>0</v>
      </c>
      <c r="CI107" s="436">
        <v>2</v>
      </c>
      <c r="CJ107" s="436">
        <v>12.83</v>
      </c>
      <c r="CK107" s="335">
        <f t="shared" si="89"/>
        <v>2</v>
      </c>
      <c r="CL107" s="434">
        <f t="shared" si="88"/>
        <v>12.830382345393893</v>
      </c>
      <c r="CM107" s="436">
        <v>0</v>
      </c>
      <c r="CN107" s="436">
        <v>0</v>
      </c>
      <c r="CO107" s="436">
        <v>0</v>
      </c>
      <c r="CP107" s="436">
        <v>0</v>
      </c>
      <c r="CQ107" s="436"/>
      <c r="CR107" s="436"/>
      <c r="CS107" s="437">
        <v>15588</v>
      </c>
      <c r="CT107" s="437">
        <v>1203527</v>
      </c>
      <c r="CX107" s="708"/>
      <c r="CY107" s="708"/>
      <c r="DR107" s="1059"/>
      <c r="DS107" s="1059"/>
      <c r="DT107" s="1063"/>
      <c r="DU107" s="1063"/>
      <c r="DV107" s="1155"/>
      <c r="DW107" s="1155"/>
      <c r="DX107" s="1031"/>
      <c r="DY107" s="1031"/>
      <c r="DZ107" s="1059"/>
      <c r="EA107" s="1059"/>
      <c r="EB107" s="1062"/>
      <c r="EC107" s="1062"/>
      <c r="EF107" s="714"/>
      <c r="EG107" s="714"/>
      <c r="EJ107" s="540"/>
      <c r="EK107" s="549"/>
      <c r="EL107" s="540"/>
      <c r="EM107" s="540"/>
      <c r="EN107" s="549"/>
      <c r="EO107" s="685"/>
      <c r="EP107" s="685"/>
      <c r="EQ107" s="685"/>
    </row>
    <row r="108" spans="1:147" s="330" customFormat="1" x14ac:dyDescent="0.15">
      <c r="A108" s="1121"/>
      <c r="E108" s="875"/>
      <c r="F108" s="875"/>
      <c r="G108" s="875"/>
      <c r="H108" s="875"/>
      <c r="I108" s="875"/>
      <c r="J108" s="605"/>
      <c r="K108" s="702"/>
      <c r="P108" s="1114"/>
      <c r="Q108" s="1203"/>
      <c r="R108" s="1203"/>
      <c r="S108" s="1203"/>
      <c r="U108" s="1028"/>
      <c r="V108" s="1028"/>
      <c r="X108" s="908"/>
      <c r="Y108" s="908"/>
      <c r="Z108" s="973"/>
      <c r="AA108" s="973"/>
      <c r="AB108" s="568"/>
      <c r="AC108" s="568"/>
      <c r="CF108" s="438" t="s">
        <v>1153</v>
      </c>
      <c r="CG108" s="438">
        <v>0</v>
      </c>
      <c r="CH108" s="438">
        <v>0</v>
      </c>
      <c r="CI108" s="438">
        <v>0</v>
      </c>
      <c r="CJ108" s="438">
        <v>0</v>
      </c>
      <c r="CK108" s="335">
        <f t="shared" si="89"/>
        <v>0</v>
      </c>
      <c r="CL108" s="434">
        <f t="shared" si="88"/>
        <v>0</v>
      </c>
      <c r="CM108" s="438">
        <v>0</v>
      </c>
      <c r="CN108" s="438">
        <v>0</v>
      </c>
      <c r="CO108" s="438">
        <v>0</v>
      </c>
      <c r="CP108" s="438">
        <v>0</v>
      </c>
      <c r="CQ108" s="438"/>
      <c r="CR108" s="438"/>
      <c r="CS108" s="439">
        <v>21545</v>
      </c>
      <c r="CT108" s="439">
        <v>1225072</v>
      </c>
      <c r="CX108" s="708"/>
      <c r="CY108" s="708"/>
      <c r="DR108" s="1059"/>
      <c r="DS108" s="1059"/>
      <c r="DT108" s="1063"/>
      <c r="DU108" s="1063"/>
      <c r="DV108" s="1155"/>
      <c r="DW108" s="1155"/>
      <c r="DX108" s="1031"/>
      <c r="DY108" s="1031"/>
      <c r="DZ108" s="1059"/>
      <c r="EA108" s="1059"/>
      <c r="EB108" s="1062"/>
      <c r="EC108" s="1062"/>
      <c r="EF108" s="714"/>
      <c r="EG108" s="714"/>
      <c r="EJ108" s="540"/>
      <c r="EK108" s="549"/>
      <c r="EL108" s="540"/>
      <c r="EM108" s="540"/>
      <c r="EN108" s="549"/>
      <c r="EO108" s="685"/>
      <c r="EP108" s="685"/>
      <c r="EQ108" s="685"/>
    </row>
    <row r="109" spans="1:147" s="330" customFormat="1" x14ac:dyDescent="0.15">
      <c r="A109" s="1121"/>
      <c r="E109" s="875"/>
      <c r="F109" s="875"/>
      <c r="G109" s="875"/>
      <c r="H109" s="875"/>
      <c r="I109" s="875"/>
      <c r="J109" s="605"/>
      <c r="K109" s="702"/>
      <c r="P109" s="1114"/>
      <c r="Q109" s="1203"/>
      <c r="R109" s="1203"/>
      <c r="S109" s="1203"/>
      <c r="U109" s="1028"/>
      <c r="V109" s="1028"/>
      <c r="X109" s="908"/>
      <c r="Y109" s="908"/>
      <c r="Z109" s="973"/>
      <c r="AA109" s="973"/>
      <c r="AB109" s="568"/>
      <c r="AC109" s="568"/>
      <c r="CF109" s="335" t="s">
        <v>1478</v>
      </c>
      <c r="CG109" s="363">
        <v>0</v>
      </c>
      <c r="CH109" s="363">
        <v>0</v>
      </c>
      <c r="CI109" s="363">
        <v>0</v>
      </c>
      <c r="CJ109" s="363">
        <v>0</v>
      </c>
      <c r="CK109" s="363">
        <v>0</v>
      </c>
      <c r="CL109" s="363">
        <v>0</v>
      </c>
      <c r="CM109" s="363">
        <v>0</v>
      </c>
      <c r="CN109" s="363">
        <v>0</v>
      </c>
      <c r="CO109" s="363">
        <v>0</v>
      </c>
      <c r="CP109" s="363">
        <v>0</v>
      </c>
      <c r="CQ109" s="363"/>
      <c r="CR109" s="363"/>
      <c r="CS109" s="440">
        <v>16015</v>
      </c>
      <c r="CT109" s="441">
        <v>1241087</v>
      </c>
      <c r="CX109" s="708"/>
      <c r="CY109" s="708"/>
      <c r="DR109" s="1059"/>
      <c r="DS109" s="1059"/>
      <c r="DT109" s="1063"/>
      <c r="DU109" s="1063"/>
      <c r="DV109" s="1155"/>
      <c r="DW109" s="1155"/>
      <c r="DX109" s="1031"/>
      <c r="DY109" s="1031"/>
      <c r="DZ109" s="1059"/>
      <c r="EA109" s="1059"/>
      <c r="EB109" s="1062"/>
      <c r="EC109" s="1062"/>
      <c r="EF109" s="714"/>
      <c r="EG109" s="714"/>
      <c r="EJ109" s="540"/>
      <c r="EK109" s="549"/>
      <c r="EL109" s="540"/>
      <c r="EM109" s="540"/>
      <c r="EN109" s="549"/>
      <c r="EO109" s="685"/>
      <c r="EP109" s="685"/>
      <c r="EQ109" s="685"/>
    </row>
    <row r="110" spans="1:147" x14ac:dyDescent="0.15">
      <c r="C110" s="443"/>
      <c r="M110" s="443"/>
      <c r="N110" s="443"/>
      <c r="T110" s="443"/>
      <c r="U110" s="443"/>
      <c r="V110" s="443"/>
      <c r="AQ110" s="443"/>
      <c r="AR110" s="443"/>
      <c r="AT110" s="443"/>
      <c r="AV110" s="443"/>
    </row>
    <row r="111" spans="1:147" x14ac:dyDescent="0.15">
      <c r="C111" s="443"/>
      <c r="M111" s="443"/>
      <c r="N111" s="443"/>
      <c r="T111" s="443"/>
      <c r="U111" s="443"/>
      <c r="V111" s="443"/>
      <c r="AQ111" s="443"/>
      <c r="AR111" s="443"/>
      <c r="AT111" s="443"/>
      <c r="AV111" s="443"/>
    </row>
    <row r="112" spans="1:147" x14ac:dyDescent="0.15">
      <c r="C112" s="443"/>
      <c r="M112" s="443"/>
      <c r="N112" s="443"/>
      <c r="T112" s="443"/>
      <c r="U112" s="443"/>
      <c r="V112" s="443"/>
      <c r="AQ112" s="443"/>
      <c r="AR112" s="443"/>
      <c r="AT112" s="443"/>
      <c r="AV112" s="443"/>
    </row>
    <row r="113" spans="3:98" x14ac:dyDescent="0.15">
      <c r="C113" s="443"/>
      <c r="M113" s="443"/>
      <c r="N113" s="443"/>
      <c r="T113" s="443"/>
      <c r="U113" s="443"/>
      <c r="V113" s="443"/>
      <c r="AQ113" s="443"/>
      <c r="AR113" s="443"/>
      <c r="AT113" s="443"/>
      <c r="AV113" s="443"/>
    </row>
    <row r="114" spans="3:98" x14ac:dyDescent="0.15">
      <c r="C114" s="443"/>
      <c r="M114" s="443"/>
      <c r="N114" s="443"/>
      <c r="T114" s="443"/>
      <c r="U114" s="443"/>
      <c r="V114" s="443"/>
      <c r="AQ114" s="443"/>
      <c r="AR114" s="443"/>
      <c r="AT114" s="443"/>
      <c r="AV114" s="443"/>
    </row>
    <row r="115" spans="3:98" x14ac:dyDescent="0.15">
      <c r="C115" s="443"/>
      <c r="M115" s="443"/>
      <c r="N115" s="443"/>
      <c r="T115" s="443"/>
      <c r="U115" s="443"/>
      <c r="V115" s="443"/>
      <c r="AQ115" s="443"/>
      <c r="AR115" s="443"/>
      <c r="AT115" s="443"/>
      <c r="AV115" s="443"/>
    </row>
    <row r="116" spans="3:98" x14ac:dyDescent="0.15">
      <c r="C116" s="443"/>
      <c r="M116" s="443"/>
      <c r="N116" s="443"/>
      <c r="T116" s="443"/>
      <c r="U116" s="443"/>
      <c r="V116" s="443"/>
      <c r="AQ116" s="443"/>
      <c r="AR116" s="443"/>
      <c r="AT116" s="443"/>
      <c r="AV116" s="443"/>
    </row>
    <row r="117" spans="3:98" x14ac:dyDescent="0.15">
      <c r="C117" s="443"/>
      <c r="M117" s="443"/>
      <c r="N117" s="443"/>
      <c r="T117" s="443"/>
      <c r="U117" s="443"/>
      <c r="V117" s="443"/>
      <c r="AQ117" s="443"/>
      <c r="AR117" s="443"/>
      <c r="AT117" s="443"/>
      <c r="AV117" s="443"/>
    </row>
    <row r="118" spans="3:98" x14ac:dyDescent="0.15">
      <c r="C118" s="443"/>
      <c r="M118" s="443"/>
      <c r="N118" s="443"/>
      <c r="T118" s="443"/>
      <c r="U118" s="443"/>
      <c r="V118" s="443"/>
      <c r="AQ118" s="443"/>
      <c r="AR118" s="443"/>
      <c r="AT118" s="443"/>
      <c r="AV118" s="443"/>
      <c r="CH118" s="1263" t="s">
        <v>734</v>
      </c>
      <c r="CI118" s="1263"/>
      <c r="CJ118" s="1263"/>
      <c r="CK118" s="1263"/>
      <c r="CL118" s="1263"/>
      <c r="CM118" s="1263"/>
      <c r="CN118" s="1263"/>
      <c r="CO118" s="1263"/>
      <c r="CP118" s="1263"/>
      <c r="CQ118" s="1263"/>
      <c r="CR118" s="1263"/>
      <c r="CS118" s="1263"/>
      <c r="CT118" s="1263"/>
    </row>
    <row r="119" spans="3:98" x14ac:dyDescent="0.15">
      <c r="C119" s="443"/>
      <c r="M119" s="443"/>
      <c r="N119" s="443"/>
      <c r="T119" s="443"/>
      <c r="U119" s="443"/>
      <c r="V119" s="443"/>
      <c r="AQ119" s="443"/>
      <c r="AR119" s="443"/>
      <c r="AT119" s="443"/>
      <c r="AV119" s="443"/>
      <c r="BB119" s="1263"/>
      <c r="BC119" s="1263"/>
      <c r="BD119" s="1263"/>
      <c r="BE119" s="1263"/>
      <c r="BF119" s="1263"/>
      <c r="BK119" s="1281" t="s">
        <v>444</v>
      </c>
      <c r="BL119" s="1281"/>
      <c r="BM119" s="1281"/>
      <c r="BN119" s="1281"/>
      <c r="BO119" s="1281"/>
      <c r="BP119" s="1281"/>
      <c r="BV119" s="1281" t="s">
        <v>445</v>
      </c>
      <c r="BW119" s="1281"/>
      <c r="BX119" s="1281"/>
      <c r="BY119" s="1281"/>
      <c r="BZ119" s="1281"/>
      <c r="CA119" s="1281"/>
      <c r="CH119" s="445"/>
      <c r="CI119" s="1263" t="s">
        <v>446</v>
      </c>
      <c r="CJ119" s="1263"/>
      <c r="CK119" s="1263" t="s">
        <v>447</v>
      </c>
      <c r="CL119" s="1263"/>
      <c r="CM119" s="1263" t="s">
        <v>735</v>
      </c>
      <c r="CN119" s="1263"/>
      <c r="CO119" s="1263" t="s">
        <v>736</v>
      </c>
      <c r="CP119" s="1263"/>
      <c r="CQ119" s="707"/>
      <c r="CR119" s="707"/>
      <c r="CS119" s="445"/>
      <c r="CT119" s="445"/>
    </row>
    <row r="120" spans="3:98" x14ac:dyDescent="0.15">
      <c r="C120" s="443"/>
      <c r="M120" s="443"/>
      <c r="N120" s="443"/>
      <c r="T120" s="443"/>
      <c r="U120" s="443"/>
      <c r="V120" s="443"/>
      <c r="AQ120" s="443"/>
      <c r="AR120" s="443"/>
      <c r="AT120" s="443"/>
      <c r="AV120" s="443"/>
      <c r="BB120" s="445" t="s">
        <v>5</v>
      </c>
      <c r="BC120" s="445" t="s">
        <v>1479</v>
      </c>
      <c r="BD120" s="445"/>
      <c r="BE120" s="445"/>
      <c r="BF120" s="445" t="s">
        <v>5</v>
      </c>
      <c r="BG120" s="443" t="s">
        <v>1479</v>
      </c>
      <c r="BK120" s="1281" t="s">
        <v>446</v>
      </c>
      <c r="BL120" s="1281"/>
      <c r="BM120" s="1281" t="s">
        <v>447</v>
      </c>
      <c r="BN120" s="1281"/>
      <c r="BO120" s="1281" t="s">
        <v>448</v>
      </c>
      <c r="BP120" s="1281"/>
      <c r="BR120" s="1281" t="s">
        <v>449</v>
      </c>
      <c r="BS120" s="1281"/>
      <c r="BT120" s="330"/>
      <c r="BV120" s="1281" t="s">
        <v>446</v>
      </c>
      <c r="BW120" s="1281"/>
      <c r="BX120" s="1281" t="s">
        <v>447</v>
      </c>
      <c r="BY120" s="1281"/>
      <c r="BZ120" s="1281" t="s">
        <v>448</v>
      </c>
      <c r="CA120" s="1281"/>
      <c r="CC120" s="1281" t="s">
        <v>449</v>
      </c>
      <c r="CD120" s="1281"/>
      <c r="CH120" s="445" t="s">
        <v>737</v>
      </c>
      <c r="CI120" s="446" t="s">
        <v>16</v>
      </c>
      <c r="CJ120" s="446" t="s">
        <v>738</v>
      </c>
      <c r="CK120" s="446" t="s">
        <v>16</v>
      </c>
      <c r="CL120" s="446" t="s">
        <v>738</v>
      </c>
      <c r="CM120" s="446" t="s">
        <v>739</v>
      </c>
      <c r="CN120" s="446" t="s">
        <v>738</v>
      </c>
      <c r="CO120" s="446" t="s">
        <v>740</v>
      </c>
      <c r="CP120" s="446" t="s">
        <v>741</v>
      </c>
      <c r="CQ120" s="707"/>
      <c r="CR120" s="707"/>
      <c r="CS120" s="446" t="s">
        <v>450</v>
      </c>
      <c r="CT120" s="446" t="s">
        <v>451</v>
      </c>
    </row>
    <row r="121" spans="3:98" x14ac:dyDescent="0.15">
      <c r="C121" s="443"/>
      <c r="M121" s="443"/>
      <c r="N121" s="443"/>
      <c r="T121" s="443"/>
      <c r="U121" s="443"/>
      <c r="V121" s="443"/>
      <c r="AQ121" s="443"/>
      <c r="AR121" s="443"/>
      <c r="AT121" s="443"/>
      <c r="AV121" s="443"/>
      <c r="BB121" s="445" t="s">
        <v>450</v>
      </c>
      <c r="BC121" s="445" t="s">
        <v>442</v>
      </c>
      <c r="BD121" s="445"/>
      <c r="BE121" s="445"/>
      <c r="BF121" s="445" t="s">
        <v>451</v>
      </c>
      <c r="BG121" s="445" t="s">
        <v>452</v>
      </c>
      <c r="BK121" s="330" t="s">
        <v>16</v>
      </c>
      <c r="BL121" s="330" t="s">
        <v>441</v>
      </c>
      <c r="BM121" s="330" t="s">
        <v>16</v>
      </c>
      <c r="BN121" s="330" t="s">
        <v>441</v>
      </c>
      <c r="BO121" s="330" t="s">
        <v>16</v>
      </c>
      <c r="BP121" s="330" t="s">
        <v>441</v>
      </c>
      <c r="BQ121" s="330" t="s">
        <v>453</v>
      </c>
      <c r="BR121" s="330" t="s">
        <v>16</v>
      </c>
      <c r="BS121" s="330" t="s">
        <v>441</v>
      </c>
      <c r="BT121" s="330"/>
      <c r="BV121" s="330" t="s">
        <v>16</v>
      </c>
      <c r="BW121" s="330" t="s">
        <v>441</v>
      </c>
      <c r="BX121" s="330" t="s">
        <v>16</v>
      </c>
      <c r="BY121" s="330" t="s">
        <v>441</v>
      </c>
      <c r="BZ121" s="330" t="s">
        <v>16</v>
      </c>
      <c r="CA121" s="330" t="s">
        <v>441</v>
      </c>
      <c r="CB121" s="330" t="s">
        <v>453</v>
      </c>
      <c r="CC121" s="330" t="s">
        <v>16</v>
      </c>
      <c r="CD121" s="330" t="s">
        <v>441</v>
      </c>
      <c r="CH121" s="445" t="s">
        <v>742</v>
      </c>
      <c r="CI121" s="446">
        <v>0</v>
      </c>
      <c r="CJ121" s="446">
        <v>0</v>
      </c>
      <c r="CK121" s="446">
        <v>0</v>
      </c>
      <c r="CL121" s="446">
        <v>0</v>
      </c>
      <c r="CM121" s="446">
        <v>0</v>
      </c>
      <c r="CN121" s="446">
        <v>0</v>
      </c>
      <c r="CO121" s="446">
        <v>0</v>
      </c>
      <c r="CP121" s="446">
        <v>0</v>
      </c>
      <c r="CQ121" s="707"/>
      <c r="CR121" s="707"/>
      <c r="CS121" s="447">
        <v>3689</v>
      </c>
      <c r="CT121" s="447">
        <v>396877</v>
      </c>
    </row>
    <row r="122" spans="3:98" x14ac:dyDescent="0.15">
      <c r="C122" s="443"/>
      <c r="M122" s="443"/>
      <c r="N122" s="443"/>
      <c r="T122" s="443"/>
      <c r="U122" s="443"/>
      <c r="V122" s="443"/>
      <c r="AQ122" s="443"/>
      <c r="AR122" s="443"/>
      <c r="AT122" s="443"/>
      <c r="AV122" s="443"/>
      <c r="BA122" s="443">
        <v>2001</v>
      </c>
      <c r="BB122" s="448">
        <v>13566</v>
      </c>
      <c r="BC122" s="449">
        <v>131805</v>
      </c>
      <c r="BD122" s="449"/>
      <c r="BE122" s="449"/>
      <c r="BF122" s="443">
        <f>SUM(C31:C35)</f>
        <v>44541.9</v>
      </c>
      <c r="BG122" s="443">
        <f>BC122</f>
        <v>131805</v>
      </c>
      <c r="BJ122" s="443">
        <v>2001</v>
      </c>
      <c r="BK122" s="443">
        <v>8</v>
      </c>
      <c r="BL122" s="450">
        <v>1.0020127931983371</v>
      </c>
      <c r="BM122" s="443">
        <v>14</v>
      </c>
      <c r="BN122" s="450">
        <f>BM122/BQ122*100000</f>
        <v>1.7535223880970903</v>
      </c>
      <c r="BO122" s="443">
        <v>59</v>
      </c>
      <c r="BP122" s="450">
        <f>BO122/BQ122*100000</f>
        <v>7.3898443498377366</v>
      </c>
      <c r="BQ122" s="443">
        <v>798393</v>
      </c>
      <c r="BR122" s="443">
        <f>BK122+BM122+BO122</f>
        <v>81</v>
      </c>
      <c r="BS122" s="450">
        <f>BR122/BQ122*100000</f>
        <v>10.145379531133164</v>
      </c>
      <c r="BU122" s="443">
        <v>2001</v>
      </c>
      <c r="BV122" s="443">
        <v>2</v>
      </c>
      <c r="BW122" s="450">
        <v>1.5173931186222069</v>
      </c>
      <c r="BX122" s="443">
        <v>0</v>
      </c>
      <c r="BY122" s="450">
        <f>BX122/CB122*100000</f>
        <v>0</v>
      </c>
      <c r="BZ122" s="443">
        <v>12</v>
      </c>
      <c r="CA122" s="450">
        <f>BZ122/CB122*100000</f>
        <v>9.1043587117332425</v>
      </c>
      <c r="CB122" s="443">
        <v>131805</v>
      </c>
      <c r="CC122" s="443">
        <f>BV122+BX122+BZ122</f>
        <v>14</v>
      </c>
      <c r="CD122" s="450">
        <f>CC122/CB122*100000</f>
        <v>10.62175183035545</v>
      </c>
      <c r="CH122" s="445" t="s">
        <v>743</v>
      </c>
      <c r="CI122" s="446">
        <v>0</v>
      </c>
      <c r="CJ122" s="446">
        <v>0</v>
      </c>
      <c r="CK122" s="446">
        <v>0</v>
      </c>
      <c r="CL122" s="446">
        <v>0</v>
      </c>
      <c r="CM122" s="446">
        <v>0</v>
      </c>
      <c r="CN122" s="446">
        <v>0</v>
      </c>
      <c r="CO122" s="446">
        <v>0</v>
      </c>
      <c r="CP122" s="446">
        <v>0</v>
      </c>
      <c r="CQ122" s="707"/>
      <c r="CR122" s="707"/>
      <c r="CS122" s="447">
        <v>3927</v>
      </c>
      <c r="CT122" s="447">
        <v>400804</v>
      </c>
    </row>
    <row r="123" spans="3:98" x14ac:dyDescent="0.15">
      <c r="C123" s="443"/>
      <c r="M123" s="443"/>
      <c r="N123" s="443"/>
      <c r="T123" s="443"/>
      <c r="U123" s="443"/>
      <c r="V123" s="443"/>
      <c r="AQ123" s="443"/>
      <c r="AR123" s="443"/>
      <c r="AT123" s="443"/>
      <c r="AV123" s="443"/>
      <c r="BA123" s="443">
        <v>2002</v>
      </c>
      <c r="BB123" s="448">
        <v>14340</v>
      </c>
      <c r="BC123" s="449">
        <v>132177</v>
      </c>
      <c r="BD123" s="449"/>
      <c r="BE123" s="449"/>
      <c r="BF123" s="443">
        <f>BF122+BB123</f>
        <v>58881.9</v>
      </c>
      <c r="BG123" s="443">
        <f>BG122+BC123</f>
        <v>263982</v>
      </c>
      <c r="BJ123" s="443">
        <v>2002</v>
      </c>
      <c r="BK123" s="443">
        <v>25</v>
      </c>
      <c r="BL123" s="450">
        <v>2.8927149865778023</v>
      </c>
      <c r="BM123" s="443">
        <v>10</v>
      </c>
      <c r="BN123" s="450">
        <f t="shared" ref="BN123:BN135" si="90">BM123/BQ123*100000</f>
        <v>1.1570859946311209</v>
      </c>
      <c r="BO123" s="443">
        <v>63</v>
      </c>
      <c r="BP123" s="450">
        <f t="shared" ref="BP123:BP133" si="91">BO123/BQ123*100000</f>
        <v>7.2896417661760617</v>
      </c>
      <c r="BQ123" s="443">
        <v>864240</v>
      </c>
      <c r="BR123" s="443">
        <f t="shared" ref="BR123:BR135" si="92">BK123+BM123+BO123</f>
        <v>98</v>
      </c>
      <c r="BS123" s="450">
        <f t="shared" ref="BS123:BS135" si="93">BR123/BQ123*100000</f>
        <v>11.339442747384986</v>
      </c>
      <c r="BU123" s="443">
        <v>2002</v>
      </c>
      <c r="BV123" s="443">
        <v>1</v>
      </c>
      <c r="BW123" s="450">
        <v>0.75656127768068571</v>
      </c>
      <c r="BX123" s="443">
        <v>3</v>
      </c>
      <c r="BY123" s="450">
        <f t="shared" ref="BY123:BY132" si="94">BX123/CB123*100000</f>
        <v>2.2696838330420572</v>
      </c>
      <c r="BZ123" s="443">
        <v>6</v>
      </c>
      <c r="CA123" s="450">
        <f t="shared" ref="CA123:CA135" si="95">BZ123/CB123*100000</f>
        <v>4.5393676660841145</v>
      </c>
      <c r="CB123" s="443">
        <v>132177</v>
      </c>
      <c r="CC123" s="443">
        <f t="shared" ref="CC123:CC135" si="96">BV123+BX123+BZ123</f>
        <v>10</v>
      </c>
      <c r="CD123" s="450">
        <f t="shared" ref="CD123:CD135" si="97">CC123/CB123*100000</f>
        <v>7.5656127768068577</v>
      </c>
      <c r="CH123" s="445" t="s">
        <v>744</v>
      </c>
      <c r="CI123" s="446">
        <v>0</v>
      </c>
      <c r="CJ123" s="446">
        <v>0</v>
      </c>
      <c r="CK123" s="446">
        <v>1</v>
      </c>
      <c r="CL123" s="446">
        <v>27.52</v>
      </c>
      <c r="CM123" s="446">
        <v>0</v>
      </c>
      <c r="CN123" s="446">
        <v>0</v>
      </c>
      <c r="CO123" s="446">
        <v>0</v>
      </c>
      <c r="CP123" s="446">
        <v>0</v>
      </c>
      <c r="CQ123" s="707"/>
      <c r="CR123" s="707"/>
      <c r="CS123" s="447">
        <v>3634</v>
      </c>
      <c r="CT123" s="447">
        <v>404438</v>
      </c>
    </row>
    <row r="124" spans="3:98" x14ac:dyDescent="0.15">
      <c r="C124" s="443"/>
      <c r="M124" s="443"/>
      <c r="N124" s="443"/>
      <c r="T124" s="443"/>
      <c r="U124" s="443"/>
      <c r="V124" s="443"/>
      <c r="AQ124" s="443"/>
      <c r="AR124" s="443"/>
      <c r="AT124" s="443"/>
      <c r="AV124" s="443"/>
      <c r="BA124" s="443">
        <v>2003</v>
      </c>
      <c r="BB124" s="448">
        <v>12726</v>
      </c>
      <c r="BC124" s="449">
        <v>120450</v>
      </c>
      <c r="BD124" s="449"/>
      <c r="BE124" s="449"/>
      <c r="BF124" s="443">
        <f t="shared" ref="BF124:BF135" si="98">BF123+BB124</f>
        <v>71607.899999999994</v>
      </c>
      <c r="BG124" s="443">
        <f t="shared" ref="BG124:BG134" si="99">BG123+BC124</f>
        <v>384432</v>
      </c>
      <c r="BJ124" s="443">
        <v>2003</v>
      </c>
      <c r="BK124" s="443">
        <v>27</v>
      </c>
      <c r="BL124" s="450">
        <v>2.9164911371074886</v>
      </c>
      <c r="BM124" s="443">
        <v>16</v>
      </c>
      <c r="BN124" s="450">
        <f t="shared" si="90"/>
        <v>1.7282910442118453</v>
      </c>
      <c r="BO124" s="443">
        <v>65</v>
      </c>
      <c r="BP124" s="450">
        <f t="shared" si="91"/>
        <v>7.0211823671106206</v>
      </c>
      <c r="BQ124" s="443">
        <v>925770</v>
      </c>
      <c r="BR124" s="443">
        <f t="shared" si="92"/>
        <v>108</v>
      </c>
      <c r="BS124" s="450">
        <f t="shared" si="93"/>
        <v>11.665964548429955</v>
      </c>
      <c r="BU124" s="443">
        <v>2003</v>
      </c>
      <c r="BV124" s="443">
        <v>1</v>
      </c>
      <c r="BW124" s="450">
        <v>0.83022000830220011</v>
      </c>
      <c r="BX124" s="443">
        <v>1</v>
      </c>
      <c r="BY124" s="450">
        <f t="shared" si="94"/>
        <v>0.8302200083022</v>
      </c>
      <c r="BZ124" s="443">
        <v>4</v>
      </c>
      <c r="CA124" s="450">
        <f t="shared" si="95"/>
        <v>3.3208800332088</v>
      </c>
      <c r="CB124" s="443">
        <v>120450</v>
      </c>
      <c r="CC124" s="443">
        <f t="shared" si="96"/>
        <v>6</v>
      </c>
      <c r="CD124" s="450">
        <f t="shared" si="97"/>
        <v>4.9813200498132009</v>
      </c>
      <c r="CH124" s="445" t="s">
        <v>745</v>
      </c>
      <c r="CI124" s="446">
        <v>0</v>
      </c>
      <c r="CJ124" s="446">
        <v>0</v>
      </c>
      <c r="CK124" s="446">
        <v>0</v>
      </c>
      <c r="CL124" s="446">
        <v>0</v>
      </c>
      <c r="CM124" s="446">
        <v>0</v>
      </c>
      <c r="CN124" s="446">
        <v>0</v>
      </c>
      <c r="CO124" s="446">
        <v>0</v>
      </c>
      <c r="CP124" s="446">
        <v>0</v>
      </c>
      <c r="CQ124" s="707"/>
      <c r="CR124" s="707"/>
      <c r="CS124" s="447">
        <v>3536</v>
      </c>
      <c r="CT124" s="447">
        <v>407974</v>
      </c>
    </row>
    <row r="125" spans="3:98" x14ac:dyDescent="0.15">
      <c r="C125" s="443"/>
      <c r="M125" s="443"/>
      <c r="N125" s="443"/>
      <c r="T125" s="443"/>
      <c r="U125" s="443"/>
      <c r="V125" s="443"/>
      <c r="AQ125" s="443"/>
      <c r="AR125" s="443"/>
      <c r="AT125" s="443"/>
      <c r="AV125" s="443"/>
      <c r="BA125" s="443">
        <v>2004</v>
      </c>
      <c r="BB125" s="448">
        <v>13725</v>
      </c>
      <c r="BC125" s="449">
        <v>125964</v>
      </c>
      <c r="BD125" s="449"/>
      <c r="BE125" s="449"/>
      <c r="BF125" s="443">
        <f t="shared" si="98"/>
        <v>85332.9</v>
      </c>
      <c r="BG125" s="443">
        <f t="shared" si="99"/>
        <v>510396</v>
      </c>
      <c r="BJ125" s="443">
        <v>2004</v>
      </c>
      <c r="BK125" s="443">
        <v>24</v>
      </c>
      <c r="BL125" s="450">
        <v>2.4634561674164814</v>
      </c>
      <c r="BM125" s="443">
        <v>15</v>
      </c>
      <c r="BN125" s="450">
        <f t="shared" si="90"/>
        <v>1.5396601046353007</v>
      </c>
      <c r="BO125" s="443">
        <v>52</v>
      </c>
      <c r="BP125" s="450">
        <f t="shared" si="91"/>
        <v>5.3374883627357086</v>
      </c>
      <c r="BQ125" s="443">
        <v>974241</v>
      </c>
      <c r="BR125" s="443">
        <f t="shared" si="92"/>
        <v>91</v>
      </c>
      <c r="BS125" s="450">
        <f t="shared" si="93"/>
        <v>9.3406046347874909</v>
      </c>
      <c r="BU125" s="443">
        <v>2004</v>
      </c>
      <c r="BV125" s="443">
        <v>0</v>
      </c>
      <c r="BW125" s="450">
        <v>0</v>
      </c>
      <c r="BX125" s="443">
        <v>1</v>
      </c>
      <c r="BY125" s="450">
        <f t="shared" si="94"/>
        <v>0.7938776158267441</v>
      </c>
      <c r="BZ125" s="443">
        <v>8</v>
      </c>
      <c r="CA125" s="450">
        <f t="shared" si="95"/>
        <v>6.3510209266139528</v>
      </c>
      <c r="CB125" s="443">
        <v>125964</v>
      </c>
      <c r="CC125" s="443">
        <f t="shared" si="96"/>
        <v>9</v>
      </c>
      <c r="CD125" s="450">
        <f t="shared" si="97"/>
        <v>7.1448985424406972</v>
      </c>
      <c r="CH125" s="445" t="s">
        <v>746</v>
      </c>
      <c r="CI125" s="446">
        <v>1</v>
      </c>
      <c r="CJ125" s="446">
        <v>21.02</v>
      </c>
      <c r="CK125" s="446">
        <v>1</v>
      </c>
      <c r="CL125" s="446">
        <v>21.02</v>
      </c>
      <c r="CM125" s="446">
        <v>1</v>
      </c>
      <c r="CN125" s="446">
        <v>21.02</v>
      </c>
      <c r="CO125" s="446">
        <v>2</v>
      </c>
      <c r="CP125" s="446">
        <v>5</v>
      </c>
      <c r="CQ125" s="707"/>
      <c r="CR125" s="707"/>
      <c r="CS125" s="447">
        <v>4758</v>
      </c>
      <c r="CT125" s="447">
        <v>412732</v>
      </c>
    </row>
    <row r="126" spans="3:98" x14ac:dyDescent="0.15">
      <c r="C126" s="443"/>
      <c r="M126" s="443"/>
      <c r="N126" s="443"/>
      <c r="T126" s="443"/>
      <c r="U126" s="443"/>
      <c r="V126" s="443"/>
      <c r="AQ126" s="443"/>
      <c r="AR126" s="443"/>
      <c r="AT126" s="443"/>
      <c r="AV126" s="443"/>
      <c r="BA126" s="443">
        <v>2005</v>
      </c>
      <c r="BB126" s="448">
        <v>14466</v>
      </c>
      <c r="BC126" s="449">
        <v>126174</v>
      </c>
      <c r="BD126" s="449"/>
      <c r="BE126" s="449"/>
      <c r="BF126" s="443">
        <f t="shared" si="98"/>
        <v>99798.9</v>
      </c>
      <c r="BG126" s="443">
        <f t="shared" si="99"/>
        <v>636570</v>
      </c>
      <c r="BJ126" s="443">
        <v>2005</v>
      </c>
      <c r="BK126" s="443">
        <v>29</v>
      </c>
      <c r="BL126" s="450">
        <v>2.8680045413368465</v>
      </c>
      <c r="BM126" s="443">
        <v>14</v>
      </c>
      <c r="BN126" s="450">
        <f t="shared" si="90"/>
        <v>1.384553916507443</v>
      </c>
      <c r="BO126" s="443">
        <v>57</v>
      </c>
      <c r="BP126" s="450">
        <f t="shared" si="91"/>
        <v>5.637112374351732</v>
      </c>
      <c r="BQ126" s="443">
        <v>1011156</v>
      </c>
      <c r="BR126" s="443">
        <f t="shared" si="92"/>
        <v>100</v>
      </c>
      <c r="BS126" s="450">
        <f t="shared" si="93"/>
        <v>9.8896708321960212</v>
      </c>
      <c r="BU126" s="443">
        <v>2005</v>
      </c>
      <c r="BV126" s="443">
        <v>0</v>
      </c>
      <c r="BW126" s="450">
        <v>0</v>
      </c>
      <c r="BX126" s="443">
        <v>5</v>
      </c>
      <c r="BY126" s="450">
        <f t="shared" si="94"/>
        <v>3.9627815556295274</v>
      </c>
      <c r="BZ126" s="443">
        <v>6</v>
      </c>
      <c r="CA126" s="450">
        <f t="shared" si="95"/>
        <v>4.7553378667554327</v>
      </c>
      <c r="CB126" s="443">
        <v>126174</v>
      </c>
      <c r="CC126" s="443">
        <f t="shared" si="96"/>
        <v>11</v>
      </c>
      <c r="CD126" s="450">
        <f t="shared" si="97"/>
        <v>8.7181194223849605</v>
      </c>
      <c r="CH126" s="445" t="s">
        <v>747</v>
      </c>
      <c r="CI126" s="446">
        <v>0</v>
      </c>
      <c r="CJ126" s="446">
        <v>0</v>
      </c>
      <c r="CK126" s="446">
        <v>0</v>
      </c>
      <c r="CL126" s="446">
        <v>0</v>
      </c>
      <c r="CM126" s="446">
        <v>0</v>
      </c>
      <c r="CN126" s="446">
        <v>0</v>
      </c>
      <c r="CO126" s="446">
        <v>0</v>
      </c>
      <c r="CP126" s="446">
        <v>0</v>
      </c>
      <c r="CQ126" s="707"/>
      <c r="CR126" s="707"/>
      <c r="CS126" s="447">
        <v>4586</v>
      </c>
      <c r="CT126" s="447">
        <v>417318</v>
      </c>
    </row>
    <row r="127" spans="3:98" x14ac:dyDescent="0.15">
      <c r="C127" s="443"/>
      <c r="M127" s="443"/>
      <c r="N127" s="443"/>
      <c r="T127" s="443"/>
      <c r="U127" s="443"/>
      <c r="V127" s="443"/>
      <c r="AQ127" s="443"/>
      <c r="AR127" s="443"/>
      <c r="AT127" s="443"/>
      <c r="AV127" s="443"/>
      <c r="BA127" s="443">
        <v>2006</v>
      </c>
      <c r="BB127" s="448">
        <v>14127</v>
      </c>
      <c r="BC127" s="449">
        <v>122271</v>
      </c>
      <c r="BD127" s="449"/>
      <c r="BE127" s="449"/>
      <c r="BF127" s="443">
        <f t="shared" si="98"/>
        <v>113925.9</v>
      </c>
      <c r="BG127" s="443">
        <f t="shared" si="99"/>
        <v>758841</v>
      </c>
      <c r="BJ127" s="443">
        <v>2006</v>
      </c>
      <c r="BK127" s="443">
        <v>22</v>
      </c>
      <c r="BL127" s="450">
        <v>1.997374878730811</v>
      </c>
      <c r="BM127" s="443">
        <v>13</v>
      </c>
      <c r="BN127" s="450">
        <f t="shared" si="90"/>
        <v>1.2364701630238355</v>
      </c>
      <c r="BO127" s="443">
        <v>51</v>
      </c>
      <c r="BP127" s="450">
        <f t="shared" si="91"/>
        <v>4.8507675626319697</v>
      </c>
      <c r="BQ127" s="443">
        <v>1051380</v>
      </c>
      <c r="BR127" s="443">
        <f t="shared" si="92"/>
        <v>86</v>
      </c>
      <c r="BS127" s="450">
        <f t="shared" si="93"/>
        <v>8.1797256938499867</v>
      </c>
      <c r="BU127" s="443">
        <v>2006</v>
      </c>
      <c r="BV127" s="443">
        <v>0</v>
      </c>
      <c r="BW127" s="450">
        <v>0</v>
      </c>
      <c r="BX127" s="443">
        <v>2</v>
      </c>
      <c r="BY127" s="450">
        <f t="shared" si="94"/>
        <v>1.6357108390378747</v>
      </c>
      <c r="BZ127" s="443">
        <v>4</v>
      </c>
      <c r="CA127" s="450">
        <f t="shared" si="95"/>
        <v>3.2714216780757495</v>
      </c>
      <c r="CB127" s="443">
        <v>122271</v>
      </c>
      <c r="CC127" s="443">
        <f t="shared" si="96"/>
        <v>6</v>
      </c>
      <c r="CD127" s="450">
        <f t="shared" si="97"/>
        <v>4.9071325171136246</v>
      </c>
      <c r="CH127" s="445" t="s">
        <v>748</v>
      </c>
      <c r="CI127" s="446">
        <v>0</v>
      </c>
      <c r="CJ127" s="446">
        <v>0</v>
      </c>
      <c r="CK127" s="446">
        <v>0</v>
      </c>
      <c r="CL127" s="446">
        <v>0</v>
      </c>
      <c r="CM127" s="446">
        <v>0</v>
      </c>
      <c r="CN127" s="446">
        <v>0</v>
      </c>
      <c r="CO127" s="446">
        <v>0</v>
      </c>
      <c r="CP127" s="446">
        <v>0</v>
      </c>
      <c r="CQ127" s="707"/>
      <c r="CR127" s="707"/>
      <c r="CS127" s="447">
        <v>5096</v>
      </c>
      <c r="CT127" s="447">
        <v>422414</v>
      </c>
    </row>
    <row r="128" spans="3:98" x14ac:dyDescent="0.15">
      <c r="C128" s="443"/>
      <c r="M128" s="443"/>
      <c r="N128" s="443"/>
      <c r="T128" s="443"/>
      <c r="U128" s="443"/>
      <c r="V128" s="443"/>
      <c r="AQ128" s="443"/>
      <c r="AR128" s="443"/>
      <c r="AT128" s="443"/>
      <c r="AV128" s="443"/>
      <c r="BA128" s="443">
        <v>2007</v>
      </c>
      <c r="BB128" s="448">
        <v>13536</v>
      </c>
      <c r="BC128" s="449">
        <v>123834</v>
      </c>
      <c r="BD128" s="449"/>
      <c r="BE128" s="449"/>
      <c r="BF128" s="443">
        <f t="shared" si="98"/>
        <v>127461.9</v>
      </c>
      <c r="BG128" s="443">
        <f t="shared" si="99"/>
        <v>882675</v>
      </c>
      <c r="BJ128" s="443">
        <v>2007</v>
      </c>
      <c r="BK128" s="443">
        <v>28</v>
      </c>
      <c r="BL128" s="450">
        <v>2.8360973938533824</v>
      </c>
      <c r="BM128" s="443">
        <v>10</v>
      </c>
      <c r="BN128" s="450">
        <f t="shared" si="90"/>
        <v>1.1344389575413532</v>
      </c>
      <c r="BO128" s="443">
        <v>62</v>
      </c>
      <c r="BP128" s="450">
        <f t="shared" si="91"/>
        <v>7.033521536756389</v>
      </c>
      <c r="BQ128" s="443">
        <v>881493</v>
      </c>
      <c r="BR128" s="443">
        <f t="shared" si="92"/>
        <v>100</v>
      </c>
      <c r="BS128" s="450">
        <f t="shared" si="93"/>
        <v>11.344389575413532</v>
      </c>
      <c r="BU128" s="443">
        <v>2007</v>
      </c>
      <c r="BV128" s="443">
        <v>0</v>
      </c>
      <c r="BW128" s="450">
        <v>0</v>
      </c>
      <c r="BX128" s="443">
        <v>1</v>
      </c>
      <c r="BY128" s="450">
        <f t="shared" si="94"/>
        <v>0.80753266469628693</v>
      </c>
      <c r="BZ128" s="443">
        <v>4</v>
      </c>
      <c r="CA128" s="450">
        <f t="shared" si="95"/>
        <v>3.2301306587851477</v>
      </c>
      <c r="CB128" s="443">
        <v>123834</v>
      </c>
      <c r="CC128" s="443">
        <f t="shared" si="96"/>
        <v>5</v>
      </c>
      <c r="CD128" s="450">
        <f t="shared" si="97"/>
        <v>4.0376633234814348</v>
      </c>
      <c r="CH128" s="445" t="s">
        <v>749</v>
      </c>
      <c r="CI128" s="446">
        <v>0</v>
      </c>
      <c r="CJ128" s="446">
        <v>0</v>
      </c>
      <c r="CK128" s="446">
        <v>0</v>
      </c>
      <c r="CL128" s="446">
        <v>0</v>
      </c>
      <c r="CM128" s="446">
        <v>0</v>
      </c>
      <c r="CN128" s="446">
        <v>0</v>
      </c>
      <c r="CO128" s="446">
        <v>0</v>
      </c>
      <c r="CP128" s="446">
        <v>0</v>
      </c>
      <c r="CQ128" s="707"/>
      <c r="CR128" s="707"/>
      <c r="CS128" s="447">
        <v>3961</v>
      </c>
      <c r="CT128" s="447">
        <v>426375</v>
      </c>
    </row>
    <row r="129" spans="3:98" x14ac:dyDescent="0.15">
      <c r="C129" s="443"/>
      <c r="M129" s="443"/>
      <c r="N129" s="443"/>
      <c r="T129" s="443"/>
      <c r="U129" s="443"/>
      <c r="V129" s="443"/>
      <c r="AQ129" s="443"/>
      <c r="AR129" s="443"/>
      <c r="AT129" s="443"/>
      <c r="AV129" s="443"/>
      <c r="BA129" s="443">
        <v>2008</v>
      </c>
      <c r="BB129" s="448">
        <v>12621</v>
      </c>
      <c r="BC129" s="449">
        <v>137868</v>
      </c>
      <c r="BD129" s="449"/>
      <c r="BE129" s="449"/>
      <c r="BF129" s="443">
        <f t="shared" si="98"/>
        <v>140082.9</v>
      </c>
      <c r="BG129" s="443">
        <f t="shared" si="99"/>
        <v>1020543</v>
      </c>
      <c r="BJ129" s="443">
        <v>2008</v>
      </c>
      <c r="BK129" s="443">
        <v>14</v>
      </c>
      <c r="BL129" s="450">
        <v>1.353703869156399</v>
      </c>
      <c r="BM129" s="443">
        <v>13</v>
      </c>
      <c r="BN129" s="450">
        <f t="shared" si="90"/>
        <v>1.1732100199355455</v>
      </c>
      <c r="BO129" s="443">
        <v>76</v>
      </c>
      <c r="BP129" s="450">
        <f t="shared" si="91"/>
        <v>6.8587662703924206</v>
      </c>
      <c r="BQ129" s="443">
        <v>1108071</v>
      </c>
      <c r="BR129" s="443">
        <f t="shared" si="92"/>
        <v>103</v>
      </c>
      <c r="BS129" s="450">
        <f t="shared" si="93"/>
        <v>9.2954332348739381</v>
      </c>
      <c r="BU129" s="443">
        <v>2008</v>
      </c>
      <c r="BV129" s="443">
        <v>1</v>
      </c>
      <c r="BW129" s="450">
        <v>0.72533147648475349</v>
      </c>
      <c r="BX129" s="443">
        <v>1</v>
      </c>
      <c r="BY129" s="450">
        <f t="shared" si="94"/>
        <v>0.7253314764847536</v>
      </c>
      <c r="BZ129" s="443">
        <v>3</v>
      </c>
      <c r="CA129" s="450">
        <f t="shared" si="95"/>
        <v>2.1759944294542608</v>
      </c>
      <c r="CB129" s="443">
        <v>137868</v>
      </c>
      <c r="CC129" s="443">
        <f t="shared" si="96"/>
        <v>5</v>
      </c>
      <c r="CD129" s="450">
        <f t="shared" si="97"/>
        <v>3.6266573824237671</v>
      </c>
      <c r="CH129" s="445" t="s">
        <v>750</v>
      </c>
      <c r="CI129" s="446">
        <v>0</v>
      </c>
      <c r="CJ129" s="446">
        <v>0</v>
      </c>
      <c r="CK129" s="446">
        <v>0</v>
      </c>
      <c r="CL129" s="446">
        <v>0</v>
      </c>
      <c r="CM129" s="446">
        <v>0</v>
      </c>
      <c r="CN129" s="446">
        <v>0</v>
      </c>
      <c r="CO129" s="446">
        <v>0</v>
      </c>
      <c r="CP129" s="446">
        <v>0</v>
      </c>
      <c r="CQ129" s="707"/>
      <c r="CR129" s="707"/>
      <c r="CS129" s="447">
        <v>3568</v>
      </c>
      <c r="CT129" s="447">
        <v>429943</v>
      </c>
    </row>
    <row r="130" spans="3:98" x14ac:dyDescent="0.15">
      <c r="C130" s="443"/>
      <c r="M130" s="443"/>
      <c r="N130" s="443"/>
      <c r="T130" s="443"/>
      <c r="U130" s="443"/>
      <c r="V130" s="443"/>
      <c r="AQ130" s="443"/>
      <c r="AR130" s="443"/>
      <c r="AT130" s="443"/>
      <c r="AV130" s="443"/>
      <c r="BA130" s="443">
        <v>2009</v>
      </c>
      <c r="BB130" s="448">
        <v>12597</v>
      </c>
      <c r="BC130" s="449">
        <v>118246</v>
      </c>
      <c r="BD130" s="449"/>
      <c r="BE130" s="449"/>
      <c r="BF130" s="443">
        <f t="shared" si="98"/>
        <v>152679.9</v>
      </c>
      <c r="BG130" s="443">
        <f t="shared" si="99"/>
        <v>1138789</v>
      </c>
      <c r="BJ130" s="443">
        <v>2009</v>
      </c>
      <c r="BK130" s="443">
        <v>23</v>
      </c>
      <c r="BL130" s="450">
        <v>2.3536298088238605</v>
      </c>
      <c r="BM130" s="443">
        <v>21</v>
      </c>
      <c r="BN130" s="450">
        <f t="shared" si="90"/>
        <v>2.1489663471870033</v>
      </c>
      <c r="BO130" s="443">
        <v>65</v>
      </c>
      <c r="BP130" s="450">
        <f t="shared" si="91"/>
        <v>6.6515625031978667</v>
      </c>
      <c r="BQ130" s="443">
        <v>977214</v>
      </c>
      <c r="BR130" s="443">
        <f t="shared" si="92"/>
        <v>109</v>
      </c>
      <c r="BS130" s="450">
        <f t="shared" si="93"/>
        <v>11.154158659208731</v>
      </c>
      <c r="BU130" s="443">
        <v>2009</v>
      </c>
      <c r="BV130" s="443">
        <v>1</v>
      </c>
      <c r="BW130" s="450">
        <f>BV130*CB130/1000000</f>
        <v>0.12535499999999999</v>
      </c>
      <c r="BX130" s="443">
        <v>4</v>
      </c>
      <c r="BY130" s="450">
        <f t="shared" si="94"/>
        <v>3.1909377368274101</v>
      </c>
      <c r="BZ130" s="443">
        <v>15</v>
      </c>
      <c r="CA130" s="450">
        <f t="shared" si="95"/>
        <v>11.966016513102788</v>
      </c>
      <c r="CB130" s="443">
        <v>125355</v>
      </c>
      <c r="CC130" s="443">
        <f t="shared" si="96"/>
        <v>20</v>
      </c>
      <c r="CD130" s="450">
        <f t="shared" si="97"/>
        <v>15.954688684137052</v>
      </c>
      <c r="CH130" s="445" t="s">
        <v>751</v>
      </c>
      <c r="CI130" s="446">
        <v>0</v>
      </c>
      <c r="CJ130" s="446">
        <v>0</v>
      </c>
      <c r="CK130" s="446">
        <v>0</v>
      </c>
      <c r="CL130" s="446">
        <v>0</v>
      </c>
      <c r="CM130" s="446">
        <v>0</v>
      </c>
      <c r="CN130" s="446">
        <v>0</v>
      </c>
      <c r="CO130" s="446">
        <v>0</v>
      </c>
      <c r="CP130" s="446">
        <v>0</v>
      </c>
      <c r="CQ130" s="707"/>
      <c r="CR130" s="707"/>
      <c r="CS130" s="447">
        <v>7808</v>
      </c>
      <c r="CT130" s="447">
        <v>437751</v>
      </c>
    </row>
    <row r="131" spans="3:98" x14ac:dyDescent="0.15">
      <c r="C131" s="443"/>
      <c r="M131" s="443"/>
      <c r="N131" s="443"/>
      <c r="T131" s="443"/>
      <c r="U131" s="443"/>
      <c r="V131" s="443"/>
      <c r="AQ131" s="443"/>
      <c r="AR131" s="443"/>
      <c r="AT131" s="443"/>
      <c r="AV131" s="443"/>
      <c r="BA131" s="443">
        <v>2010</v>
      </c>
      <c r="BB131" s="448">
        <v>13261</v>
      </c>
      <c r="BC131" s="449">
        <v>122946</v>
      </c>
      <c r="BD131" s="449"/>
      <c r="BE131" s="449"/>
      <c r="BF131" s="443">
        <f t="shared" si="98"/>
        <v>165940.9</v>
      </c>
      <c r="BG131" s="443">
        <f t="shared" si="99"/>
        <v>1261735</v>
      </c>
      <c r="BJ131" s="443">
        <v>2010</v>
      </c>
      <c r="BK131" s="443">
        <v>18</v>
      </c>
      <c r="BL131" s="450">
        <f>BK131/BQ131*100000</f>
        <v>1.8610113976609153</v>
      </c>
      <c r="BM131" s="443">
        <v>10</v>
      </c>
      <c r="BN131" s="450">
        <f t="shared" si="90"/>
        <v>1.0338952209227308</v>
      </c>
      <c r="BO131" s="443">
        <v>47</v>
      </c>
      <c r="BP131" s="450">
        <f t="shared" si="91"/>
        <v>4.8593075383368349</v>
      </c>
      <c r="BQ131" s="443">
        <v>967216</v>
      </c>
      <c r="BR131" s="443">
        <f t="shared" si="92"/>
        <v>75</v>
      </c>
      <c r="BS131" s="450">
        <f t="shared" si="93"/>
        <v>7.7542141569204812</v>
      </c>
      <c r="BU131" s="443">
        <v>2010</v>
      </c>
      <c r="BV131" s="443">
        <v>3</v>
      </c>
      <c r="BW131" s="450">
        <v>2.3935469972952919</v>
      </c>
      <c r="BX131" s="443">
        <v>1</v>
      </c>
      <c r="BY131" s="450">
        <f t="shared" si="94"/>
        <v>0.79773443420685253</v>
      </c>
      <c r="BZ131" s="443">
        <v>19</v>
      </c>
      <c r="CA131" s="450">
        <f t="shared" si="95"/>
        <v>15.156954249930198</v>
      </c>
      <c r="CB131" s="443">
        <v>125355</v>
      </c>
      <c r="CC131" s="443">
        <f t="shared" si="96"/>
        <v>23</v>
      </c>
      <c r="CD131" s="450">
        <f t="shared" si="97"/>
        <v>18.34789198675761</v>
      </c>
      <c r="CH131" s="443" t="s">
        <v>755</v>
      </c>
      <c r="CI131" s="330">
        <v>0</v>
      </c>
      <c r="CJ131" s="330">
        <v>0</v>
      </c>
      <c r="CK131" s="330">
        <v>0</v>
      </c>
      <c r="CL131" s="330">
        <v>0</v>
      </c>
      <c r="CM131" s="330">
        <v>0</v>
      </c>
      <c r="CN131" s="330">
        <v>0</v>
      </c>
      <c r="CO131" s="330">
        <v>0</v>
      </c>
      <c r="CP131" s="330">
        <v>0</v>
      </c>
      <c r="CQ131" s="708"/>
      <c r="CR131" s="708"/>
      <c r="CS131" s="451">
        <v>42598</v>
      </c>
      <c r="CT131" s="451">
        <v>480349</v>
      </c>
    </row>
    <row r="132" spans="3:98" x14ac:dyDescent="0.15">
      <c r="C132" s="443"/>
      <c r="M132" s="443"/>
      <c r="N132" s="443"/>
      <c r="T132" s="443"/>
      <c r="U132" s="443"/>
      <c r="V132" s="443"/>
      <c r="AQ132" s="443"/>
      <c r="AR132" s="443"/>
      <c r="AT132" s="443"/>
      <c r="AV132" s="443"/>
      <c r="BA132" s="443">
        <v>2011</v>
      </c>
      <c r="BB132" s="448">
        <v>12837</v>
      </c>
      <c r="BC132" s="452">
        <v>114596</v>
      </c>
      <c r="BD132" s="452"/>
      <c r="BE132" s="452"/>
      <c r="BF132" s="443">
        <f t="shared" si="98"/>
        <v>178777.9</v>
      </c>
      <c r="BG132" s="443">
        <f t="shared" si="99"/>
        <v>1376331</v>
      </c>
      <c r="BJ132" s="443">
        <v>2011</v>
      </c>
      <c r="BK132" s="443">
        <v>14</v>
      </c>
      <c r="BL132" s="450">
        <f>BK132/BQ132*100000</f>
        <v>1.4272795948972714</v>
      </c>
      <c r="BM132" s="443">
        <v>16</v>
      </c>
      <c r="BN132" s="450">
        <f t="shared" si="90"/>
        <v>1.631176679882596</v>
      </c>
      <c r="BO132" s="443">
        <v>65</v>
      </c>
      <c r="BP132" s="450">
        <f t="shared" si="91"/>
        <v>6.6266552620230463</v>
      </c>
      <c r="BQ132" s="443">
        <v>980887</v>
      </c>
      <c r="BR132" s="443">
        <f t="shared" si="92"/>
        <v>95</v>
      </c>
      <c r="BS132" s="450">
        <f t="shared" si="93"/>
        <v>9.6851115368029141</v>
      </c>
      <c r="BU132" s="443">
        <v>2011</v>
      </c>
      <c r="BV132" s="443">
        <v>0</v>
      </c>
      <c r="BW132" s="450">
        <v>0</v>
      </c>
      <c r="BX132" s="443">
        <v>1</v>
      </c>
      <c r="BY132" s="450">
        <f t="shared" si="94"/>
        <v>0.80294842662255805</v>
      </c>
      <c r="BZ132" s="443">
        <v>16</v>
      </c>
      <c r="CA132" s="450">
        <f t="shared" si="95"/>
        <v>12.847174825960929</v>
      </c>
      <c r="CB132" s="443">
        <v>124541</v>
      </c>
      <c r="CC132" s="443">
        <f t="shared" si="96"/>
        <v>17</v>
      </c>
      <c r="CD132" s="450">
        <f t="shared" si="97"/>
        <v>13.650123252583487</v>
      </c>
      <c r="CH132" s="443" t="s">
        <v>756</v>
      </c>
      <c r="CI132" s="330">
        <v>0</v>
      </c>
      <c r="CJ132" s="330">
        <v>0</v>
      </c>
      <c r="CK132" s="330">
        <v>0</v>
      </c>
      <c r="CL132" s="330">
        <v>0</v>
      </c>
      <c r="CM132" s="330">
        <v>0</v>
      </c>
      <c r="CN132" s="330">
        <v>0</v>
      </c>
      <c r="CO132" s="330">
        <v>0</v>
      </c>
      <c r="CP132" s="330">
        <v>0</v>
      </c>
      <c r="CQ132" s="708"/>
      <c r="CR132" s="708"/>
      <c r="CS132" s="451">
        <v>86232</v>
      </c>
      <c r="CT132" s="451">
        <v>566581</v>
      </c>
    </row>
    <row r="133" spans="3:98" x14ac:dyDescent="0.15">
      <c r="C133" s="443"/>
      <c r="M133" s="443"/>
      <c r="N133" s="443"/>
      <c r="T133" s="443"/>
      <c r="U133" s="443"/>
      <c r="V133" s="443"/>
      <c r="AQ133" s="443"/>
      <c r="AR133" s="443"/>
      <c r="AT133" s="443"/>
      <c r="AV133" s="443"/>
      <c r="BA133" s="443">
        <v>2012</v>
      </c>
      <c r="BB133" s="443">
        <v>12242</v>
      </c>
      <c r="BC133" s="443">
        <v>108857</v>
      </c>
      <c r="BF133" s="443">
        <f t="shared" si="98"/>
        <v>191019.9</v>
      </c>
      <c r="BG133" s="443">
        <f t="shared" si="99"/>
        <v>1485188</v>
      </c>
      <c r="BJ133" s="443">
        <v>2012</v>
      </c>
      <c r="BK133" s="443">
        <v>18</v>
      </c>
      <c r="BL133" s="450">
        <f>BK133/BQ133*100000</f>
        <v>1.6594817254184659</v>
      </c>
      <c r="BM133" s="443">
        <v>12</v>
      </c>
      <c r="BN133" s="450">
        <f t="shared" si="90"/>
        <v>1.1063211502789774</v>
      </c>
      <c r="BO133" s="443">
        <v>54</v>
      </c>
      <c r="BP133" s="450">
        <f t="shared" si="91"/>
        <v>4.9784451762553976</v>
      </c>
      <c r="BQ133" s="443">
        <v>1084676</v>
      </c>
      <c r="BR133" s="443">
        <f t="shared" si="92"/>
        <v>84</v>
      </c>
      <c r="BS133" s="450">
        <f t="shared" si="93"/>
        <v>7.7442480519528418</v>
      </c>
      <c r="BU133" s="443">
        <v>2012</v>
      </c>
      <c r="BV133" s="443">
        <v>2</v>
      </c>
      <c r="BW133" s="450">
        <v>1.837</v>
      </c>
      <c r="BX133" s="443">
        <v>0</v>
      </c>
      <c r="BY133" s="450">
        <v>0</v>
      </c>
      <c r="BZ133" s="443">
        <v>5</v>
      </c>
      <c r="CA133" s="450">
        <f t="shared" si="95"/>
        <v>4.5915368792242139</v>
      </c>
      <c r="CB133" s="443">
        <v>108896</v>
      </c>
      <c r="CC133" s="443">
        <f t="shared" si="96"/>
        <v>7</v>
      </c>
      <c r="CD133" s="450">
        <f t="shared" si="97"/>
        <v>6.4281516309139004</v>
      </c>
      <c r="CH133" s="443" t="s">
        <v>1153</v>
      </c>
      <c r="CI133" s="453">
        <v>0</v>
      </c>
      <c r="CJ133" s="453">
        <v>0</v>
      </c>
      <c r="CK133" s="453">
        <v>0</v>
      </c>
      <c r="CL133" s="453">
        <v>0</v>
      </c>
      <c r="CM133" s="453">
        <v>0</v>
      </c>
      <c r="CN133" s="453">
        <v>0</v>
      </c>
      <c r="CO133" s="453">
        <v>0</v>
      </c>
      <c r="CP133" s="453">
        <v>0</v>
      </c>
      <c r="CQ133" s="453"/>
      <c r="CR133" s="453"/>
      <c r="CS133" s="451">
        <v>107667</v>
      </c>
      <c r="CT133" s="451">
        <v>674248</v>
      </c>
    </row>
    <row r="134" spans="3:98" x14ac:dyDescent="0.15">
      <c r="C134" s="443"/>
      <c r="M134" s="443"/>
      <c r="N134" s="443"/>
      <c r="T134" s="443"/>
      <c r="U134" s="443"/>
      <c r="V134" s="443"/>
      <c r="AQ134" s="443"/>
      <c r="AR134" s="443"/>
      <c r="AT134" s="443"/>
      <c r="AV134" s="443"/>
      <c r="BA134" s="443">
        <v>2013</v>
      </c>
      <c r="BB134" s="443">
        <v>12043</v>
      </c>
      <c r="BC134" s="443">
        <v>109441</v>
      </c>
      <c r="BF134" s="443">
        <f t="shared" si="98"/>
        <v>203062.9</v>
      </c>
      <c r="BG134" s="443">
        <f t="shared" si="99"/>
        <v>1594629</v>
      </c>
      <c r="BJ134" s="443">
        <v>2013</v>
      </c>
      <c r="BK134" s="443">
        <v>7</v>
      </c>
      <c r="BL134" s="450">
        <f>BK134/BQ134*100000</f>
        <v>0.70093785484978899</v>
      </c>
      <c r="BM134" s="443">
        <v>5</v>
      </c>
      <c r="BN134" s="450">
        <f t="shared" si="90"/>
        <v>0.5006698963212779</v>
      </c>
      <c r="BO134" s="443">
        <v>36</v>
      </c>
      <c r="BP134" s="450">
        <f>BO134/BQ134*100000</f>
        <v>3.6048232535132012</v>
      </c>
      <c r="BQ134" s="443">
        <v>998662</v>
      </c>
      <c r="BR134" s="443">
        <f t="shared" si="92"/>
        <v>48</v>
      </c>
      <c r="BS134" s="450">
        <f t="shared" si="93"/>
        <v>4.806431004684268</v>
      </c>
      <c r="BU134" s="443">
        <v>2013</v>
      </c>
      <c r="BV134" s="443">
        <v>1</v>
      </c>
      <c r="BW134" s="450">
        <f>BV134/CB134*100000</f>
        <v>0.9137343408777332</v>
      </c>
      <c r="BX134" s="443">
        <v>0</v>
      </c>
      <c r="BY134" s="450">
        <f>BX134/CB134*100000</f>
        <v>0</v>
      </c>
      <c r="BZ134" s="443">
        <v>5</v>
      </c>
      <c r="CA134" s="450">
        <f t="shared" si="95"/>
        <v>4.5686717043886658</v>
      </c>
      <c r="CB134" s="443">
        <v>109441</v>
      </c>
      <c r="CC134" s="443">
        <f t="shared" si="96"/>
        <v>6</v>
      </c>
      <c r="CD134" s="450">
        <f t="shared" si="97"/>
        <v>5.4824060452663996</v>
      </c>
      <c r="CH134" s="443" t="s">
        <v>1478</v>
      </c>
    </row>
    <row r="135" spans="3:98" x14ac:dyDescent="0.15">
      <c r="C135" s="443"/>
      <c r="M135" s="443"/>
      <c r="N135" s="443"/>
      <c r="T135" s="443"/>
      <c r="U135" s="443"/>
      <c r="V135" s="443"/>
      <c r="AQ135" s="443"/>
      <c r="AR135" s="443"/>
      <c r="AT135" s="443"/>
      <c r="AV135" s="443"/>
      <c r="BA135" s="443">
        <v>2014</v>
      </c>
      <c r="BB135" s="443">
        <v>10891.2</v>
      </c>
      <c r="BC135" s="443">
        <v>91012</v>
      </c>
      <c r="BF135" s="443">
        <f t="shared" si="98"/>
        <v>213954.1</v>
      </c>
      <c r="BJ135" s="443">
        <v>2014</v>
      </c>
      <c r="BK135" s="443">
        <v>14</v>
      </c>
      <c r="BL135" s="450">
        <f>BK135/BQ135*100000</f>
        <v>1.5751716937146147</v>
      </c>
      <c r="BM135" s="443">
        <v>4</v>
      </c>
      <c r="BN135" s="450">
        <f t="shared" si="90"/>
        <v>0.45004905534703282</v>
      </c>
      <c r="BO135" s="443">
        <v>28</v>
      </c>
      <c r="BP135" s="450">
        <f>BO135/BQ135*100000</f>
        <v>3.1503433874292295</v>
      </c>
      <c r="BQ135" s="443">
        <v>888792</v>
      </c>
      <c r="BR135" s="443">
        <f t="shared" si="92"/>
        <v>46</v>
      </c>
      <c r="BS135" s="450">
        <f t="shared" si="93"/>
        <v>5.1755641364908778</v>
      </c>
      <c r="BU135" s="443">
        <v>2014</v>
      </c>
      <c r="BV135" s="443">
        <v>1</v>
      </c>
      <c r="BW135" s="450">
        <f>BV135/CB135*100000</f>
        <v>1.098756207972575</v>
      </c>
      <c r="BX135" s="443">
        <v>1</v>
      </c>
      <c r="BY135" s="450">
        <f>BX135/CB135*100000</f>
        <v>1.098756207972575</v>
      </c>
      <c r="BZ135" s="443">
        <v>3</v>
      </c>
      <c r="CA135" s="450">
        <f t="shared" si="95"/>
        <v>3.2962686239177255</v>
      </c>
      <c r="CB135" s="443">
        <v>91012</v>
      </c>
      <c r="CC135" s="443">
        <f t="shared" si="96"/>
        <v>5</v>
      </c>
      <c r="CD135" s="450">
        <f t="shared" si="97"/>
        <v>5.493781039862875</v>
      </c>
    </row>
    <row r="136" spans="3:98" x14ac:dyDescent="0.15">
      <c r="C136" s="443"/>
      <c r="M136" s="443"/>
      <c r="N136" s="443"/>
      <c r="T136" s="443"/>
      <c r="U136" s="443"/>
      <c r="V136" s="443"/>
      <c r="AQ136" s="443"/>
      <c r="AR136" s="443"/>
      <c r="AT136" s="443"/>
      <c r="AV136" s="443"/>
    </row>
    <row r="137" spans="3:98" x14ac:dyDescent="0.15">
      <c r="C137" s="443"/>
      <c r="M137" s="443"/>
      <c r="N137" s="443"/>
      <c r="T137" s="443"/>
      <c r="U137" s="443"/>
      <c r="V137" s="443"/>
      <c r="AQ137" s="443"/>
      <c r="AR137" s="443"/>
      <c r="AT137" s="443"/>
      <c r="AV137" s="443"/>
      <c r="BB137" s="443">
        <f>AVERAGE(BB122:BB135)</f>
        <v>13069.871428571429</v>
      </c>
      <c r="BK137" s="1281" t="s">
        <v>454</v>
      </c>
      <c r="BL137" s="1281"/>
      <c r="BM137" s="1281"/>
      <c r="BN137" s="1281"/>
      <c r="BO137" s="1281"/>
      <c r="BP137" s="1281"/>
      <c r="BV137" s="1281" t="s">
        <v>455</v>
      </c>
      <c r="BW137" s="1281"/>
      <c r="BX137" s="1281"/>
      <c r="BY137" s="1281"/>
      <c r="BZ137" s="1281"/>
      <c r="CA137" s="1281"/>
      <c r="CB137" s="443" t="s">
        <v>456</v>
      </c>
    </row>
    <row r="138" spans="3:98" x14ac:dyDescent="0.15">
      <c r="C138" s="443"/>
      <c r="M138" s="443"/>
      <c r="N138" s="443"/>
      <c r="T138" s="443"/>
      <c r="U138" s="443"/>
      <c r="V138" s="443"/>
      <c r="AQ138" s="443"/>
      <c r="AR138" s="443"/>
      <c r="AT138" s="443"/>
      <c r="AV138" s="443"/>
      <c r="BK138" s="1281" t="s">
        <v>446</v>
      </c>
      <c r="BL138" s="1281"/>
      <c r="BM138" s="1281" t="s">
        <v>447</v>
      </c>
      <c r="BN138" s="1281"/>
      <c r="BO138" s="1281" t="s">
        <v>448</v>
      </c>
      <c r="BP138" s="1281"/>
      <c r="BR138" s="1281" t="s">
        <v>449</v>
      </c>
      <c r="BS138" s="1281"/>
      <c r="BV138" s="1281" t="s">
        <v>458</v>
      </c>
      <c r="BW138" s="1281"/>
      <c r="BX138" s="1281"/>
      <c r="BY138" s="1281"/>
      <c r="BZ138" s="1281"/>
      <c r="CA138" s="1281"/>
    </row>
    <row r="139" spans="3:98" x14ac:dyDescent="0.15">
      <c r="C139" s="443"/>
      <c r="M139" s="443"/>
      <c r="N139" s="443"/>
      <c r="T139" s="443"/>
      <c r="U139" s="443"/>
      <c r="V139" s="443"/>
      <c r="AQ139" s="443"/>
      <c r="AR139" s="443"/>
      <c r="AT139" s="443"/>
      <c r="AV139" s="443"/>
      <c r="BB139" s="1263"/>
      <c r="BC139" s="1263"/>
      <c r="BD139" s="446"/>
      <c r="BE139" s="446"/>
      <c r="BK139" s="330" t="s">
        <v>16</v>
      </c>
      <c r="BL139" s="330" t="s">
        <v>441</v>
      </c>
      <c r="BM139" s="330" t="s">
        <v>16</v>
      </c>
      <c r="BN139" s="330" t="s">
        <v>441</v>
      </c>
      <c r="BO139" s="330" t="s">
        <v>16</v>
      </c>
      <c r="BP139" s="330" t="s">
        <v>441</v>
      </c>
      <c r="BQ139" s="330" t="s">
        <v>453</v>
      </c>
      <c r="BR139" s="330" t="s">
        <v>16</v>
      </c>
      <c r="BS139" s="330" t="s">
        <v>441</v>
      </c>
      <c r="BV139" s="330" t="s">
        <v>16</v>
      </c>
      <c r="BW139" s="330" t="s">
        <v>441</v>
      </c>
      <c r="BX139" s="330"/>
      <c r="BY139" s="330"/>
      <c r="BZ139" s="330"/>
      <c r="CA139" s="330"/>
      <c r="CB139" s="330" t="s">
        <v>453</v>
      </c>
    </row>
    <row r="140" spans="3:98" x14ac:dyDescent="0.15">
      <c r="C140" s="443"/>
      <c r="M140" s="443"/>
      <c r="N140" s="443"/>
      <c r="T140" s="443"/>
      <c r="U140" s="443"/>
      <c r="V140" s="443"/>
      <c r="AQ140" s="443"/>
      <c r="AR140" s="443"/>
      <c r="AT140" s="443"/>
      <c r="AV140" s="443"/>
      <c r="BB140" s="445"/>
      <c r="BC140" s="445"/>
      <c r="BD140" s="445"/>
      <c r="BE140" s="445"/>
      <c r="BJ140" s="443">
        <v>2001</v>
      </c>
      <c r="BK140" s="443">
        <f t="shared" ref="BK140:BK148" si="100">BK122+BV122</f>
        <v>10</v>
      </c>
      <c r="BL140" s="443">
        <f>BK140/BQ140*100000</f>
        <v>1.0750399377336868</v>
      </c>
      <c r="BM140" s="443">
        <f t="shared" ref="BM140:BM148" si="101">BM122+BX122</f>
        <v>14</v>
      </c>
      <c r="BN140" s="443">
        <f>BM140/BQ140*100000</f>
        <v>1.5050559128271617</v>
      </c>
      <c r="BO140" s="443">
        <f t="shared" ref="BO140:BO147" si="102">BO122+BZ122</f>
        <v>71</v>
      </c>
      <c r="BP140" s="443">
        <f>BO140/BQ140*100000</f>
        <v>7.6327835579091765</v>
      </c>
      <c r="BQ140" s="443">
        <f t="shared" ref="BQ140:BQ152" si="103">BQ122+CB122</f>
        <v>930198</v>
      </c>
      <c r="BR140" s="443">
        <f>BK140+BM140+BO140</f>
        <v>95</v>
      </c>
      <c r="BS140" s="443">
        <f>BR140/BQ140*100000</f>
        <v>10.212879408470025</v>
      </c>
      <c r="BU140" s="443">
        <v>2001</v>
      </c>
      <c r="BW140" s="443">
        <v>2.3958037648691466</v>
      </c>
      <c r="CH140" s="443" t="s">
        <v>1154</v>
      </c>
      <c r="CN140" s="443" t="s">
        <v>1477</v>
      </c>
    </row>
    <row r="141" spans="3:98" x14ac:dyDescent="0.15">
      <c r="C141" s="443"/>
      <c r="M141" s="443"/>
      <c r="N141" s="443"/>
      <c r="T141" s="443"/>
      <c r="U141" s="443"/>
      <c r="V141" s="443"/>
      <c r="AQ141" s="443"/>
      <c r="AR141" s="443"/>
      <c r="AT141" s="443"/>
      <c r="AV141" s="443"/>
      <c r="BB141" s="445" t="s">
        <v>450</v>
      </c>
      <c r="BC141" s="445" t="s">
        <v>451</v>
      </c>
      <c r="BD141" s="445"/>
      <c r="BE141" s="445"/>
      <c r="BJ141" s="443">
        <v>2002</v>
      </c>
      <c r="BK141" s="443">
        <f t="shared" si="100"/>
        <v>26</v>
      </c>
      <c r="BL141" s="443">
        <f t="shared" ref="BL141:BL148" si="104">BK141/BQ141*100000</f>
        <v>2.6093492985366566</v>
      </c>
      <c r="BM141" s="443">
        <f t="shared" si="101"/>
        <v>13</v>
      </c>
      <c r="BN141" s="443">
        <f t="shared" ref="BN141:BN149" si="105">BM141/BQ141*100000</f>
        <v>1.3046746492683283</v>
      </c>
      <c r="BO141" s="443">
        <f t="shared" si="102"/>
        <v>69</v>
      </c>
      <c r="BP141" s="443">
        <f t="shared" ref="BP141:BP151" si="106">BO141/BQ141*100000</f>
        <v>6.9248115999626663</v>
      </c>
      <c r="BQ141" s="443">
        <f t="shared" si="103"/>
        <v>996417</v>
      </c>
      <c r="BR141" s="443">
        <f t="shared" ref="BR141:BR153" si="107">BK141+BM141+BO141</f>
        <v>108</v>
      </c>
      <c r="BS141" s="443">
        <f t="shared" ref="BS141:BS153" si="108">BR141/BQ141*100000</f>
        <v>10.838835547767651</v>
      </c>
      <c r="BU141" s="443">
        <v>2002</v>
      </c>
      <c r="BW141" s="443">
        <v>2.1039019845447986</v>
      </c>
    </row>
    <row r="142" spans="3:98" x14ac:dyDescent="0.15">
      <c r="C142" s="443"/>
      <c r="M142" s="443"/>
      <c r="N142" s="443"/>
      <c r="T142" s="443"/>
      <c r="U142" s="443"/>
      <c r="V142" s="443"/>
      <c r="AQ142" s="443"/>
      <c r="AR142" s="443"/>
      <c r="AT142" s="443"/>
      <c r="AV142" s="443"/>
      <c r="BB142" s="454">
        <v>3689</v>
      </c>
      <c r="BC142" s="454">
        <v>396877</v>
      </c>
      <c r="BD142" s="454"/>
      <c r="BE142" s="454"/>
      <c r="BJ142" s="443">
        <v>2003</v>
      </c>
      <c r="BK142" s="443">
        <f t="shared" si="100"/>
        <v>28</v>
      </c>
      <c r="BL142" s="443">
        <f t="shared" si="104"/>
        <v>2.6763013515321825</v>
      </c>
      <c r="BM142" s="443">
        <f t="shared" si="101"/>
        <v>17</v>
      </c>
      <c r="BN142" s="443">
        <f t="shared" si="105"/>
        <v>1.6248972491445395</v>
      </c>
      <c r="BO142" s="443">
        <f t="shared" si="102"/>
        <v>69</v>
      </c>
      <c r="BP142" s="443">
        <f t="shared" si="106"/>
        <v>6.5951711877043069</v>
      </c>
      <c r="BQ142" s="443">
        <f t="shared" si="103"/>
        <v>1046220</v>
      </c>
      <c r="BR142" s="443">
        <f t="shared" si="107"/>
        <v>114</v>
      </c>
      <c r="BS142" s="443">
        <f t="shared" si="108"/>
        <v>10.89636978838103</v>
      </c>
      <c r="BU142" s="443">
        <v>2003</v>
      </c>
      <c r="BW142" s="443">
        <v>2.3103894207576476</v>
      </c>
    </row>
    <row r="143" spans="3:98" x14ac:dyDescent="0.15">
      <c r="C143" s="443"/>
      <c r="M143" s="443"/>
      <c r="N143" s="443"/>
      <c r="T143" s="443"/>
      <c r="U143" s="443"/>
      <c r="V143" s="443"/>
      <c r="AQ143" s="443"/>
      <c r="AR143" s="443"/>
      <c r="AT143" s="443"/>
      <c r="AV143" s="443"/>
      <c r="BB143" s="454">
        <v>3927</v>
      </c>
      <c r="BC143" s="454">
        <v>400804</v>
      </c>
      <c r="BD143" s="454"/>
      <c r="BE143" s="454"/>
      <c r="BJ143" s="443">
        <v>2004</v>
      </c>
      <c r="BK143" s="443">
        <f t="shared" si="100"/>
        <v>24</v>
      </c>
      <c r="BL143" s="443">
        <f t="shared" si="104"/>
        <v>2.181411646011425</v>
      </c>
      <c r="BM143" s="443">
        <f t="shared" si="101"/>
        <v>16</v>
      </c>
      <c r="BN143" s="443">
        <f t="shared" si="105"/>
        <v>1.4542744306742834</v>
      </c>
      <c r="BO143" s="443">
        <f t="shared" si="102"/>
        <v>60</v>
      </c>
      <c r="BP143" s="443">
        <f t="shared" si="106"/>
        <v>5.4535291150285632</v>
      </c>
      <c r="BQ143" s="443">
        <f t="shared" si="103"/>
        <v>1100205</v>
      </c>
      <c r="BR143" s="443">
        <f t="shared" si="107"/>
        <v>100</v>
      </c>
      <c r="BS143" s="443">
        <f t="shared" si="108"/>
        <v>9.0892151917142723</v>
      </c>
      <c r="BU143" s="443">
        <v>2004</v>
      </c>
      <c r="BW143" s="443">
        <v>1.9772793652820251</v>
      </c>
      <c r="CI143" s="443" t="s">
        <v>752</v>
      </c>
      <c r="CJ143" s="443" t="s">
        <v>753</v>
      </c>
      <c r="CK143" s="443" t="s">
        <v>457</v>
      </c>
      <c r="CO143" s="443" t="s">
        <v>752</v>
      </c>
      <c r="CP143" s="443" t="s">
        <v>754</v>
      </c>
      <c r="CS143" s="443" t="s">
        <v>457</v>
      </c>
    </row>
    <row r="144" spans="3:98" x14ac:dyDescent="0.15">
      <c r="C144" s="443"/>
      <c r="M144" s="443"/>
      <c r="N144" s="443"/>
      <c r="T144" s="443"/>
      <c r="U144" s="443"/>
      <c r="V144" s="443"/>
      <c r="AQ144" s="443"/>
      <c r="AR144" s="443"/>
      <c r="AT144" s="443"/>
      <c r="AV144" s="443"/>
      <c r="BB144" s="454">
        <v>3634</v>
      </c>
      <c r="BC144" s="454">
        <v>404438</v>
      </c>
      <c r="BD144" s="454"/>
      <c r="BE144" s="454"/>
      <c r="BJ144" s="443">
        <v>2005</v>
      </c>
      <c r="BK144" s="443">
        <f t="shared" si="100"/>
        <v>29</v>
      </c>
      <c r="BL144" s="443">
        <f t="shared" si="104"/>
        <v>2.5498316231876412</v>
      </c>
      <c r="BM144" s="443">
        <f t="shared" si="101"/>
        <v>19</v>
      </c>
      <c r="BN144" s="443">
        <f t="shared" si="105"/>
        <v>1.6705793393298338</v>
      </c>
      <c r="BO144" s="443">
        <f t="shared" si="102"/>
        <v>63</v>
      </c>
      <c r="BP144" s="443">
        <f t="shared" si="106"/>
        <v>5.5392893883041863</v>
      </c>
      <c r="BQ144" s="443">
        <f t="shared" si="103"/>
        <v>1137330</v>
      </c>
      <c r="BR144" s="443">
        <f t="shared" si="107"/>
        <v>111</v>
      </c>
      <c r="BS144" s="443">
        <f t="shared" si="108"/>
        <v>9.7597003508216602</v>
      </c>
      <c r="BU144" s="443">
        <v>2005</v>
      </c>
      <c r="BW144" s="443">
        <v>1.7254892430327298</v>
      </c>
    </row>
    <row r="145" spans="3:97" x14ac:dyDescent="0.15">
      <c r="C145" s="443"/>
      <c r="M145" s="443"/>
      <c r="N145" s="443"/>
      <c r="T145" s="443"/>
      <c r="U145" s="443"/>
      <c r="V145" s="443"/>
      <c r="AQ145" s="443"/>
      <c r="AR145" s="443"/>
      <c r="AT145" s="443"/>
      <c r="AV145" s="443"/>
      <c r="BB145" s="454">
        <v>3536</v>
      </c>
      <c r="BC145" s="454">
        <v>407974</v>
      </c>
      <c r="BD145" s="454"/>
      <c r="BE145" s="454"/>
      <c r="BJ145" s="443">
        <v>2006</v>
      </c>
      <c r="BK145" s="443">
        <f t="shared" si="100"/>
        <v>22</v>
      </c>
      <c r="BL145" s="443">
        <f t="shared" si="104"/>
        <v>1.8744925024560113</v>
      </c>
      <c r="BM145" s="443">
        <f t="shared" si="101"/>
        <v>15</v>
      </c>
      <c r="BN145" s="443">
        <f t="shared" si="105"/>
        <v>1.2780630698563713</v>
      </c>
      <c r="BO145" s="443">
        <f t="shared" si="102"/>
        <v>55</v>
      </c>
      <c r="BP145" s="443">
        <f t="shared" si="106"/>
        <v>4.6862312561400277</v>
      </c>
      <c r="BQ145" s="443">
        <f t="shared" si="103"/>
        <v>1173651</v>
      </c>
      <c r="BR145" s="443">
        <f t="shared" si="107"/>
        <v>92</v>
      </c>
      <c r="BS145" s="443">
        <f t="shared" si="108"/>
        <v>7.8387868284524105</v>
      </c>
      <c r="BU145" s="443">
        <v>2006</v>
      </c>
      <c r="BW145" s="443">
        <v>1.3602094227889487</v>
      </c>
    </row>
    <row r="146" spans="3:97" x14ac:dyDescent="0.15">
      <c r="C146" s="443"/>
      <c r="M146" s="443"/>
      <c r="N146" s="443"/>
      <c r="T146" s="443"/>
      <c r="U146" s="443"/>
      <c r="V146" s="443"/>
      <c r="AQ146" s="443"/>
      <c r="AR146" s="443"/>
      <c r="AT146" s="443"/>
      <c r="AV146" s="443"/>
      <c r="BB146" s="454">
        <v>4758</v>
      </c>
      <c r="BC146" s="454">
        <v>412732</v>
      </c>
      <c r="BD146" s="454"/>
      <c r="BE146" s="454"/>
      <c r="BJ146" s="443">
        <v>2007</v>
      </c>
      <c r="BK146" s="443">
        <f t="shared" si="100"/>
        <v>28</v>
      </c>
      <c r="BL146" s="443">
        <f t="shared" si="104"/>
        <v>2.7851634343850309</v>
      </c>
      <c r="BM146" s="443">
        <f t="shared" si="101"/>
        <v>11</v>
      </c>
      <c r="BN146" s="443">
        <f t="shared" si="105"/>
        <v>1.0941713492226908</v>
      </c>
      <c r="BO146" s="443">
        <f t="shared" si="102"/>
        <v>66</v>
      </c>
      <c r="BP146" s="443">
        <f t="shared" si="106"/>
        <v>6.5650280953361442</v>
      </c>
      <c r="BQ146" s="443">
        <f t="shared" si="103"/>
        <v>1005327</v>
      </c>
      <c r="BR146" s="443">
        <f t="shared" si="107"/>
        <v>105</v>
      </c>
      <c r="BS146" s="443">
        <f t="shared" si="108"/>
        <v>10.444362878943867</v>
      </c>
      <c r="BU146" s="443">
        <v>2007</v>
      </c>
      <c r="BW146" s="443">
        <v>1.5029940798219346</v>
      </c>
      <c r="CH146" s="443" t="s">
        <v>744</v>
      </c>
      <c r="CI146" s="455">
        <v>1191703</v>
      </c>
      <c r="CJ146" s="443">
        <v>21</v>
      </c>
      <c r="CK146" s="443">
        <v>1.76</v>
      </c>
      <c r="CN146" s="443" t="s">
        <v>744</v>
      </c>
      <c r="CO146" s="455">
        <v>385640</v>
      </c>
      <c r="CP146" s="443">
        <v>15</v>
      </c>
      <c r="CS146" s="443">
        <v>3.89</v>
      </c>
    </row>
    <row r="147" spans="3:97" x14ac:dyDescent="0.15">
      <c r="C147" s="443"/>
      <c r="M147" s="443"/>
      <c r="N147" s="443"/>
      <c r="T147" s="443"/>
      <c r="U147" s="443"/>
      <c r="V147" s="443"/>
      <c r="AQ147" s="443"/>
      <c r="AR147" s="443"/>
      <c r="AT147" s="443"/>
      <c r="AV147" s="443"/>
      <c r="BB147" s="454">
        <v>4586</v>
      </c>
      <c r="BC147" s="454">
        <v>417318</v>
      </c>
      <c r="BD147" s="454"/>
      <c r="BE147" s="454"/>
      <c r="BJ147" s="443">
        <v>2008</v>
      </c>
      <c r="BK147" s="443">
        <f t="shared" si="100"/>
        <v>15</v>
      </c>
      <c r="BL147" s="443">
        <f t="shared" si="104"/>
        <v>1.2039112669239826</v>
      </c>
      <c r="BM147" s="443">
        <f t="shared" si="101"/>
        <v>14</v>
      </c>
      <c r="BN147" s="443">
        <f t="shared" si="105"/>
        <v>1.1236505157957171</v>
      </c>
      <c r="BO147" s="443">
        <f t="shared" si="102"/>
        <v>79</v>
      </c>
      <c r="BP147" s="443">
        <f t="shared" si="106"/>
        <v>6.3405993391329742</v>
      </c>
      <c r="BQ147" s="443">
        <f t="shared" si="103"/>
        <v>1245939</v>
      </c>
      <c r="BR147" s="443">
        <f t="shared" si="107"/>
        <v>108</v>
      </c>
      <c r="BS147" s="443">
        <f t="shared" si="108"/>
        <v>8.6681611218526751</v>
      </c>
      <c r="BU147" s="443">
        <v>2008</v>
      </c>
      <c r="BW147" s="443">
        <v>1.8579396478318271</v>
      </c>
      <c r="CB147" s="443">
        <v>2800000</v>
      </c>
      <c r="CH147" s="443" t="s">
        <v>745</v>
      </c>
      <c r="CI147" s="455">
        <v>1138514</v>
      </c>
      <c r="CJ147" s="443">
        <v>26</v>
      </c>
      <c r="CK147" s="443">
        <v>2.2799999999999998</v>
      </c>
      <c r="CN147" s="443" t="s">
        <v>745</v>
      </c>
      <c r="CO147" s="455">
        <v>377510</v>
      </c>
      <c r="CP147" s="443">
        <v>11</v>
      </c>
      <c r="CS147" s="443">
        <v>2.91</v>
      </c>
    </row>
    <row r="148" spans="3:97" x14ac:dyDescent="0.15">
      <c r="C148" s="443"/>
      <c r="M148" s="443"/>
      <c r="N148" s="443"/>
      <c r="T148" s="443"/>
      <c r="U148" s="443"/>
      <c r="V148" s="443"/>
      <c r="AQ148" s="443"/>
      <c r="AR148" s="443"/>
      <c r="AT148" s="443"/>
      <c r="AV148" s="443"/>
      <c r="BB148" s="454">
        <v>5096</v>
      </c>
      <c r="BC148" s="454">
        <v>422414</v>
      </c>
      <c r="BD148" s="454"/>
      <c r="BE148" s="454"/>
      <c r="BJ148" s="443">
        <v>2009</v>
      </c>
      <c r="BK148" s="443">
        <f t="shared" si="100"/>
        <v>24</v>
      </c>
      <c r="BL148" s="443">
        <f t="shared" si="104"/>
        <v>2.1767345172955164</v>
      </c>
      <c r="BM148" s="443">
        <f t="shared" si="101"/>
        <v>25</v>
      </c>
      <c r="BN148" s="443">
        <f t="shared" si="105"/>
        <v>2.2674317888494961</v>
      </c>
      <c r="BO148" s="443">
        <v>75</v>
      </c>
      <c r="BP148" s="443">
        <f t="shared" si="106"/>
        <v>6.8022953665484884</v>
      </c>
      <c r="BQ148" s="443">
        <f t="shared" si="103"/>
        <v>1102569</v>
      </c>
      <c r="BR148" s="443">
        <f t="shared" si="107"/>
        <v>124</v>
      </c>
      <c r="BS148" s="443">
        <f t="shared" si="108"/>
        <v>11.246461672693501</v>
      </c>
      <c r="BU148" s="443">
        <v>2009</v>
      </c>
      <c r="BW148" s="443">
        <v>1.5276828605206842</v>
      </c>
      <c r="CH148" s="443" t="s">
        <v>746</v>
      </c>
      <c r="CI148" s="455">
        <v>1011300</v>
      </c>
      <c r="CJ148" s="443">
        <v>12</v>
      </c>
      <c r="CK148" s="443">
        <v>1.19</v>
      </c>
      <c r="CN148" s="443" t="s">
        <v>746</v>
      </c>
      <c r="CO148" s="455">
        <v>347720</v>
      </c>
      <c r="CP148" s="443">
        <v>18</v>
      </c>
      <c r="CS148" s="443">
        <v>5.18</v>
      </c>
    </row>
    <row r="149" spans="3:97" x14ac:dyDescent="0.15">
      <c r="C149" s="443"/>
      <c r="M149" s="443"/>
      <c r="N149" s="443"/>
      <c r="T149" s="443"/>
      <c r="U149" s="443"/>
      <c r="V149" s="443"/>
      <c r="AQ149" s="443"/>
      <c r="AR149" s="443"/>
      <c r="AT149" s="443"/>
      <c r="AV149" s="443"/>
      <c r="BB149" s="454">
        <v>3961</v>
      </c>
      <c r="BC149" s="454">
        <v>426375</v>
      </c>
      <c r="BD149" s="454"/>
      <c r="BE149" s="454"/>
      <c r="BJ149" s="443">
        <v>2010</v>
      </c>
      <c r="BK149" s="443">
        <v>21</v>
      </c>
      <c r="BL149" s="443">
        <f>BK149/BQ149*100000</f>
        <v>1.9220718836579043</v>
      </c>
      <c r="BM149" s="443">
        <v>12</v>
      </c>
      <c r="BN149" s="443">
        <f t="shared" si="105"/>
        <v>1.0983267906616596</v>
      </c>
      <c r="BO149" s="443">
        <v>52</v>
      </c>
      <c r="BP149" s="443">
        <f t="shared" si="106"/>
        <v>4.7594160928671911</v>
      </c>
      <c r="BQ149" s="443">
        <f t="shared" si="103"/>
        <v>1092571</v>
      </c>
      <c r="BR149" s="443">
        <f t="shared" si="107"/>
        <v>85</v>
      </c>
      <c r="BS149" s="443">
        <f t="shared" si="108"/>
        <v>7.779814767186755</v>
      </c>
      <c r="BU149" s="443">
        <v>2010</v>
      </c>
      <c r="BW149" s="443">
        <v>1.1294261294261294</v>
      </c>
      <c r="CH149" s="443" t="s">
        <v>747</v>
      </c>
      <c r="CI149" s="455">
        <v>892304</v>
      </c>
      <c r="CJ149" s="443">
        <v>13</v>
      </c>
      <c r="CK149" s="443">
        <v>1.46</v>
      </c>
      <c r="CN149" s="443" t="s">
        <v>747</v>
      </c>
      <c r="CO149" s="455">
        <v>357040</v>
      </c>
      <c r="CP149" s="443">
        <v>9</v>
      </c>
      <c r="CS149" s="443">
        <v>2.52</v>
      </c>
    </row>
    <row r="150" spans="3:97" x14ac:dyDescent="0.15">
      <c r="C150" s="443"/>
      <c r="M150" s="443"/>
      <c r="N150" s="443"/>
      <c r="T150" s="443"/>
      <c r="U150" s="443"/>
      <c r="V150" s="443"/>
      <c r="AQ150" s="443"/>
      <c r="AR150" s="443"/>
      <c r="AT150" s="443"/>
      <c r="AV150" s="443"/>
      <c r="BB150" s="454">
        <v>3568</v>
      </c>
      <c r="BC150" s="454">
        <v>429943</v>
      </c>
      <c r="BD150" s="454"/>
      <c r="BE150" s="454"/>
      <c r="BJ150" s="443">
        <v>2011</v>
      </c>
      <c r="BK150" s="443">
        <v>15</v>
      </c>
      <c r="BL150" s="443">
        <f>BK150/BQ150*100000</f>
        <v>1.3569404791628221</v>
      </c>
      <c r="BM150" s="443">
        <v>15</v>
      </c>
      <c r="BN150" s="443">
        <f>BM150/BQ150*100000</f>
        <v>1.3569404791628221</v>
      </c>
      <c r="BO150" s="443">
        <v>89</v>
      </c>
      <c r="BP150" s="443">
        <f t="shared" si="106"/>
        <v>8.051180176366076</v>
      </c>
      <c r="BQ150" s="443">
        <f t="shared" si="103"/>
        <v>1105428</v>
      </c>
      <c r="BR150" s="443">
        <f t="shared" si="107"/>
        <v>119</v>
      </c>
      <c r="BS150" s="443">
        <f t="shared" si="108"/>
        <v>10.76506113469172</v>
      </c>
      <c r="CH150" s="443" t="s">
        <v>748</v>
      </c>
      <c r="CI150" s="455">
        <v>905274</v>
      </c>
      <c r="CJ150" s="443">
        <v>14</v>
      </c>
      <c r="CK150" s="443">
        <v>1.55</v>
      </c>
      <c r="CN150" s="443" t="s">
        <v>748</v>
      </c>
      <c r="CO150" s="455">
        <v>312088</v>
      </c>
      <c r="CP150" s="443">
        <v>6</v>
      </c>
      <c r="CS150" s="443">
        <v>1.92</v>
      </c>
    </row>
    <row r="151" spans="3:97" x14ac:dyDescent="0.15">
      <c r="C151" s="443"/>
      <c r="M151" s="443"/>
      <c r="N151" s="443"/>
      <c r="T151" s="443"/>
      <c r="U151" s="443"/>
      <c r="V151" s="443"/>
      <c r="AQ151" s="443"/>
      <c r="AR151" s="443"/>
      <c r="AT151" s="443"/>
      <c r="AV151" s="443"/>
      <c r="BB151" s="454">
        <v>7808</v>
      </c>
      <c r="BC151" s="454">
        <v>437751</v>
      </c>
      <c r="BD151" s="454"/>
      <c r="BE151" s="454"/>
      <c r="BJ151" s="443">
        <v>2012</v>
      </c>
      <c r="BK151" s="443">
        <v>19</v>
      </c>
      <c r="BL151" s="443">
        <f>BK151/BQ151*100000</f>
        <v>1.5918603988699467</v>
      </c>
      <c r="BM151" s="443">
        <v>12</v>
      </c>
      <c r="BN151" s="443">
        <f>BM151/BQ151*100000</f>
        <v>1.0053855150757558</v>
      </c>
      <c r="BO151" s="443">
        <v>81</v>
      </c>
      <c r="BP151" s="443">
        <f t="shared" si="106"/>
        <v>6.786352226761351</v>
      </c>
      <c r="BQ151" s="443">
        <f t="shared" si="103"/>
        <v>1193572</v>
      </c>
      <c r="BR151" s="443">
        <f t="shared" si="107"/>
        <v>112</v>
      </c>
      <c r="BS151" s="443">
        <f t="shared" si="108"/>
        <v>9.3835981407070541</v>
      </c>
      <c r="CH151" s="443" t="s">
        <v>749</v>
      </c>
      <c r="CI151" s="455">
        <v>915593</v>
      </c>
      <c r="CJ151" s="443">
        <v>9</v>
      </c>
      <c r="CK151" s="443">
        <v>0.98</v>
      </c>
      <c r="CN151" s="443" t="s">
        <v>749</v>
      </c>
      <c r="CO151" s="455">
        <v>341458</v>
      </c>
      <c r="CP151" s="443">
        <v>7</v>
      </c>
      <c r="CS151" s="443">
        <v>2.0499999999999998</v>
      </c>
    </row>
    <row r="152" spans="3:97" x14ac:dyDescent="0.15">
      <c r="C152" s="443"/>
      <c r="M152" s="443"/>
      <c r="N152" s="443"/>
      <c r="T152" s="443"/>
      <c r="U152" s="443"/>
      <c r="V152" s="443"/>
      <c r="AQ152" s="443"/>
      <c r="AR152" s="443"/>
      <c r="AT152" s="443"/>
      <c r="AV152" s="443"/>
      <c r="BJ152" s="443">
        <v>2013</v>
      </c>
      <c r="BK152" s="443">
        <v>8</v>
      </c>
      <c r="BL152" s="443">
        <f>BK152/BQ152*100000</f>
        <v>0.72195454754657284</v>
      </c>
      <c r="BM152" s="443">
        <v>7</v>
      </c>
      <c r="BN152" s="443">
        <f>BM152/BQ152*100000</f>
        <v>0.63171022910325125</v>
      </c>
      <c r="BO152" s="443">
        <v>67</v>
      </c>
      <c r="BP152" s="443">
        <f>BO152/BQ152*100000</f>
        <v>6.046369335702547</v>
      </c>
      <c r="BQ152" s="443">
        <f t="shared" si="103"/>
        <v>1108103</v>
      </c>
      <c r="BR152" s="443">
        <f t="shared" si="107"/>
        <v>82</v>
      </c>
      <c r="BS152" s="443">
        <f t="shared" si="108"/>
        <v>7.4000341123523707</v>
      </c>
      <c r="CH152" s="443" t="s">
        <v>750</v>
      </c>
      <c r="CI152" s="455">
        <v>929848</v>
      </c>
      <c r="CJ152" s="443">
        <v>14</v>
      </c>
      <c r="CK152" s="443">
        <v>1.51</v>
      </c>
      <c r="CN152" s="443" t="s">
        <v>750</v>
      </c>
      <c r="CO152" s="455">
        <v>310265</v>
      </c>
      <c r="CP152" s="443">
        <v>7</v>
      </c>
      <c r="CS152" s="443">
        <v>2.2599999999999998</v>
      </c>
    </row>
    <row r="153" spans="3:97" x14ac:dyDescent="0.15">
      <c r="C153" s="443"/>
      <c r="M153" s="443"/>
      <c r="N153" s="443"/>
      <c r="T153" s="443"/>
      <c r="U153" s="443"/>
      <c r="V153" s="443"/>
      <c r="AQ153" s="443"/>
      <c r="AR153" s="443"/>
      <c r="AT153" s="443"/>
      <c r="AV153" s="443"/>
      <c r="BJ153" s="443">
        <v>2014</v>
      </c>
      <c r="BK153" s="443">
        <v>15</v>
      </c>
      <c r="BL153" s="443">
        <f>BK153/BQ153*100000</f>
        <v>1.5309184285836759</v>
      </c>
      <c r="BM153" s="443">
        <v>5</v>
      </c>
      <c r="BN153" s="443">
        <f>BM153/BQ153*100000</f>
        <v>0.51030614286122533</v>
      </c>
      <c r="BO153" s="443">
        <v>31</v>
      </c>
      <c r="BP153" s="443">
        <f>BO153/BQ153*100000</f>
        <v>3.1638980857395969</v>
      </c>
      <c r="BQ153" s="443">
        <v>979804</v>
      </c>
      <c r="BR153" s="443">
        <f t="shared" si="107"/>
        <v>51</v>
      </c>
      <c r="BS153" s="443">
        <f t="shared" si="108"/>
        <v>5.2051226571844982</v>
      </c>
      <c r="CH153" s="443" t="s">
        <v>751</v>
      </c>
      <c r="CI153" s="455">
        <v>938114</v>
      </c>
      <c r="CJ153" s="443">
        <v>11</v>
      </c>
      <c r="CK153" s="443">
        <v>1.17</v>
      </c>
      <c r="CN153" s="443" t="s">
        <v>751</v>
      </c>
      <c r="CO153" s="455">
        <v>283511</v>
      </c>
      <c r="CP153" s="443">
        <v>4</v>
      </c>
      <c r="CS153" s="443">
        <v>1.41</v>
      </c>
    </row>
    <row r="154" spans="3:97" x14ac:dyDescent="0.15">
      <c r="C154" s="443"/>
      <c r="M154" s="443"/>
      <c r="N154" s="443"/>
      <c r="T154" s="443"/>
      <c r="U154" s="443"/>
      <c r="V154" s="443"/>
      <c r="AQ154" s="443"/>
      <c r="AR154" s="443"/>
      <c r="AT154" s="443"/>
      <c r="AV154" s="443"/>
      <c r="CH154" s="443" t="s">
        <v>755</v>
      </c>
      <c r="CI154" s="455">
        <v>893477</v>
      </c>
      <c r="CJ154" s="443">
        <v>7</v>
      </c>
      <c r="CK154" s="443">
        <v>0.78</v>
      </c>
      <c r="CN154" s="443" t="s">
        <v>755</v>
      </c>
      <c r="CO154" s="455">
        <v>273516</v>
      </c>
      <c r="CP154" s="443">
        <v>4</v>
      </c>
      <c r="CS154" s="443">
        <v>1.46</v>
      </c>
    </row>
    <row r="155" spans="3:97" x14ac:dyDescent="0.15">
      <c r="C155" s="443"/>
      <c r="M155" s="443"/>
      <c r="N155" s="443"/>
      <c r="T155" s="443"/>
      <c r="U155" s="443"/>
      <c r="V155" s="443"/>
      <c r="AQ155" s="443"/>
      <c r="AR155" s="443"/>
      <c r="AT155" s="443"/>
      <c r="AV155" s="443"/>
      <c r="CH155" s="443" t="s">
        <v>756</v>
      </c>
      <c r="CI155" s="455">
        <v>939684</v>
      </c>
      <c r="CJ155" s="443">
        <v>9</v>
      </c>
      <c r="CK155" s="443">
        <v>0.96</v>
      </c>
      <c r="CN155" s="443" t="s">
        <v>756</v>
      </c>
      <c r="CO155" s="455">
        <v>287295</v>
      </c>
      <c r="CP155" s="443">
        <v>7</v>
      </c>
      <c r="CS155" s="443">
        <v>2.4700000000000002</v>
      </c>
    </row>
    <row r="156" spans="3:97" x14ac:dyDescent="0.15">
      <c r="C156" s="443"/>
      <c r="M156" s="443"/>
      <c r="N156" s="443"/>
      <c r="T156" s="443"/>
      <c r="U156" s="443"/>
      <c r="V156" s="443"/>
      <c r="AQ156" s="443"/>
      <c r="AR156" s="443"/>
      <c r="AT156" s="443"/>
      <c r="AV156" s="443"/>
      <c r="CH156" s="443" t="s">
        <v>1153</v>
      </c>
      <c r="CI156" s="456">
        <v>895475</v>
      </c>
      <c r="CJ156" s="443">
        <v>9</v>
      </c>
      <c r="CK156" s="442">
        <v>1.01</v>
      </c>
      <c r="CN156" s="443" t="s">
        <v>1153</v>
      </c>
      <c r="CO156" s="456">
        <v>276825</v>
      </c>
      <c r="CP156" s="443">
        <v>6</v>
      </c>
      <c r="CS156" s="443">
        <v>2.17</v>
      </c>
    </row>
    <row r="157" spans="3:97" x14ac:dyDescent="0.15">
      <c r="C157" s="443"/>
      <c r="M157" s="443"/>
      <c r="N157" s="443"/>
      <c r="T157" s="443"/>
      <c r="U157" s="443"/>
      <c r="V157" s="443"/>
      <c r="AQ157" s="443"/>
      <c r="AR157" s="443"/>
      <c r="AT157" s="443"/>
      <c r="AV157" s="443"/>
      <c r="CH157" s="443" t="s">
        <v>1478</v>
      </c>
      <c r="CI157" s="456">
        <v>832772</v>
      </c>
      <c r="CJ157" s="443">
        <v>4</v>
      </c>
      <c r="CK157" s="443">
        <v>0.48</v>
      </c>
      <c r="CN157" s="443" t="s">
        <v>1478</v>
      </c>
      <c r="CO157" s="456">
        <v>244522</v>
      </c>
      <c r="CP157" s="443">
        <v>8</v>
      </c>
      <c r="CS157" s="443">
        <v>3.27</v>
      </c>
    </row>
    <row r="158" spans="3:97" x14ac:dyDescent="0.15">
      <c r="C158" s="443"/>
      <c r="M158" s="443"/>
      <c r="N158" s="443"/>
      <c r="T158" s="443"/>
      <c r="U158" s="443"/>
      <c r="V158" s="443"/>
      <c r="AQ158" s="443"/>
      <c r="AR158" s="443"/>
      <c r="AT158" s="443"/>
      <c r="AV158" s="443"/>
      <c r="CH158" s="443" t="s">
        <v>1937</v>
      </c>
      <c r="CI158" s="443">
        <v>829157</v>
      </c>
      <c r="CJ158" s="443">
        <v>14</v>
      </c>
      <c r="CK158" s="443">
        <v>1.69</v>
      </c>
      <c r="CN158" s="443" t="s">
        <v>1937</v>
      </c>
      <c r="CO158" s="443">
        <v>257116</v>
      </c>
      <c r="CP158" s="443">
        <v>5</v>
      </c>
      <c r="CS158" s="443">
        <v>1.94</v>
      </c>
    </row>
    <row r="159" spans="3:97" x14ac:dyDescent="0.15">
      <c r="C159" s="443"/>
      <c r="M159" s="443"/>
      <c r="N159" s="443"/>
      <c r="T159" s="443"/>
      <c r="U159" s="443"/>
      <c r="V159" s="443"/>
      <c r="AQ159" s="443"/>
      <c r="AR159" s="443"/>
      <c r="AT159" s="443"/>
      <c r="AV159" s="443"/>
    </row>
    <row r="160" spans="3:97" x14ac:dyDescent="0.15">
      <c r="C160" s="443"/>
      <c r="M160" s="443"/>
      <c r="N160" s="443"/>
      <c r="T160" s="443"/>
      <c r="U160" s="443"/>
      <c r="V160" s="443"/>
      <c r="AQ160" s="443"/>
      <c r="AR160" s="443"/>
      <c r="AT160" s="443"/>
      <c r="AV160" s="443"/>
      <c r="BB160" s="443" t="s">
        <v>457</v>
      </c>
    </row>
    <row r="161" spans="3:97" x14ac:dyDescent="0.15">
      <c r="C161" s="443"/>
      <c r="M161" s="443"/>
      <c r="N161" s="443"/>
      <c r="T161" s="443"/>
      <c r="U161" s="443"/>
      <c r="V161" s="443"/>
      <c r="AQ161" s="443"/>
      <c r="AR161" s="443"/>
      <c r="AT161" s="443"/>
      <c r="AV161" s="443"/>
    </row>
    <row r="162" spans="3:97" x14ac:dyDescent="0.15">
      <c r="C162" s="443"/>
      <c r="M162" s="443"/>
      <c r="N162" s="443"/>
      <c r="T162" s="443"/>
      <c r="U162" s="443"/>
      <c r="V162" s="443"/>
      <c r="AQ162" s="443"/>
      <c r="AR162" s="443"/>
      <c r="AT162" s="443"/>
      <c r="AV162" s="443"/>
    </row>
    <row r="163" spans="3:97" x14ac:dyDescent="0.15">
      <c r="C163" s="443"/>
      <c r="M163" s="443"/>
      <c r="N163" s="443"/>
      <c r="T163" s="443"/>
      <c r="U163" s="443"/>
      <c r="V163" s="443"/>
      <c r="AQ163" s="443"/>
      <c r="AR163" s="443"/>
      <c r="AT163" s="443"/>
      <c r="AV163" s="443"/>
      <c r="BB163" s="443">
        <v>3.89</v>
      </c>
      <c r="CN163" s="443" t="s">
        <v>1481</v>
      </c>
    </row>
    <row r="164" spans="3:97" x14ac:dyDescent="0.15">
      <c r="C164" s="443"/>
      <c r="M164" s="443"/>
      <c r="N164" s="443"/>
      <c r="T164" s="443"/>
      <c r="U164" s="443"/>
      <c r="V164" s="443"/>
      <c r="AQ164" s="443"/>
      <c r="AR164" s="443"/>
      <c r="AT164" s="443"/>
      <c r="AV164" s="443"/>
      <c r="BB164" s="443">
        <v>2.91</v>
      </c>
    </row>
    <row r="165" spans="3:97" x14ac:dyDescent="0.15">
      <c r="C165" s="443"/>
      <c r="M165" s="443"/>
      <c r="N165" s="443"/>
      <c r="T165" s="443"/>
      <c r="U165" s="443"/>
      <c r="V165" s="443"/>
      <c r="AQ165" s="443"/>
      <c r="AR165" s="443"/>
      <c r="AT165" s="443"/>
      <c r="AV165" s="443"/>
      <c r="BB165" s="443">
        <v>5.18</v>
      </c>
    </row>
    <row r="166" spans="3:97" x14ac:dyDescent="0.15">
      <c r="C166" s="443"/>
      <c r="M166" s="443"/>
      <c r="N166" s="443"/>
      <c r="T166" s="443"/>
      <c r="U166" s="443"/>
      <c r="V166" s="443"/>
      <c r="AQ166" s="443"/>
      <c r="AR166" s="443"/>
      <c r="AT166" s="443"/>
      <c r="AV166" s="443"/>
      <c r="BB166" s="443">
        <v>2.2400000000000002</v>
      </c>
      <c r="CO166" s="443" t="s">
        <v>752</v>
      </c>
      <c r="CP166" s="443" t="s">
        <v>753</v>
      </c>
      <c r="CS166" s="443" t="s">
        <v>457</v>
      </c>
    </row>
    <row r="167" spans="3:97" x14ac:dyDescent="0.15">
      <c r="C167" s="443"/>
      <c r="M167" s="443"/>
      <c r="N167" s="443"/>
      <c r="T167" s="443"/>
      <c r="U167" s="443"/>
      <c r="V167" s="443"/>
      <c r="AQ167" s="443"/>
      <c r="AR167" s="443"/>
      <c r="AT167" s="443"/>
      <c r="AV167" s="443"/>
      <c r="BB167" s="443">
        <v>1.59</v>
      </c>
    </row>
    <row r="168" spans="3:97" x14ac:dyDescent="0.15">
      <c r="C168" s="443"/>
      <c r="M168" s="443"/>
      <c r="N168" s="443"/>
      <c r="T168" s="443"/>
      <c r="U168" s="443"/>
      <c r="V168" s="443"/>
      <c r="AQ168" s="443"/>
      <c r="AR168" s="443"/>
      <c r="AT168" s="443"/>
      <c r="AV168" s="443"/>
      <c r="BB168" s="443">
        <v>1.9</v>
      </c>
    </row>
    <row r="169" spans="3:97" x14ac:dyDescent="0.15">
      <c r="C169" s="443"/>
      <c r="M169" s="443"/>
      <c r="N169" s="443"/>
      <c r="T169" s="443"/>
      <c r="U169" s="443"/>
      <c r="V169" s="443"/>
      <c r="AQ169" s="443"/>
      <c r="AR169" s="443"/>
      <c r="AT169" s="443"/>
      <c r="AV169" s="443"/>
      <c r="BB169" s="443">
        <v>2.2799999999999998</v>
      </c>
      <c r="CN169" s="443" t="s">
        <v>744</v>
      </c>
      <c r="CO169" s="455"/>
      <c r="CP169" s="443">
        <v>35</v>
      </c>
      <c r="CS169" s="443">
        <v>1.48</v>
      </c>
    </row>
    <row r="170" spans="3:97" x14ac:dyDescent="0.15">
      <c r="C170" s="443"/>
      <c r="M170" s="443"/>
      <c r="N170" s="443"/>
      <c r="T170" s="443"/>
      <c r="U170" s="443"/>
      <c r="V170" s="443"/>
      <c r="AQ170" s="443"/>
      <c r="AR170" s="443"/>
      <c r="AT170" s="443"/>
      <c r="AV170" s="443"/>
      <c r="BB170" s="443">
        <v>1.48</v>
      </c>
      <c r="CN170" s="443" t="s">
        <v>745</v>
      </c>
      <c r="CO170" s="455"/>
      <c r="CP170" s="443">
        <v>31</v>
      </c>
      <c r="CS170" s="443">
        <v>1.3</v>
      </c>
    </row>
    <row r="171" spans="3:97" x14ac:dyDescent="0.15">
      <c r="C171" s="443"/>
      <c r="M171" s="443"/>
      <c r="N171" s="443"/>
      <c r="T171" s="443"/>
      <c r="U171" s="443"/>
      <c r="V171" s="443"/>
      <c r="AQ171" s="443"/>
      <c r="AR171" s="443"/>
      <c r="AT171" s="443"/>
      <c r="AV171" s="443"/>
      <c r="BB171" s="443">
        <v>1.34</v>
      </c>
      <c r="CN171" s="443" t="s">
        <v>746</v>
      </c>
      <c r="CO171" s="455"/>
      <c r="CP171" s="443">
        <v>27</v>
      </c>
      <c r="CS171" s="443">
        <v>1.18</v>
      </c>
    </row>
    <row r="172" spans="3:97" x14ac:dyDescent="0.15">
      <c r="C172" s="443"/>
      <c r="M172" s="443"/>
      <c r="N172" s="443"/>
      <c r="T172" s="443"/>
      <c r="U172" s="443"/>
      <c r="V172" s="443"/>
      <c r="AQ172" s="443"/>
      <c r="AR172" s="443"/>
      <c r="AT172" s="443"/>
      <c r="AV172" s="443"/>
      <c r="CN172" s="443" t="s">
        <v>747</v>
      </c>
      <c r="CO172" s="455"/>
      <c r="CP172" s="443">
        <v>32</v>
      </c>
      <c r="CS172" s="443">
        <v>1.49</v>
      </c>
    </row>
    <row r="173" spans="3:97" x14ac:dyDescent="0.15">
      <c r="C173" s="443"/>
      <c r="M173" s="443"/>
      <c r="N173" s="443"/>
      <c r="T173" s="443"/>
      <c r="U173" s="443"/>
      <c r="V173" s="443"/>
      <c r="AQ173" s="443"/>
      <c r="AR173" s="443"/>
      <c r="AT173" s="443"/>
      <c r="AV173" s="443"/>
      <c r="CN173" s="443" t="s">
        <v>748</v>
      </c>
      <c r="CO173" s="455"/>
      <c r="CP173" s="443">
        <v>19</v>
      </c>
      <c r="CS173" s="443">
        <v>0.9</v>
      </c>
    </row>
    <row r="174" spans="3:97" x14ac:dyDescent="0.15">
      <c r="C174" s="443"/>
      <c r="M174" s="443"/>
      <c r="N174" s="443"/>
      <c r="T174" s="443"/>
      <c r="U174" s="443"/>
      <c r="V174" s="443"/>
      <c r="AQ174" s="443"/>
      <c r="AR174" s="443"/>
      <c r="AT174" s="443"/>
      <c r="AV174" s="443"/>
      <c r="CN174" s="443" t="s">
        <v>749</v>
      </c>
      <c r="CO174" s="455"/>
      <c r="CP174" s="443">
        <v>28</v>
      </c>
      <c r="CS174" s="443">
        <v>1.37</v>
      </c>
    </row>
    <row r="175" spans="3:97" x14ac:dyDescent="0.15">
      <c r="C175" s="443"/>
      <c r="M175" s="443"/>
      <c r="N175" s="443"/>
      <c r="T175" s="443"/>
      <c r="U175" s="443"/>
      <c r="V175" s="443"/>
      <c r="AQ175" s="443"/>
      <c r="AR175" s="443"/>
      <c r="AT175" s="443"/>
      <c r="AV175" s="443"/>
      <c r="CN175" s="443" t="s">
        <v>750</v>
      </c>
      <c r="CO175" s="455"/>
      <c r="CP175" s="443">
        <v>26</v>
      </c>
      <c r="CS175" s="443">
        <v>1.34</v>
      </c>
    </row>
    <row r="176" spans="3:97" x14ac:dyDescent="0.15">
      <c r="C176" s="443"/>
      <c r="M176" s="443"/>
      <c r="N176" s="443"/>
      <c r="T176" s="443"/>
      <c r="U176" s="443"/>
      <c r="V176" s="443"/>
      <c r="AQ176" s="443"/>
      <c r="AR176" s="443"/>
      <c r="AT176" s="443"/>
      <c r="AV176" s="443"/>
      <c r="CN176" s="443" t="s">
        <v>751</v>
      </c>
      <c r="CO176" s="455"/>
      <c r="CP176" s="443">
        <v>17</v>
      </c>
      <c r="CS176" s="443">
        <v>0.9</v>
      </c>
    </row>
    <row r="177" spans="3:97" x14ac:dyDescent="0.15">
      <c r="C177" s="443"/>
      <c r="M177" s="443"/>
      <c r="N177" s="443"/>
      <c r="T177" s="443"/>
      <c r="U177" s="443"/>
      <c r="V177" s="443"/>
      <c r="AQ177" s="443"/>
      <c r="AR177" s="443"/>
      <c r="AT177" s="443"/>
      <c r="AV177" s="443"/>
      <c r="CN177" s="443" t="s">
        <v>755</v>
      </c>
      <c r="CO177" s="455"/>
      <c r="CP177" s="443">
        <v>14</v>
      </c>
      <c r="CS177" s="443">
        <v>0.71</v>
      </c>
    </row>
    <row r="178" spans="3:97" x14ac:dyDescent="0.15">
      <c r="C178" s="443"/>
      <c r="M178" s="443"/>
      <c r="N178" s="443"/>
      <c r="T178" s="443"/>
      <c r="U178" s="443"/>
      <c r="V178" s="443"/>
      <c r="AQ178" s="443"/>
      <c r="AR178" s="443"/>
      <c r="AT178" s="443"/>
      <c r="AV178" s="443"/>
      <c r="CN178" s="443" t="s">
        <v>756</v>
      </c>
      <c r="CO178" s="455"/>
      <c r="CP178" s="443">
        <v>15</v>
      </c>
      <c r="CS178" s="443">
        <v>0.76</v>
      </c>
    </row>
    <row r="179" spans="3:97" x14ac:dyDescent="0.15">
      <c r="C179" s="443"/>
      <c r="M179" s="443"/>
      <c r="N179" s="443"/>
      <c r="T179" s="443"/>
      <c r="U179" s="443"/>
      <c r="V179" s="443"/>
      <c r="AQ179" s="443"/>
      <c r="AR179" s="443"/>
      <c r="AT179" s="443"/>
      <c r="AV179" s="443"/>
      <c r="CN179" s="443" t="s">
        <v>1153</v>
      </c>
      <c r="CO179" s="456"/>
      <c r="CP179" s="443">
        <v>20</v>
      </c>
      <c r="CS179" s="442">
        <v>1.04</v>
      </c>
    </row>
    <row r="180" spans="3:97" x14ac:dyDescent="0.15">
      <c r="C180" s="443"/>
      <c r="M180" s="443"/>
      <c r="N180" s="443"/>
      <c r="T180" s="443"/>
      <c r="U180" s="443"/>
      <c r="V180" s="443"/>
      <c r="AQ180" s="443"/>
      <c r="AR180" s="443"/>
      <c r="AT180" s="443"/>
      <c r="AV180" s="443"/>
      <c r="CN180" s="443" t="s">
        <v>1478</v>
      </c>
      <c r="CO180" s="456"/>
      <c r="CP180" s="443">
        <v>19</v>
      </c>
      <c r="CS180" s="443">
        <v>1.0900000000000001</v>
      </c>
    </row>
    <row r="181" spans="3:97" x14ac:dyDescent="0.15">
      <c r="C181" s="443"/>
      <c r="M181" s="443"/>
      <c r="N181" s="443"/>
      <c r="T181" s="443"/>
      <c r="U181" s="443"/>
      <c r="V181" s="443"/>
      <c r="AQ181" s="443"/>
      <c r="AR181" s="443"/>
      <c r="AT181" s="443"/>
      <c r="AV181" s="443"/>
      <c r="CN181" s="443" t="s">
        <v>1937</v>
      </c>
    </row>
    <row r="182" spans="3:97" x14ac:dyDescent="0.15">
      <c r="C182" s="443"/>
      <c r="M182" s="443"/>
      <c r="N182" s="443"/>
      <c r="T182" s="443"/>
      <c r="U182" s="443"/>
      <c r="V182" s="443"/>
      <c r="AQ182" s="443"/>
      <c r="AR182" s="443"/>
      <c r="AT182" s="443"/>
      <c r="AV182" s="443"/>
    </row>
    <row r="183" spans="3:97" x14ac:dyDescent="0.15">
      <c r="C183" s="443"/>
      <c r="M183" s="443"/>
      <c r="N183" s="443"/>
      <c r="T183" s="443"/>
      <c r="U183" s="443"/>
      <c r="V183" s="443"/>
      <c r="AQ183" s="443"/>
      <c r="AR183" s="443"/>
      <c r="AT183" s="443"/>
      <c r="AV183" s="443"/>
    </row>
    <row r="184" spans="3:97" x14ac:dyDescent="0.15">
      <c r="C184" s="443"/>
      <c r="M184" s="443"/>
      <c r="N184" s="443"/>
      <c r="T184" s="443"/>
      <c r="U184" s="443"/>
      <c r="V184" s="443"/>
      <c r="AQ184" s="443"/>
      <c r="AR184" s="443"/>
      <c r="AT184" s="443"/>
      <c r="AV184" s="443"/>
    </row>
    <row r="185" spans="3:97" x14ac:dyDescent="0.15">
      <c r="C185" s="443"/>
      <c r="M185" s="443"/>
      <c r="N185" s="443"/>
      <c r="T185" s="443"/>
      <c r="U185" s="443"/>
      <c r="V185" s="443"/>
      <c r="AQ185" s="443"/>
      <c r="AR185" s="443"/>
      <c r="AT185" s="443"/>
      <c r="AV185" s="443"/>
    </row>
    <row r="186" spans="3:97" x14ac:dyDescent="0.15">
      <c r="C186" s="443"/>
      <c r="M186" s="443"/>
      <c r="N186" s="443"/>
      <c r="T186" s="443"/>
      <c r="U186" s="443"/>
      <c r="V186" s="443"/>
      <c r="AQ186" s="443"/>
      <c r="AR186" s="443"/>
      <c r="AT186" s="443"/>
      <c r="AV186" s="443"/>
    </row>
    <row r="187" spans="3:97" x14ac:dyDescent="0.15">
      <c r="C187" s="443"/>
      <c r="M187" s="443"/>
      <c r="N187" s="443"/>
      <c r="T187" s="443"/>
      <c r="U187" s="443"/>
      <c r="V187" s="443"/>
      <c r="AQ187" s="443"/>
      <c r="AR187" s="443"/>
      <c r="AT187" s="443"/>
      <c r="AV187" s="443"/>
    </row>
    <row r="188" spans="3:97" x14ac:dyDescent="0.15">
      <c r="C188" s="443"/>
      <c r="M188" s="443"/>
      <c r="N188" s="443"/>
      <c r="T188" s="443"/>
      <c r="U188" s="443"/>
      <c r="V188" s="443"/>
      <c r="AQ188" s="443"/>
      <c r="AR188" s="443"/>
      <c r="AT188" s="443"/>
      <c r="AV188" s="443"/>
    </row>
    <row r="189" spans="3:97" x14ac:dyDescent="0.15">
      <c r="C189" s="443"/>
      <c r="M189" s="443"/>
      <c r="N189" s="443"/>
      <c r="T189" s="443"/>
      <c r="U189" s="443"/>
      <c r="V189" s="443"/>
      <c r="AQ189" s="443"/>
      <c r="AR189" s="443"/>
      <c r="AT189" s="443"/>
      <c r="AV189" s="443"/>
    </row>
    <row r="190" spans="3:97" x14ac:dyDescent="0.15">
      <c r="C190" s="443"/>
      <c r="M190" s="443"/>
      <c r="N190" s="443"/>
      <c r="T190" s="443"/>
      <c r="U190" s="443"/>
      <c r="V190" s="443"/>
      <c r="AQ190" s="443"/>
      <c r="AR190" s="443"/>
      <c r="AT190" s="443"/>
      <c r="AV190" s="443"/>
    </row>
    <row r="191" spans="3:97" x14ac:dyDescent="0.15">
      <c r="C191" s="443"/>
      <c r="M191" s="443"/>
      <c r="N191" s="443"/>
      <c r="T191" s="443"/>
      <c r="U191" s="443"/>
      <c r="V191" s="443"/>
      <c r="AQ191" s="443"/>
      <c r="AR191" s="443"/>
      <c r="AT191" s="443"/>
      <c r="AV191" s="443"/>
    </row>
    <row r="192" spans="3:97" x14ac:dyDescent="0.15">
      <c r="C192" s="443"/>
      <c r="M192" s="443"/>
      <c r="N192" s="443"/>
      <c r="T192" s="443"/>
      <c r="U192" s="443"/>
      <c r="V192" s="443"/>
      <c r="AQ192" s="443"/>
      <c r="AR192" s="443"/>
      <c r="AT192" s="443"/>
      <c r="AV192" s="443"/>
    </row>
    <row r="193" spans="3:48" x14ac:dyDescent="0.15">
      <c r="C193" s="443"/>
      <c r="M193" s="443"/>
      <c r="N193" s="443"/>
      <c r="T193" s="443"/>
      <c r="U193" s="443"/>
      <c r="V193" s="443"/>
      <c r="AQ193" s="443"/>
      <c r="AR193" s="443"/>
      <c r="AT193" s="443"/>
      <c r="AV193" s="443"/>
    </row>
    <row r="194" spans="3:48" x14ac:dyDescent="0.15">
      <c r="C194" s="443"/>
      <c r="M194" s="443"/>
      <c r="N194" s="443"/>
      <c r="T194" s="443"/>
      <c r="U194" s="443"/>
      <c r="V194" s="443"/>
      <c r="AQ194" s="443"/>
      <c r="AR194" s="443"/>
      <c r="AT194" s="443"/>
      <c r="AV194" s="443"/>
    </row>
    <row r="195" spans="3:48" x14ac:dyDescent="0.15">
      <c r="C195" s="443"/>
      <c r="M195" s="443"/>
      <c r="N195" s="443"/>
      <c r="T195" s="443"/>
      <c r="U195" s="443"/>
      <c r="V195" s="443"/>
      <c r="AQ195" s="443"/>
      <c r="AR195" s="443"/>
      <c r="AT195" s="443"/>
      <c r="AV195" s="443"/>
    </row>
    <row r="196" spans="3:48" x14ac:dyDescent="0.15">
      <c r="C196" s="443"/>
      <c r="M196" s="443"/>
      <c r="N196" s="443"/>
      <c r="T196" s="443"/>
      <c r="U196" s="443"/>
      <c r="V196" s="443"/>
      <c r="AQ196" s="443"/>
      <c r="AR196" s="443"/>
      <c r="AT196" s="443"/>
      <c r="AV196" s="443"/>
    </row>
    <row r="197" spans="3:48" x14ac:dyDescent="0.15">
      <c r="C197" s="443"/>
      <c r="M197" s="443"/>
      <c r="N197" s="443"/>
      <c r="T197" s="443"/>
      <c r="U197" s="443"/>
      <c r="V197" s="443"/>
      <c r="AQ197" s="443"/>
      <c r="AR197" s="443"/>
      <c r="AT197" s="443"/>
      <c r="AV197" s="443"/>
    </row>
    <row r="198" spans="3:48" x14ac:dyDescent="0.15">
      <c r="C198" s="443"/>
      <c r="M198" s="443"/>
      <c r="N198" s="443"/>
      <c r="T198" s="443"/>
      <c r="U198" s="443"/>
      <c r="V198" s="443"/>
      <c r="AQ198" s="443"/>
      <c r="AR198" s="443"/>
      <c r="AT198" s="443"/>
      <c r="AV198" s="443"/>
    </row>
    <row r="199" spans="3:48" x14ac:dyDescent="0.15">
      <c r="C199" s="443"/>
      <c r="M199" s="443"/>
      <c r="N199" s="443"/>
      <c r="T199" s="443"/>
      <c r="U199" s="443"/>
      <c r="V199" s="443"/>
      <c r="AQ199" s="443"/>
      <c r="AR199" s="443"/>
      <c r="AT199" s="443"/>
      <c r="AV199" s="443"/>
    </row>
    <row r="200" spans="3:48" x14ac:dyDescent="0.15">
      <c r="C200" s="443"/>
      <c r="M200" s="443"/>
      <c r="N200" s="443"/>
      <c r="T200" s="443"/>
      <c r="U200" s="443"/>
      <c r="V200" s="443"/>
      <c r="AQ200" s="443"/>
      <c r="AR200" s="443"/>
      <c r="AT200" s="443"/>
      <c r="AV200" s="443"/>
    </row>
    <row r="201" spans="3:48" x14ac:dyDescent="0.15">
      <c r="C201" s="443"/>
      <c r="M201" s="443"/>
      <c r="N201" s="443"/>
      <c r="T201" s="443"/>
      <c r="U201" s="443"/>
      <c r="V201" s="443"/>
      <c r="AQ201" s="443"/>
      <c r="AR201" s="443"/>
      <c r="AT201" s="443"/>
      <c r="AV201" s="443"/>
    </row>
    <row r="202" spans="3:48" x14ac:dyDescent="0.15">
      <c r="C202" s="443"/>
      <c r="M202" s="443"/>
      <c r="N202" s="443"/>
      <c r="T202" s="443"/>
      <c r="U202" s="443"/>
      <c r="V202" s="443"/>
      <c r="AQ202" s="443"/>
      <c r="AR202" s="443"/>
      <c r="AT202" s="443"/>
      <c r="AV202" s="443"/>
    </row>
    <row r="203" spans="3:48" x14ac:dyDescent="0.15">
      <c r="C203" s="443"/>
      <c r="M203" s="443"/>
      <c r="N203" s="443"/>
      <c r="T203" s="443"/>
      <c r="U203" s="443"/>
      <c r="V203" s="443"/>
      <c r="AQ203" s="443"/>
      <c r="AR203" s="443"/>
      <c r="AT203" s="443"/>
      <c r="AV203" s="443"/>
    </row>
    <row r="204" spans="3:48" x14ac:dyDescent="0.15">
      <c r="C204" s="443"/>
      <c r="M204" s="443"/>
      <c r="N204" s="443"/>
      <c r="T204" s="443"/>
      <c r="U204" s="443"/>
      <c r="V204" s="443"/>
      <c r="AQ204" s="443"/>
      <c r="AR204" s="443"/>
      <c r="AT204" s="443"/>
      <c r="AV204" s="443"/>
    </row>
    <row r="205" spans="3:48" x14ac:dyDescent="0.15">
      <c r="C205" s="443"/>
      <c r="M205" s="443"/>
      <c r="N205" s="443"/>
      <c r="T205" s="443"/>
      <c r="U205" s="443"/>
      <c r="V205" s="443"/>
      <c r="AQ205" s="443"/>
      <c r="AR205" s="443"/>
      <c r="AT205" s="443"/>
      <c r="AV205" s="443"/>
    </row>
    <row r="206" spans="3:48" x14ac:dyDescent="0.15">
      <c r="C206" s="443"/>
      <c r="M206" s="443"/>
      <c r="N206" s="443"/>
      <c r="T206" s="443"/>
      <c r="U206" s="443"/>
      <c r="V206" s="443"/>
      <c r="AQ206" s="443"/>
      <c r="AR206" s="443"/>
      <c r="AT206" s="443"/>
      <c r="AV206" s="443"/>
    </row>
    <row r="207" spans="3:48" x14ac:dyDescent="0.15">
      <c r="C207" s="443"/>
      <c r="M207" s="443"/>
      <c r="N207" s="443"/>
      <c r="T207" s="443"/>
      <c r="U207" s="443"/>
      <c r="V207" s="443"/>
      <c r="AQ207" s="443"/>
      <c r="AR207" s="443"/>
      <c r="AT207" s="443"/>
      <c r="AV207" s="443"/>
    </row>
    <row r="208" spans="3:48" x14ac:dyDescent="0.15">
      <c r="C208" s="443"/>
      <c r="M208" s="443"/>
      <c r="N208" s="443"/>
      <c r="T208" s="443"/>
      <c r="U208" s="443"/>
      <c r="V208" s="443"/>
      <c r="AQ208" s="443"/>
      <c r="AR208" s="443"/>
      <c r="AT208" s="443"/>
      <c r="AV208" s="443"/>
    </row>
    <row r="209" spans="3:48" x14ac:dyDescent="0.15">
      <c r="C209" s="443"/>
      <c r="M209" s="443"/>
      <c r="N209" s="443"/>
      <c r="T209" s="443"/>
      <c r="U209" s="443"/>
      <c r="V209" s="443"/>
      <c r="AQ209" s="443"/>
      <c r="AR209" s="443"/>
      <c r="AT209" s="443"/>
      <c r="AV209" s="443"/>
    </row>
    <row r="210" spans="3:48" x14ac:dyDescent="0.15">
      <c r="C210" s="443"/>
      <c r="M210" s="443"/>
      <c r="N210" s="443"/>
      <c r="T210" s="443"/>
      <c r="U210" s="443"/>
      <c r="V210" s="443"/>
      <c r="AQ210" s="443"/>
      <c r="AR210" s="443"/>
      <c r="AT210" s="443"/>
      <c r="AV210" s="443"/>
    </row>
    <row r="211" spans="3:48" x14ac:dyDescent="0.15">
      <c r="C211" s="443"/>
      <c r="M211" s="443"/>
      <c r="N211" s="443"/>
      <c r="T211" s="443"/>
      <c r="U211" s="443"/>
      <c r="V211" s="443"/>
      <c r="AQ211" s="443"/>
      <c r="AR211" s="443"/>
      <c r="AT211" s="443"/>
      <c r="AV211" s="443"/>
    </row>
    <row r="212" spans="3:48" x14ac:dyDescent="0.15">
      <c r="C212" s="443"/>
      <c r="M212" s="443"/>
      <c r="N212" s="443"/>
      <c r="T212" s="443"/>
      <c r="U212" s="443"/>
      <c r="V212" s="443"/>
      <c r="AQ212" s="443"/>
      <c r="AR212" s="443"/>
      <c r="AT212" s="443"/>
      <c r="AV212" s="443"/>
    </row>
    <row r="213" spans="3:48" x14ac:dyDescent="0.15">
      <c r="C213" s="443"/>
      <c r="M213" s="443"/>
      <c r="N213" s="443"/>
      <c r="T213" s="443"/>
      <c r="U213" s="443"/>
      <c r="V213" s="443"/>
      <c r="AQ213" s="443"/>
      <c r="AR213" s="443"/>
      <c r="AT213" s="443"/>
      <c r="AV213" s="443"/>
    </row>
    <row r="214" spans="3:48" x14ac:dyDescent="0.15">
      <c r="C214" s="443"/>
      <c r="M214" s="443"/>
      <c r="N214" s="443"/>
      <c r="T214" s="443"/>
      <c r="U214" s="443"/>
      <c r="V214" s="443"/>
      <c r="AQ214" s="443"/>
      <c r="AR214" s="443"/>
      <c r="AT214" s="443"/>
      <c r="AV214" s="443"/>
    </row>
    <row r="215" spans="3:48" x14ac:dyDescent="0.15">
      <c r="C215" s="443"/>
      <c r="M215" s="443"/>
      <c r="N215" s="443"/>
      <c r="T215" s="443"/>
      <c r="U215" s="443"/>
      <c r="V215" s="443"/>
      <c r="AQ215" s="443"/>
      <c r="AR215" s="443"/>
      <c r="AT215" s="443"/>
      <c r="AV215" s="443"/>
    </row>
    <row r="216" spans="3:48" x14ac:dyDescent="0.15">
      <c r="C216" s="443"/>
      <c r="M216" s="443"/>
      <c r="N216" s="443"/>
      <c r="T216" s="443"/>
      <c r="U216" s="443"/>
      <c r="V216" s="443"/>
      <c r="AQ216" s="443"/>
      <c r="AR216" s="443"/>
      <c r="AT216" s="443"/>
      <c r="AV216" s="443"/>
    </row>
    <row r="217" spans="3:48" x14ac:dyDescent="0.15">
      <c r="C217" s="443"/>
      <c r="M217" s="443"/>
      <c r="N217" s="443"/>
      <c r="T217" s="443"/>
      <c r="U217" s="443"/>
      <c r="V217" s="443"/>
      <c r="AQ217" s="443"/>
      <c r="AR217" s="443"/>
      <c r="AT217" s="443"/>
      <c r="AV217" s="443"/>
    </row>
    <row r="218" spans="3:48" x14ac:dyDescent="0.15">
      <c r="C218" s="443"/>
      <c r="M218" s="443"/>
      <c r="N218" s="443"/>
      <c r="T218" s="443"/>
      <c r="U218" s="443"/>
      <c r="V218" s="443"/>
      <c r="AQ218" s="443"/>
      <c r="AR218" s="443"/>
      <c r="AT218" s="443"/>
      <c r="AV218" s="443"/>
    </row>
    <row r="219" spans="3:48" x14ac:dyDescent="0.15">
      <c r="C219" s="443"/>
      <c r="M219" s="443"/>
      <c r="N219" s="443"/>
      <c r="T219" s="443"/>
      <c r="U219" s="443"/>
      <c r="V219" s="443"/>
      <c r="AQ219" s="443"/>
      <c r="AR219" s="443"/>
      <c r="AT219" s="443"/>
      <c r="AV219" s="443"/>
    </row>
    <row r="220" spans="3:48" x14ac:dyDescent="0.15">
      <c r="C220" s="443"/>
      <c r="M220" s="443"/>
      <c r="N220" s="443"/>
      <c r="T220" s="443"/>
      <c r="U220" s="443"/>
      <c r="V220" s="443"/>
      <c r="AQ220" s="443"/>
      <c r="AR220" s="443"/>
      <c r="AT220" s="443"/>
      <c r="AV220" s="443"/>
    </row>
    <row r="221" spans="3:48" x14ac:dyDescent="0.15">
      <c r="C221" s="443"/>
      <c r="M221" s="443"/>
      <c r="N221" s="443"/>
      <c r="T221" s="443"/>
      <c r="U221" s="443"/>
      <c r="V221" s="443"/>
      <c r="AQ221" s="443"/>
      <c r="AR221" s="443"/>
      <c r="AT221" s="443"/>
      <c r="AV221" s="443"/>
    </row>
    <row r="222" spans="3:48" x14ac:dyDescent="0.15">
      <c r="C222" s="443"/>
      <c r="M222" s="443"/>
      <c r="N222" s="443"/>
      <c r="T222" s="443"/>
      <c r="U222" s="443"/>
      <c r="V222" s="443"/>
      <c r="AQ222" s="443"/>
      <c r="AR222" s="443"/>
      <c r="AT222" s="443"/>
      <c r="AV222" s="443"/>
    </row>
    <row r="223" spans="3:48" x14ac:dyDescent="0.15">
      <c r="C223" s="443"/>
      <c r="M223" s="443"/>
      <c r="N223" s="443"/>
      <c r="T223" s="443"/>
      <c r="U223" s="443"/>
      <c r="V223" s="443"/>
      <c r="AQ223" s="443"/>
      <c r="AR223" s="443"/>
      <c r="AT223" s="443"/>
      <c r="AV223" s="443"/>
    </row>
    <row r="224" spans="3:48" x14ac:dyDescent="0.15">
      <c r="C224" s="443"/>
      <c r="M224" s="443"/>
      <c r="N224" s="443"/>
      <c r="T224" s="443"/>
      <c r="U224" s="443"/>
      <c r="V224" s="443"/>
      <c r="AQ224" s="443"/>
      <c r="AR224" s="443"/>
      <c r="AT224" s="443"/>
      <c r="AV224" s="443"/>
    </row>
    <row r="225" spans="3:48" x14ac:dyDescent="0.15">
      <c r="C225" s="443"/>
      <c r="M225" s="443"/>
      <c r="N225" s="443"/>
      <c r="T225" s="443"/>
      <c r="U225" s="443"/>
      <c r="V225" s="443"/>
      <c r="AQ225" s="443"/>
      <c r="AR225" s="443"/>
      <c r="AT225" s="443"/>
      <c r="AV225" s="443"/>
    </row>
    <row r="226" spans="3:48" x14ac:dyDescent="0.15">
      <c r="C226" s="443"/>
      <c r="M226" s="443"/>
      <c r="N226" s="443"/>
      <c r="T226" s="443"/>
      <c r="U226" s="443"/>
      <c r="V226" s="443"/>
      <c r="AQ226" s="443"/>
      <c r="AR226" s="443"/>
      <c r="AT226" s="443"/>
      <c r="AV226" s="443"/>
    </row>
    <row r="227" spans="3:48" x14ac:dyDescent="0.15">
      <c r="C227" s="443"/>
      <c r="M227" s="443"/>
      <c r="N227" s="443"/>
      <c r="T227" s="443"/>
      <c r="U227" s="443"/>
      <c r="V227" s="443"/>
      <c r="AQ227" s="443"/>
      <c r="AR227" s="443"/>
      <c r="AT227" s="443"/>
      <c r="AV227" s="443"/>
    </row>
    <row r="228" spans="3:48" x14ac:dyDescent="0.15">
      <c r="C228" s="443"/>
      <c r="M228" s="443"/>
      <c r="N228" s="443"/>
      <c r="T228" s="443"/>
      <c r="U228" s="443"/>
      <c r="V228" s="443"/>
      <c r="AQ228" s="443"/>
      <c r="AR228" s="443"/>
      <c r="AT228" s="443"/>
      <c r="AV228" s="443"/>
    </row>
    <row r="229" spans="3:48" x14ac:dyDescent="0.15">
      <c r="C229" s="443"/>
      <c r="M229" s="443"/>
      <c r="N229" s="443"/>
      <c r="T229" s="443"/>
      <c r="U229" s="443"/>
      <c r="V229" s="443"/>
      <c r="AQ229" s="443"/>
      <c r="AR229" s="443"/>
      <c r="AT229" s="443"/>
      <c r="AV229" s="443"/>
    </row>
    <row r="230" spans="3:48" x14ac:dyDescent="0.15">
      <c r="C230" s="443"/>
      <c r="M230" s="443"/>
      <c r="N230" s="443"/>
      <c r="T230" s="443"/>
      <c r="U230" s="443"/>
      <c r="V230" s="443"/>
      <c r="AQ230" s="443"/>
      <c r="AR230" s="443"/>
      <c r="AT230" s="443"/>
      <c r="AV230" s="443"/>
    </row>
    <row r="231" spans="3:48" x14ac:dyDescent="0.15">
      <c r="C231" s="443"/>
      <c r="M231" s="443"/>
      <c r="N231" s="443"/>
      <c r="T231" s="443"/>
      <c r="U231" s="443"/>
      <c r="V231" s="443"/>
      <c r="AQ231" s="443"/>
      <c r="AR231" s="443"/>
      <c r="AT231" s="443"/>
      <c r="AV231" s="443"/>
    </row>
    <row r="232" spans="3:48" ht="12.75" x14ac:dyDescent="0.2">
      <c r="C232" s="578" t="s">
        <v>1683</v>
      </c>
      <c r="D232" s="578"/>
      <c r="E232" s="578"/>
      <c r="F232" s="578"/>
      <c r="G232" s="578"/>
      <c r="H232" s="578"/>
      <c r="I232" s="578"/>
      <c r="J232" s="578"/>
      <c r="K232" s="578"/>
      <c r="M232" s="443"/>
      <c r="N232" s="443"/>
      <c r="T232" s="443"/>
      <c r="U232" s="443"/>
      <c r="V232" s="443"/>
      <c r="AQ232" s="443"/>
      <c r="AR232" s="443"/>
      <c r="AT232" s="443"/>
      <c r="AV232" s="443"/>
    </row>
    <row r="233" spans="3:48" x14ac:dyDescent="0.15">
      <c r="C233" s="443"/>
      <c r="M233" s="443"/>
      <c r="N233" s="443"/>
      <c r="T233" s="443"/>
      <c r="U233" s="443"/>
      <c r="V233" s="443"/>
      <c r="AQ233" s="443"/>
      <c r="AR233" s="443"/>
      <c r="AT233" s="443"/>
      <c r="AV233" s="443"/>
    </row>
    <row r="234" spans="3:48" x14ac:dyDescent="0.15">
      <c r="C234" s="443"/>
      <c r="D234" s="443" t="s">
        <v>1669</v>
      </c>
      <c r="L234" s="443">
        <v>6000</v>
      </c>
      <c r="M234" s="443"/>
      <c r="N234" s="443"/>
      <c r="T234" s="443"/>
      <c r="U234" s="443"/>
      <c r="V234" s="443"/>
      <c r="AQ234" s="443"/>
      <c r="AR234" s="443"/>
      <c r="AT234" s="443"/>
      <c r="AV234" s="443"/>
    </row>
    <row r="235" spans="3:48" x14ac:dyDescent="0.15">
      <c r="C235" s="443"/>
      <c r="D235" s="443" t="s">
        <v>1670</v>
      </c>
      <c r="L235" s="443">
        <v>5.27</v>
      </c>
      <c r="M235" s="443"/>
      <c r="N235" s="443"/>
      <c r="T235" s="443"/>
      <c r="U235" s="443"/>
      <c r="V235" s="443"/>
      <c r="AQ235" s="443"/>
      <c r="AR235" s="443"/>
      <c r="AT235" s="443"/>
      <c r="AV235" s="443"/>
    </row>
    <row r="236" spans="3:48" x14ac:dyDescent="0.15">
      <c r="C236" s="443"/>
      <c r="M236" s="443"/>
      <c r="N236" s="443"/>
      <c r="T236" s="443"/>
      <c r="U236" s="443"/>
      <c r="V236" s="443"/>
      <c r="AQ236" s="443"/>
      <c r="AR236" s="443"/>
      <c r="AT236" s="443"/>
      <c r="AV236" s="443"/>
    </row>
    <row r="237" spans="3:48" x14ac:dyDescent="0.15">
      <c r="C237" s="443"/>
      <c r="M237" s="443"/>
      <c r="N237" s="443"/>
      <c r="T237" s="443"/>
      <c r="U237" s="443"/>
      <c r="V237" s="443"/>
      <c r="AQ237" s="443"/>
      <c r="AR237" s="443"/>
      <c r="AT237" s="443"/>
      <c r="AV237" s="443"/>
    </row>
    <row r="238" spans="3:48" x14ac:dyDescent="0.15">
      <c r="C238" s="443"/>
      <c r="D238" s="443" t="s">
        <v>1668</v>
      </c>
      <c r="L238" s="443" t="s">
        <v>1671</v>
      </c>
      <c r="M238" s="443"/>
      <c r="N238" s="443"/>
      <c r="T238" s="443"/>
      <c r="U238" s="443"/>
      <c r="V238" s="443"/>
      <c r="AQ238" s="443"/>
      <c r="AR238" s="443"/>
      <c r="AT238" s="443"/>
      <c r="AV238" s="443"/>
    </row>
    <row r="239" spans="3:48" x14ac:dyDescent="0.15">
      <c r="C239" s="443"/>
      <c r="L239" s="443">
        <v>0.99990000000000001</v>
      </c>
      <c r="M239" s="443">
        <v>0.999</v>
      </c>
      <c r="N239" s="443">
        <v>0.99999000000000005</v>
      </c>
      <c r="T239" s="443"/>
      <c r="U239" s="443"/>
      <c r="V239" s="443"/>
      <c r="AQ239" s="443"/>
      <c r="AR239" s="443"/>
      <c r="AT239" s="443"/>
      <c r="AV239" s="443"/>
    </row>
    <row r="240" spans="3:48" x14ac:dyDescent="0.15">
      <c r="C240" s="443"/>
      <c r="D240" s="443" t="s">
        <v>1673</v>
      </c>
      <c r="L240" s="574">
        <f>1/L235</f>
        <v>0.18975332068311196</v>
      </c>
      <c r="M240" s="443"/>
      <c r="N240" s="443"/>
      <c r="T240" s="443"/>
      <c r="U240" s="443"/>
      <c r="V240" s="443"/>
      <c r="AQ240" s="443"/>
      <c r="AR240" s="443"/>
      <c r="AT240" s="443"/>
      <c r="AV240" s="443"/>
    </row>
    <row r="241" spans="3:48" x14ac:dyDescent="0.15">
      <c r="C241" s="443"/>
      <c r="D241" s="443" t="s">
        <v>1674</v>
      </c>
      <c r="L241" s="443">
        <f>1/0.9999</f>
        <v>1.000100010001</v>
      </c>
      <c r="M241" s="443">
        <f>1/0.999</f>
        <v>1.0010010010010011</v>
      </c>
      <c r="N241" s="443">
        <f>1/N239</f>
        <v>1.000010000100001</v>
      </c>
      <c r="T241" s="443"/>
      <c r="U241" s="443"/>
      <c r="V241" s="443"/>
      <c r="AQ241" s="443"/>
      <c r="AR241" s="443"/>
      <c r="AT241" s="443"/>
      <c r="AV241" s="443"/>
    </row>
    <row r="242" spans="3:48" x14ac:dyDescent="0.15">
      <c r="C242" s="443"/>
      <c r="D242" s="443" t="s">
        <v>1675</v>
      </c>
      <c r="L242" s="443">
        <f>LN(L241)</f>
        <v>1.0000500033327544E-4</v>
      </c>
      <c r="M242" s="443">
        <f>LN(M241)</f>
        <v>1.000500333583622E-3</v>
      </c>
      <c r="N242" s="443">
        <f>LN(N241)</f>
        <v>1.000005000029529E-5</v>
      </c>
      <c r="T242" s="443"/>
      <c r="U242" s="443"/>
      <c r="V242" s="443"/>
      <c r="AQ242" s="443"/>
      <c r="AR242" s="443"/>
      <c r="AT242" s="443"/>
      <c r="AV242" s="443"/>
    </row>
    <row r="243" spans="3:48" x14ac:dyDescent="0.15">
      <c r="C243" s="443"/>
      <c r="D243" s="443" t="s">
        <v>1672</v>
      </c>
      <c r="L243" s="443">
        <f>L242^L240</f>
        <v>0.17417701276451211</v>
      </c>
      <c r="M243" s="443">
        <f>M242^L240</f>
        <v>0.26963810081346695</v>
      </c>
      <c r="N243" s="443">
        <f>N242^L240</f>
        <v>0.11252105841029898</v>
      </c>
      <c r="T243" s="443"/>
      <c r="U243" s="443"/>
      <c r="V243" s="443"/>
      <c r="AQ243" s="443"/>
      <c r="AR243" s="443"/>
      <c r="AT243" s="443"/>
      <c r="AV243" s="443"/>
    </row>
    <row r="244" spans="3:48" x14ac:dyDescent="0.15">
      <c r="C244" s="443"/>
      <c r="D244" s="443" t="s">
        <v>1668</v>
      </c>
      <c r="L244" s="443">
        <f>L234/L243</f>
        <v>34447.714453066314</v>
      </c>
      <c r="M244" s="443">
        <f>L234/M243</f>
        <v>22252.048141188854</v>
      </c>
      <c r="N244" s="443">
        <f>L234/N243</f>
        <v>53323.351955342288</v>
      </c>
      <c r="T244" s="443"/>
      <c r="U244" s="443"/>
      <c r="V244" s="443"/>
      <c r="AQ244" s="443"/>
      <c r="AR244" s="443"/>
      <c r="AT244" s="443"/>
      <c r="AV244" s="443"/>
    </row>
    <row r="245" spans="3:48" x14ac:dyDescent="0.15">
      <c r="C245" s="443"/>
      <c r="M245" s="443"/>
      <c r="N245" s="443"/>
      <c r="T245" s="443"/>
      <c r="U245" s="443"/>
      <c r="V245" s="443"/>
      <c r="AQ245" s="443"/>
      <c r="AR245" s="443"/>
      <c r="AT245" s="443"/>
      <c r="AV245" s="443"/>
    </row>
    <row r="246" spans="3:48" x14ac:dyDescent="0.15">
      <c r="C246" s="443"/>
      <c r="M246" s="443"/>
      <c r="N246" s="443"/>
      <c r="T246" s="443"/>
      <c r="U246" s="443"/>
      <c r="V246" s="443"/>
      <c r="AQ246" s="443"/>
      <c r="AR246" s="443"/>
      <c r="AT246" s="443"/>
      <c r="AV246" s="443"/>
    </row>
    <row r="247" spans="3:48" x14ac:dyDescent="0.15">
      <c r="C247" s="443"/>
      <c r="M247" s="443"/>
      <c r="N247" s="443"/>
      <c r="T247" s="443"/>
      <c r="U247" s="443"/>
      <c r="V247" s="443"/>
      <c r="AQ247" s="443"/>
      <c r="AR247" s="443"/>
      <c r="AT247" s="443"/>
      <c r="AV247" s="443"/>
    </row>
    <row r="248" spans="3:48" x14ac:dyDescent="0.15">
      <c r="C248" s="443"/>
      <c r="M248" s="443"/>
      <c r="N248" s="443"/>
      <c r="T248" s="443"/>
      <c r="U248" s="443"/>
      <c r="V248" s="443"/>
      <c r="AQ248" s="443"/>
      <c r="AR248" s="443"/>
      <c r="AT248" s="443"/>
      <c r="AV248" s="443"/>
    </row>
    <row r="249" spans="3:48" x14ac:dyDescent="0.15">
      <c r="C249" s="443"/>
      <c r="D249" s="443" t="s">
        <v>1676</v>
      </c>
      <c r="M249" s="443"/>
      <c r="N249" s="443"/>
      <c r="T249" s="443"/>
      <c r="U249" s="443"/>
      <c r="V249" s="443"/>
      <c r="AQ249" s="443"/>
      <c r="AR249" s="443"/>
      <c r="AT249" s="443"/>
      <c r="AV249" s="443"/>
    </row>
    <row r="250" spans="3:48" x14ac:dyDescent="0.15">
      <c r="C250" s="443"/>
      <c r="D250" s="443" t="s">
        <v>1677</v>
      </c>
      <c r="L250" s="443">
        <v>7369</v>
      </c>
      <c r="M250" s="443"/>
      <c r="N250" s="443"/>
      <c r="T250" s="443"/>
      <c r="U250" s="443"/>
      <c r="V250" s="443"/>
      <c r="AQ250" s="443"/>
      <c r="AR250" s="443"/>
      <c r="AT250" s="443"/>
      <c r="AV250" s="443"/>
    </row>
    <row r="251" spans="3:48" x14ac:dyDescent="0.15">
      <c r="C251" s="443"/>
      <c r="D251" s="443" t="s">
        <v>1680</v>
      </c>
      <c r="L251" s="443">
        <f>L250/L244</f>
        <v>0.2139184011769483</v>
      </c>
      <c r="M251" s="443"/>
      <c r="N251" s="443"/>
      <c r="T251" s="443"/>
      <c r="U251" s="443"/>
      <c r="V251" s="443"/>
      <c r="AQ251" s="443"/>
      <c r="AR251" s="443"/>
      <c r="AT251" s="443"/>
      <c r="AV251" s="443"/>
    </row>
    <row r="252" spans="3:48" x14ac:dyDescent="0.15">
      <c r="C252" s="443"/>
      <c r="D252" s="443" t="s">
        <v>1681</v>
      </c>
      <c r="L252" s="443">
        <f>L251^L235</f>
        <v>2.9539811454102206E-4</v>
      </c>
      <c r="M252" s="443"/>
      <c r="N252" s="443"/>
      <c r="T252" s="443"/>
      <c r="U252" s="443"/>
      <c r="V252" s="443"/>
      <c r="AQ252" s="443"/>
      <c r="AR252" s="443"/>
      <c r="AT252" s="443"/>
      <c r="AV252" s="443"/>
    </row>
    <row r="253" spans="3:48" x14ac:dyDescent="0.15">
      <c r="C253" s="443"/>
      <c r="D253" s="443" t="s">
        <v>1686</v>
      </c>
      <c r="L253" s="443">
        <f>-1*L252</f>
        <v>-2.9539811454102206E-4</v>
      </c>
      <c r="M253" s="443"/>
      <c r="N253" s="443"/>
      <c r="T253" s="443"/>
      <c r="U253" s="443"/>
      <c r="V253" s="443"/>
      <c r="AQ253" s="443"/>
      <c r="AR253" s="443"/>
      <c r="AT253" s="443"/>
      <c r="AV253" s="443"/>
    </row>
    <row r="254" spans="3:48" x14ac:dyDescent="0.15">
      <c r="C254" s="443"/>
      <c r="D254" s="443" t="s">
        <v>1679</v>
      </c>
      <c r="L254" s="443">
        <f>EXP(L253)</f>
        <v>0.99970464551118621</v>
      </c>
      <c r="M254" s="443"/>
      <c r="N254" s="443"/>
      <c r="T254" s="443"/>
      <c r="U254" s="443"/>
      <c r="V254" s="443"/>
      <c r="AQ254" s="443"/>
      <c r="AR254" s="443"/>
      <c r="AT254" s="443"/>
      <c r="AV254" s="443"/>
    </row>
    <row r="255" spans="3:48" x14ac:dyDescent="0.15">
      <c r="C255" s="443"/>
      <c r="D255" s="443" t="s">
        <v>1678</v>
      </c>
      <c r="L255" s="443">
        <f>1-L254</f>
        <v>2.9535448881379267E-4</v>
      </c>
      <c r="M255" s="443"/>
      <c r="N255" s="443"/>
      <c r="T255" s="443"/>
      <c r="U255" s="443"/>
      <c r="V255" s="443"/>
      <c r="AQ255" s="443"/>
      <c r="AR255" s="443"/>
      <c r="AT255" s="443"/>
      <c r="AV255" s="443"/>
    </row>
    <row r="256" spans="3:48" x14ac:dyDescent="0.15">
      <c r="C256" s="443"/>
      <c r="M256" s="443"/>
      <c r="N256" s="443"/>
      <c r="T256" s="443"/>
      <c r="U256" s="443"/>
      <c r="V256" s="443"/>
      <c r="AQ256" s="443"/>
      <c r="AR256" s="443"/>
      <c r="AT256" s="443"/>
      <c r="AV256" s="443"/>
    </row>
    <row r="257" spans="1:105" x14ac:dyDescent="0.15">
      <c r="C257" s="443"/>
      <c r="M257" s="443"/>
      <c r="N257" s="443"/>
      <c r="T257" s="443"/>
      <c r="U257" s="443"/>
      <c r="V257" s="443"/>
      <c r="AQ257" s="443"/>
      <c r="AR257" s="443"/>
      <c r="AT257" s="443"/>
      <c r="AV257" s="443"/>
    </row>
    <row r="258" spans="1:105" x14ac:dyDescent="0.15">
      <c r="C258" s="443"/>
      <c r="D258" s="443" t="s">
        <v>1682</v>
      </c>
      <c r="L258" s="443">
        <f>2*L255*(100000/L250)</f>
        <v>8.0161348572070201E-3</v>
      </c>
      <c r="M258" s="443"/>
      <c r="N258" s="443"/>
      <c r="T258" s="443"/>
      <c r="U258" s="443"/>
      <c r="V258" s="443"/>
      <c r="AQ258" s="443"/>
      <c r="AR258" s="443"/>
      <c r="AT258" s="443"/>
      <c r="AV258" s="443"/>
    </row>
    <row r="259" spans="1:105" x14ac:dyDescent="0.15">
      <c r="C259" s="443"/>
      <c r="M259" s="443"/>
      <c r="N259" s="443"/>
      <c r="T259" s="443"/>
      <c r="U259" s="443"/>
      <c r="V259" s="443"/>
      <c r="AQ259" s="443"/>
      <c r="AR259" s="443"/>
      <c r="AT259" s="443"/>
      <c r="AV259" s="443"/>
    </row>
    <row r="260" spans="1:105" x14ac:dyDescent="0.15">
      <c r="C260" s="443"/>
      <c r="M260" s="443"/>
      <c r="N260" s="443"/>
      <c r="T260" s="443"/>
      <c r="U260" s="443"/>
      <c r="V260" s="443"/>
      <c r="AQ260" s="443"/>
      <c r="AR260" s="443"/>
      <c r="AT260" s="443"/>
      <c r="AV260" s="443"/>
    </row>
    <row r="261" spans="1:105" ht="10.5" thickBot="1" x14ac:dyDescent="0.2">
      <c r="C261" s="443"/>
      <c r="M261" s="443"/>
      <c r="N261" s="443"/>
      <c r="T261" s="443"/>
      <c r="U261" s="443"/>
      <c r="V261" s="443"/>
      <c r="AQ261" s="443"/>
      <c r="AR261" s="443"/>
      <c r="AT261" s="443"/>
      <c r="AV261" s="443"/>
    </row>
    <row r="262" spans="1:105" s="576" customFormat="1" ht="50.25" thickTop="1" thickBot="1" x14ac:dyDescent="0.2">
      <c r="A262" s="577"/>
      <c r="C262" s="581" t="s">
        <v>1684</v>
      </c>
      <c r="D262" s="582" t="s">
        <v>1687</v>
      </c>
      <c r="E262" s="582"/>
      <c r="F262" s="582"/>
      <c r="G262" s="582"/>
      <c r="H262" s="582"/>
      <c r="I262" s="582"/>
      <c r="J262" s="582"/>
      <c r="K262" s="582"/>
      <c r="L262" s="582" t="s">
        <v>1688</v>
      </c>
      <c r="M262" s="582" t="s">
        <v>1689</v>
      </c>
      <c r="N262" s="582" t="s">
        <v>1688</v>
      </c>
      <c r="O262" s="583" t="s">
        <v>1685</v>
      </c>
      <c r="P262" s="1115"/>
      <c r="Q262" s="1115"/>
      <c r="R262" s="1115"/>
      <c r="S262" s="1115"/>
      <c r="AD262" s="624" t="s">
        <v>1684</v>
      </c>
      <c r="AE262" s="625" t="s">
        <v>1687</v>
      </c>
      <c r="AF262" s="626" t="s">
        <v>1691</v>
      </c>
      <c r="AG262" s="626" t="s">
        <v>1689</v>
      </c>
      <c r="AH262" s="626" t="s">
        <v>1692</v>
      </c>
      <c r="AI262" s="627" t="s">
        <v>1685</v>
      </c>
      <c r="AJ262" s="577"/>
      <c r="BA262" s="443"/>
      <c r="BB262" s="443"/>
      <c r="BC262" s="443"/>
      <c r="BD262" s="443"/>
      <c r="BE262" s="443"/>
      <c r="BF262" s="443"/>
      <c r="BG262" s="443"/>
      <c r="BH262" s="443"/>
      <c r="BI262" s="443"/>
      <c r="BJ262" s="443"/>
      <c r="BK262" s="443"/>
      <c r="BL262" s="443"/>
      <c r="BM262" s="443"/>
      <c r="BN262" s="443"/>
      <c r="BO262" s="443"/>
      <c r="BP262" s="443"/>
      <c r="BQ262" s="443"/>
      <c r="BR262" s="443"/>
      <c r="BS262" s="443"/>
      <c r="BT262" s="443"/>
      <c r="BU262" s="443"/>
      <c r="BV262" s="443"/>
      <c r="BW262" s="443"/>
      <c r="BX262" s="443"/>
      <c r="BY262" s="443"/>
      <c r="BZ262" s="443"/>
      <c r="CA262" s="443"/>
      <c r="CB262" s="443"/>
      <c r="CC262" s="443"/>
      <c r="CD262" s="443"/>
      <c r="CE262" s="443"/>
      <c r="CF262" s="443"/>
      <c r="CG262" s="443"/>
      <c r="CH262" s="443"/>
      <c r="CI262" s="443"/>
      <c r="CJ262" s="443"/>
      <c r="CK262" s="443"/>
      <c r="CL262" s="443"/>
      <c r="CM262" s="443"/>
      <c r="CN262" s="443"/>
      <c r="CO262" s="443"/>
      <c r="CP262" s="443"/>
      <c r="CQ262" s="443"/>
      <c r="CR262" s="443"/>
      <c r="CS262" s="443"/>
      <c r="CT262" s="443"/>
      <c r="CU262" s="443"/>
      <c r="CV262" s="443"/>
      <c r="CW262" s="443"/>
      <c r="CX262" s="443"/>
      <c r="CY262" s="443"/>
      <c r="CZ262" s="443"/>
      <c r="DA262" s="443"/>
    </row>
    <row r="263" spans="1:105" ht="12" thickTop="1" x14ac:dyDescent="0.2">
      <c r="C263" s="628">
        <v>387</v>
      </c>
      <c r="D263" s="629">
        <v>7368.6</v>
      </c>
      <c r="E263" s="629"/>
      <c r="F263" s="629"/>
      <c r="G263" s="629"/>
      <c r="H263" s="629"/>
      <c r="I263" s="629"/>
      <c r="J263" s="629"/>
      <c r="K263" s="705"/>
      <c r="L263" s="630">
        <f t="shared" ref="L263:L290" si="109">IF((2*(1-(EXP(-1*((D263/$L$244)^$L$235))))*(100000/D263))-$L$291&gt;0,(2*(1-(EXP(-1*((D263/$L$244)^$L$235))))*(100000/D263))-$L$291,0)</f>
        <v>4.6809440332512119E-3</v>
      </c>
      <c r="M263" s="631">
        <f t="shared" ref="M263:M291" si="110">D263+200</f>
        <v>7568.6</v>
      </c>
      <c r="N263" s="632">
        <f t="shared" ref="N263:N285" si="111">IF((2*(1-(EXP(-1*((M263/$L$244)^$L$235))))*(100000/M263))-$L$291&gt;0,(2*(1-(EXP(-1*((M263/$L$244)^$L$235))))*(100000/M263))-$L$291,0)</f>
        <v>5.6516482290840057E-3</v>
      </c>
      <c r="O263" s="633">
        <f t="shared" ref="O263:O291" si="112">N263-L263</f>
        <v>9.7070419583279374E-4</v>
      </c>
      <c r="P263" s="1116"/>
      <c r="Q263" s="1116"/>
      <c r="R263" s="1116"/>
      <c r="S263" s="1116"/>
      <c r="T263" s="161"/>
      <c r="U263" s="161"/>
      <c r="V263" s="161"/>
      <c r="W263" s="643" t="s">
        <v>1772</v>
      </c>
      <c r="X263" s="643" t="s">
        <v>1773</v>
      </c>
      <c r="Y263" s="643"/>
      <c r="Z263" s="643"/>
      <c r="AA263" s="643"/>
      <c r="AD263" s="628">
        <v>387</v>
      </c>
      <c r="AE263" s="629">
        <v>7368.6</v>
      </c>
      <c r="AF263" s="634">
        <f t="shared" ref="AF263:AF290" si="113">((1-(EXP(-1*((D263/$L$244)^$L$235))))-$AF$291)</f>
        <v>1.952700210170466E-4</v>
      </c>
      <c r="AG263" s="629">
        <f>AE263+200</f>
        <v>7568.6</v>
      </c>
      <c r="AH263" s="635">
        <f t="shared" ref="AH263:AH290" si="114">((1-(EXP(-1*((M263/$L$244)^$L$235))))-$AF$291)</f>
        <v>2.4001865726652749E-4</v>
      </c>
      <c r="AI263" s="636">
        <f t="shared" ref="AI263:AI282" si="115">AH263-AF263</f>
        <v>4.4748636249480889E-5</v>
      </c>
      <c r="AJ263" s="575"/>
      <c r="AQ263" s="443"/>
      <c r="AR263" s="443"/>
      <c r="AT263" s="443"/>
      <c r="AV263" s="443"/>
      <c r="BA263" s="576"/>
      <c r="BB263" s="576"/>
      <c r="BC263" s="576"/>
      <c r="BD263" s="576"/>
      <c r="BE263" s="576"/>
      <c r="BF263" s="576"/>
      <c r="BG263" s="576"/>
      <c r="BH263" s="576"/>
      <c r="BI263" s="576"/>
      <c r="BJ263" s="576"/>
      <c r="BK263" s="576"/>
      <c r="BL263" s="576"/>
      <c r="BM263" s="576"/>
      <c r="BN263" s="576"/>
      <c r="BO263" s="576"/>
      <c r="BP263" s="576"/>
      <c r="BQ263" s="576"/>
      <c r="BR263" s="576"/>
      <c r="BS263" s="576"/>
      <c r="BT263" s="576"/>
      <c r="BU263" s="576"/>
      <c r="BV263" s="576"/>
      <c r="BW263" s="576"/>
      <c r="BX263" s="576"/>
      <c r="BY263" s="576"/>
      <c r="BZ263" s="576"/>
      <c r="CA263" s="576"/>
      <c r="CB263" s="576"/>
      <c r="CC263" s="576"/>
      <c r="CD263" s="576"/>
      <c r="CE263" s="576"/>
      <c r="CF263" s="576"/>
      <c r="CG263" s="576"/>
      <c r="CH263" s="576"/>
      <c r="CI263" s="576"/>
      <c r="CJ263" s="576"/>
      <c r="CK263" s="576"/>
      <c r="CL263" s="576"/>
      <c r="CM263" s="576"/>
      <c r="CN263" s="576"/>
      <c r="CO263" s="576"/>
      <c r="CP263" s="576"/>
      <c r="CQ263" s="576"/>
      <c r="CR263" s="576"/>
      <c r="CS263" s="576"/>
      <c r="CT263" s="576"/>
      <c r="CU263" s="576"/>
      <c r="CV263" s="576"/>
      <c r="CW263" s="576"/>
      <c r="CX263" s="576"/>
      <c r="CY263" s="576"/>
      <c r="CZ263" s="576"/>
      <c r="DA263" s="576"/>
    </row>
    <row r="264" spans="1:105" ht="11.25" x14ac:dyDescent="0.2">
      <c r="C264" s="637">
        <v>392</v>
      </c>
      <c r="D264" s="638">
        <v>7413.2</v>
      </c>
      <c r="E264" s="638"/>
      <c r="F264" s="638"/>
      <c r="G264" s="638"/>
      <c r="H264" s="638"/>
      <c r="I264" s="638"/>
      <c r="J264" s="638"/>
      <c r="K264" s="638"/>
      <c r="L264" s="639">
        <f t="shared" si="109"/>
        <v>4.890093575485286E-3</v>
      </c>
      <c r="M264" s="638">
        <f t="shared" si="110"/>
        <v>7613.2</v>
      </c>
      <c r="N264" s="640">
        <f t="shared" si="111"/>
        <v>5.8798680731240501E-3</v>
      </c>
      <c r="O264" s="641">
        <f t="shared" si="112"/>
        <v>9.8977449763876409E-4</v>
      </c>
      <c r="P264" s="1117"/>
      <c r="Q264" s="1117"/>
      <c r="R264" s="1117"/>
      <c r="S264" s="1117"/>
      <c r="T264" s="642"/>
      <c r="U264" s="642"/>
      <c r="V264" s="642"/>
      <c r="W264" s="655" t="s">
        <v>1774</v>
      </c>
      <c r="X264" s="655" t="s">
        <v>1775</v>
      </c>
      <c r="Y264" s="655"/>
      <c r="Z264" s="655"/>
      <c r="AA264" s="655"/>
      <c r="AD264" s="637">
        <v>392</v>
      </c>
      <c r="AE264" s="638">
        <v>7413.2</v>
      </c>
      <c r="AF264" s="639">
        <f t="shared" si="113"/>
        <v>2.048095418022422E-4</v>
      </c>
      <c r="AG264" s="638">
        <f t="shared" ref="AG264:AG282" si="116">AE264+200</f>
        <v>7613.2</v>
      </c>
      <c r="AH264" s="644">
        <f t="shared" si="114"/>
        <v>2.5070972473817399E-4</v>
      </c>
      <c r="AI264" s="645">
        <f t="shared" si="115"/>
        <v>4.5900182935931788E-5</v>
      </c>
      <c r="AJ264" s="575"/>
      <c r="AQ264" s="443"/>
      <c r="AR264" s="443"/>
      <c r="AT264" s="443"/>
      <c r="AV264" s="443"/>
    </row>
    <row r="265" spans="1:105" ht="11.25" x14ac:dyDescent="0.2">
      <c r="C265" s="637">
        <v>404</v>
      </c>
      <c r="D265" s="638">
        <v>9756.6</v>
      </c>
      <c r="E265" s="638"/>
      <c r="F265" s="638"/>
      <c r="G265" s="638"/>
      <c r="H265" s="638"/>
      <c r="I265" s="638"/>
      <c r="J265" s="638"/>
      <c r="K265" s="638"/>
      <c r="L265" s="639">
        <f t="shared" si="109"/>
        <v>2.3226033644699676E-2</v>
      </c>
      <c r="M265" s="638">
        <f t="shared" si="110"/>
        <v>9956.6</v>
      </c>
      <c r="N265" s="640">
        <f t="shared" si="111"/>
        <v>2.5627801981582266E-2</v>
      </c>
      <c r="O265" s="641">
        <f t="shared" si="112"/>
        <v>2.4017683368825898E-3</v>
      </c>
      <c r="P265" s="1117"/>
      <c r="Q265" s="1117"/>
      <c r="R265" s="1117"/>
      <c r="S265" s="1117"/>
      <c r="T265" s="642"/>
      <c r="U265" s="642"/>
      <c r="V265" s="642"/>
      <c r="W265" s="682" t="s">
        <v>1776</v>
      </c>
      <c r="X265" s="682" t="s">
        <v>1777</v>
      </c>
      <c r="Y265" s="682"/>
      <c r="Z265" s="682"/>
      <c r="AA265" s="682"/>
      <c r="AD265" s="637">
        <v>404</v>
      </c>
      <c r="AE265" s="638">
        <v>9756.6</v>
      </c>
      <c r="AF265" s="639">
        <f t="shared" si="113"/>
        <v>1.1956455992893078E-3</v>
      </c>
      <c r="AG265" s="638">
        <f t="shared" si="116"/>
        <v>9956.6</v>
      </c>
      <c r="AH265" s="644">
        <f t="shared" si="114"/>
        <v>1.3417721993823628E-3</v>
      </c>
      <c r="AI265" s="645">
        <f t="shared" si="115"/>
        <v>1.46126600093055E-4</v>
      </c>
      <c r="AJ265" s="575"/>
      <c r="AQ265" s="443"/>
      <c r="AR265" s="443"/>
      <c r="AT265" s="443"/>
      <c r="AV265" s="443"/>
    </row>
    <row r="266" spans="1:105" ht="11.25" x14ac:dyDescent="0.2">
      <c r="C266" s="646">
        <v>410</v>
      </c>
      <c r="D266" s="631">
        <v>9065.9</v>
      </c>
      <c r="E266" s="631"/>
      <c r="F266" s="631"/>
      <c r="G266" s="631"/>
      <c r="H266" s="631"/>
      <c r="I266" s="631"/>
      <c r="J266" s="631"/>
      <c r="K266" s="631"/>
      <c r="L266" s="630">
        <f t="shared" si="109"/>
        <v>1.6082144731114606E-2</v>
      </c>
      <c r="M266" s="631">
        <f t="shared" si="110"/>
        <v>9265.9</v>
      </c>
      <c r="N266" s="632">
        <f t="shared" si="111"/>
        <v>1.7976999589668228E-2</v>
      </c>
      <c r="O266" s="633">
        <f t="shared" si="112"/>
        <v>1.8948548585536219E-3</v>
      </c>
      <c r="P266" s="1116"/>
      <c r="Q266" s="1116"/>
      <c r="R266" s="1116"/>
      <c r="S266" s="1116"/>
      <c r="T266" s="161"/>
      <c r="U266" s="161"/>
      <c r="V266" s="161"/>
      <c r="W266" s="114"/>
      <c r="X266" s="114"/>
      <c r="Y266" s="114"/>
      <c r="Z266" s="114"/>
      <c r="AA266" s="114"/>
      <c r="AB266" s="114"/>
      <c r="AC266" s="114"/>
      <c r="AD266" s="646">
        <v>415</v>
      </c>
      <c r="AE266" s="631">
        <v>9065.9</v>
      </c>
      <c r="AF266" s="630">
        <f t="shared" si="113"/>
        <v>7.8009391292233055E-4</v>
      </c>
      <c r="AG266" s="631">
        <f t="shared" si="116"/>
        <v>9265.9</v>
      </c>
      <c r="AH266" s="647">
        <f t="shared" si="114"/>
        <v>8.8729706915613438E-4</v>
      </c>
      <c r="AI266" s="648">
        <f t="shared" si="115"/>
        <v>1.0720315623380383E-4</v>
      </c>
      <c r="AJ266" s="575"/>
      <c r="AQ266" s="443"/>
      <c r="AR266" s="443"/>
      <c r="AT266" s="443"/>
      <c r="AV266" s="443"/>
    </row>
    <row r="267" spans="1:105" ht="11.25" x14ac:dyDescent="0.2">
      <c r="C267" s="649">
        <v>415</v>
      </c>
      <c r="D267" s="650">
        <v>8440.6</v>
      </c>
      <c r="E267" s="650"/>
      <c r="F267" s="650"/>
      <c r="G267" s="650"/>
      <c r="H267" s="650"/>
      <c r="I267" s="650"/>
      <c r="J267" s="650"/>
      <c r="K267" s="650"/>
      <c r="L267" s="651">
        <f t="shared" si="109"/>
        <v>1.097791478030653E-2</v>
      </c>
      <c r="M267" s="650">
        <f t="shared" si="110"/>
        <v>8640.6</v>
      </c>
      <c r="N267" s="652">
        <f t="shared" si="111"/>
        <v>1.2482375539508728E-2</v>
      </c>
      <c r="O267" s="653">
        <f t="shared" si="112"/>
        <v>1.5044607592021985E-3</v>
      </c>
      <c r="P267" s="1118"/>
      <c r="Q267" s="1118"/>
      <c r="R267" s="1118"/>
      <c r="S267" s="1118"/>
      <c r="T267" s="654"/>
      <c r="U267" s="654"/>
      <c r="V267" s="654"/>
      <c r="W267" s="655"/>
      <c r="X267" s="655"/>
      <c r="Y267" s="655"/>
      <c r="Z267" s="655"/>
      <c r="AA267" s="655"/>
      <c r="AB267" s="655"/>
      <c r="AC267" s="655"/>
      <c r="AD267" s="649">
        <v>410</v>
      </c>
      <c r="AE267" s="650">
        <v>8440.6</v>
      </c>
      <c r="AF267" s="651">
        <f t="shared" si="113"/>
        <v>5.0397760413989356E-4</v>
      </c>
      <c r="AG267" s="650">
        <f t="shared" si="116"/>
        <v>8640.6</v>
      </c>
      <c r="AH267" s="656">
        <f t="shared" si="114"/>
        <v>5.8328607043334202E-4</v>
      </c>
      <c r="AI267" s="657">
        <f t="shared" si="115"/>
        <v>7.9308466293448454E-5</v>
      </c>
      <c r="AJ267" s="575"/>
      <c r="AQ267" s="443"/>
      <c r="AR267" s="443"/>
      <c r="AT267" s="443"/>
      <c r="AV267" s="443"/>
    </row>
    <row r="268" spans="1:105" ht="11.25" x14ac:dyDescent="0.2">
      <c r="C268" s="637">
        <v>420</v>
      </c>
      <c r="D268" s="638">
        <v>9175.7999999999993</v>
      </c>
      <c r="E268" s="638"/>
      <c r="F268" s="638"/>
      <c r="G268" s="638"/>
      <c r="H268" s="638"/>
      <c r="I268" s="638"/>
      <c r="J268" s="638"/>
      <c r="K268" s="638"/>
      <c r="L268" s="639">
        <f t="shared" si="109"/>
        <v>1.7106649561282272E-2</v>
      </c>
      <c r="M268" s="638">
        <f t="shared" si="110"/>
        <v>9375.7999999999993</v>
      </c>
      <c r="N268" s="640">
        <f t="shared" si="111"/>
        <v>1.9076673281647805E-2</v>
      </c>
      <c r="O268" s="641">
        <f t="shared" si="112"/>
        <v>1.9700237203655324E-3</v>
      </c>
      <c r="P268" s="1117"/>
      <c r="Q268" s="1117"/>
      <c r="R268" s="1117"/>
      <c r="S268" s="1117"/>
      <c r="T268" s="642"/>
      <c r="U268" s="642"/>
      <c r="V268" s="642"/>
      <c r="W268" s="643"/>
      <c r="X268" s="643"/>
      <c r="Y268" s="643"/>
      <c r="Z268" s="643"/>
      <c r="AA268" s="643"/>
      <c r="AB268" s="643"/>
      <c r="AC268" s="643"/>
      <c r="AD268" s="637">
        <v>420</v>
      </c>
      <c r="AE268" s="638">
        <v>9175.7999999999993</v>
      </c>
      <c r="AF268" s="639">
        <f t="shared" si="113"/>
        <v>8.3776597522200458E-4</v>
      </c>
      <c r="AG268" s="638">
        <f t="shared" si="116"/>
        <v>9375.7999999999993</v>
      </c>
      <c r="AH268" s="644">
        <f t="shared" si="114"/>
        <v>9.5055870010363197E-4</v>
      </c>
      <c r="AI268" s="645">
        <f t="shared" si="115"/>
        <v>1.1279272488162739E-4</v>
      </c>
      <c r="AJ268" s="575"/>
      <c r="AQ268" s="443"/>
      <c r="AR268" s="443"/>
      <c r="AT268" s="443"/>
      <c r="AV268" s="443"/>
    </row>
    <row r="269" spans="1:105" ht="11.25" x14ac:dyDescent="0.2">
      <c r="C269" s="649">
        <v>426</v>
      </c>
      <c r="D269" s="650">
        <v>8346.2000000000007</v>
      </c>
      <c r="E269" s="650"/>
      <c r="F269" s="650"/>
      <c r="G269" s="650"/>
      <c r="H269" s="650"/>
      <c r="I269" s="650"/>
      <c r="J269" s="650"/>
      <c r="K269" s="650"/>
      <c r="L269" s="651">
        <f t="shared" si="109"/>
        <v>1.0307098155016877E-2</v>
      </c>
      <c r="M269" s="650">
        <f t="shared" si="110"/>
        <v>8546.2000000000007</v>
      </c>
      <c r="N269" s="652">
        <f t="shared" si="111"/>
        <v>1.1757926124767119E-2</v>
      </c>
      <c r="O269" s="653">
        <f t="shared" si="112"/>
        <v>1.4508279697502419E-3</v>
      </c>
      <c r="P269" s="1118"/>
      <c r="Q269" s="1118"/>
      <c r="R269" s="1118"/>
      <c r="S269" s="1118"/>
      <c r="T269" s="654"/>
      <c r="U269" s="654"/>
      <c r="V269" s="654"/>
      <c r="W269" s="655"/>
      <c r="X269" s="655"/>
      <c r="Y269" s="655"/>
      <c r="Z269" s="655"/>
      <c r="AA269" s="655"/>
      <c r="AB269" s="655"/>
      <c r="AC269" s="655"/>
      <c r="AD269" s="649">
        <v>426</v>
      </c>
      <c r="AE269" s="650">
        <v>8346.2000000000007</v>
      </c>
      <c r="AF269" s="651">
        <f t="shared" si="113"/>
        <v>4.6922884644029494E-4</v>
      </c>
      <c r="AG269" s="650">
        <f t="shared" si="116"/>
        <v>8546.2000000000007</v>
      </c>
      <c r="AH269" s="656">
        <f t="shared" si="114"/>
        <v>5.4486460790403868E-4</v>
      </c>
      <c r="AI269" s="657">
        <f t="shared" si="115"/>
        <v>7.5635761463743734E-5</v>
      </c>
      <c r="AJ269" s="575"/>
      <c r="AQ269" s="443"/>
      <c r="AR269" s="443"/>
      <c r="AT269" s="443"/>
      <c r="AV269" s="443"/>
    </row>
    <row r="270" spans="1:105" ht="11.25" x14ac:dyDescent="0.2">
      <c r="C270" s="637">
        <v>452</v>
      </c>
      <c r="D270" s="638">
        <v>7170</v>
      </c>
      <c r="E270" s="638"/>
      <c r="F270" s="638"/>
      <c r="G270" s="638"/>
      <c r="H270" s="638"/>
      <c r="I270" s="638"/>
      <c r="J270" s="638"/>
      <c r="K270" s="638"/>
      <c r="L270" s="639">
        <f t="shared" si="109"/>
        <v>3.7985772667295816E-3</v>
      </c>
      <c r="M270" s="638">
        <f t="shared" si="110"/>
        <v>7370</v>
      </c>
      <c r="N270" s="640">
        <f t="shared" si="111"/>
        <v>4.6874466923532889E-3</v>
      </c>
      <c r="O270" s="641">
        <f t="shared" si="112"/>
        <v>8.8886942562370732E-4</v>
      </c>
      <c r="P270" s="1117"/>
      <c r="Q270" s="1117"/>
      <c r="R270" s="1117"/>
      <c r="S270" s="1117"/>
      <c r="T270" s="642"/>
      <c r="U270" s="642"/>
      <c r="V270" s="642"/>
      <c r="W270" s="643"/>
      <c r="X270" s="643"/>
      <c r="Y270" s="643"/>
      <c r="Z270" s="643"/>
      <c r="AA270" s="643"/>
      <c r="AB270" s="643"/>
      <c r="AC270" s="643"/>
      <c r="AD270" s="637">
        <v>452</v>
      </c>
      <c r="AE270" s="638">
        <v>7170</v>
      </c>
      <c r="AF270" s="639">
        <f t="shared" si="113"/>
        <v>1.556789950122317E-4</v>
      </c>
      <c r="AG270" s="638">
        <f t="shared" si="116"/>
        <v>7370</v>
      </c>
      <c r="AH270" s="644">
        <f t="shared" si="114"/>
        <v>1.9556574394652415E-4</v>
      </c>
      <c r="AI270" s="645">
        <f t="shared" si="115"/>
        <v>3.9886748934292449E-5</v>
      </c>
      <c r="AJ270" s="575"/>
      <c r="AQ270" s="443"/>
      <c r="AR270" s="443"/>
      <c r="AT270" s="443"/>
      <c r="AV270" s="443"/>
    </row>
    <row r="271" spans="1:105" ht="11.25" x14ac:dyDescent="0.2">
      <c r="C271" s="649">
        <v>456</v>
      </c>
      <c r="D271" s="650">
        <v>6236.1</v>
      </c>
      <c r="E271" s="650"/>
      <c r="F271" s="650"/>
      <c r="G271" s="650"/>
      <c r="H271" s="650"/>
      <c r="I271" s="650"/>
      <c r="J271" s="650"/>
      <c r="K271" s="650"/>
      <c r="L271" s="651">
        <f t="shared" si="109"/>
        <v>5.9715779365774333E-4</v>
      </c>
      <c r="M271" s="650">
        <f t="shared" si="110"/>
        <v>6436.1</v>
      </c>
      <c r="N271" s="652">
        <f t="shared" si="111"/>
        <v>1.1642837257108065E-3</v>
      </c>
      <c r="O271" s="653">
        <f t="shared" si="112"/>
        <v>5.6712593205306312E-4</v>
      </c>
      <c r="P271" s="1118"/>
      <c r="Q271" s="1118"/>
      <c r="R271" s="1118"/>
      <c r="S271" s="1118"/>
      <c r="T271" s="654"/>
      <c r="U271" s="654"/>
      <c r="V271" s="654"/>
      <c r="W271" s="655"/>
      <c r="X271" s="655"/>
      <c r="Y271" s="655"/>
      <c r="Z271" s="655"/>
      <c r="AA271" s="655"/>
      <c r="AB271" s="655"/>
      <c r="AC271" s="655"/>
      <c r="AD271" s="649">
        <v>456</v>
      </c>
      <c r="AE271" s="650">
        <v>6236.1</v>
      </c>
      <c r="AF271" s="651">
        <f t="shared" si="113"/>
        <v>2.2554678585140486E-5</v>
      </c>
      <c r="AG271" s="650">
        <f t="shared" si="116"/>
        <v>6436.1</v>
      </c>
      <c r="AH271" s="656">
        <f t="shared" si="114"/>
        <v>4.4735565768561081E-5</v>
      </c>
      <c r="AI271" s="657">
        <f t="shared" si="115"/>
        <v>2.2180887183420595E-5</v>
      </c>
      <c r="AJ271" s="575"/>
      <c r="AQ271" s="443"/>
      <c r="AR271" s="443"/>
      <c r="AT271" s="443"/>
      <c r="AV271" s="443"/>
    </row>
    <row r="272" spans="1:105" ht="11.25" x14ac:dyDescent="0.2">
      <c r="C272" s="649">
        <v>462</v>
      </c>
      <c r="D272" s="650">
        <v>7093.2</v>
      </c>
      <c r="E272" s="650"/>
      <c r="F272" s="650"/>
      <c r="G272" s="650"/>
      <c r="H272" s="650"/>
      <c r="I272" s="650"/>
      <c r="J272" s="650"/>
      <c r="K272" s="650"/>
      <c r="L272" s="651">
        <f t="shared" si="109"/>
        <v>3.4780978987108721E-3</v>
      </c>
      <c r="M272" s="650">
        <f t="shared" si="110"/>
        <v>7293.2</v>
      </c>
      <c r="N272" s="652">
        <f t="shared" si="111"/>
        <v>4.3366472849084015E-3</v>
      </c>
      <c r="O272" s="653">
        <f t="shared" si="112"/>
        <v>8.5854938619752937E-4</v>
      </c>
      <c r="P272" s="1118"/>
      <c r="Q272" s="1118"/>
      <c r="R272" s="1118"/>
      <c r="S272" s="1118"/>
      <c r="T272" s="654"/>
      <c r="U272" s="654"/>
      <c r="V272" s="654"/>
      <c r="W272" s="655"/>
      <c r="X272" s="655"/>
      <c r="Y272" s="655"/>
      <c r="Z272" s="655"/>
      <c r="AA272" s="655"/>
      <c r="AB272" s="655"/>
      <c r="AC272" s="655"/>
      <c r="AD272" s="649">
        <v>462</v>
      </c>
      <c r="AE272" s="650">
        <v>7093.2</v>
      </c>
      <c r="AF272" s="651">
        <f t="shared" si="113"/>
        <v>1.4157422007565756E-4</v>
      </c>
      <c r="AG272" s="650">
        <f t="shared" si="116"/>
        <v>7293.2</v>
      </c>
      <c r="AH272" s="656">
        <f t="shared" si="114"/>
        <v>1.7969351322477678E-4</v>
      </c>
      <c r="AI272" s="657">
        <f t="shared" si="115"/>
        <v>3.8119293149119216E-5</v>
      </c>
      <c r="AJ272" s="575"/>
      <c r="AQ272" s="443"/>
      <c r="AR272" s="443"/>
      <c r="AT272" s="443"/>
      <c r="AV272" s="443"/>
    </row>
    <row r="273" spans="3:48" ht="11.25" x14ac:dyDescent="0.2">
      <c r="C273" s="637">
        <v>468</v>
      </c>
      <c r="D273" s="638">
        <v>7709.7</v>
      </c>
      <c r="E273" s="638"/>
      <c r="F273" s="638"/>
      <c r="G273" s="638"/>
      <c r="H273" s="638"/>
      <c r="I273" s="638"/>
      <c r="J273" s="638"/>
      <c r="K273" s="638"/>
      <c r="L273" s="639">
        <f t="shared" si="109"/>
        <v>6.3888378454645296E-3</v>
      </c>
      <c r="M273" s="638">
        <f t="shared" si="110"/>
        <v>7909.7</v>
      </c>
      <c r="N273" s="640">
        <f t="shared" si="111"/>
        <v>7.512045263401405E-3</v>
      </c>
      <c r="O273" s="641">
        <f t="shared" si="112"/>
        <v>1.1232074179368754E-3</v>
      </c>
      <c r="P273" s="1117"/>
      <c r="Q273" s="1117"/>
      <c r="R273" s="1117"/>
      <c r="S273" s="1117"/>
      <c r="T273" s="642"/>
      <c r="U273" s="642"/>
      <c r="V273" s="642"/>
      <c r="W273" s="643"/>
      <c r="X273" s="643"/>
      <c r="Y273" s="643"/>
      <c r="Z273" s="643"/>
      <c r="AA273" s="643"/>
      <c r="AB273" s="643"/>
      <c r="AC273" s="643"/>
      <c r="AD273" s="637">
        <v>468</v>
      </c>
      <c r="AE273" s="638">
        <v>7709.7</v>
      </c>
      <c r="AF273" s="639">
        <f t="shared" si="113"/>
        <v>2.7477511568585467E-4</v>
      </c>
      <c r="AG273" s="638">
        <f t="shared" si="116"/>
        <v>7909.7</v>
      </c>
      <c r="AH273" s="644">
        <f t="shared" si="114"/>
        <v>3.2891845543292497E-4</v>
      </c>
      <c r="AI273" s="645">
        <f t="shared" si="115"/>
        <v>5.4143339747070307E-5</v>
      </c>
      <c r="AJ273" s="575"/>
      <c r="AQ273" s="443"/>
      <c r="AR273" s="443"/>
      <c r="AT273" s="443"/>
      <c r="AV273" s="443"/>
    </row>
    <row r="274" spans="3:48" ht="11.25" x14ac:dyDescent="0.2">
      <c r="C274" s="637">
        <v>472</v>
      </c>
      <c r="D274" s="638">
        <v>5897</v>
      </c>
      <c r="E274" s="638"/>
      <c r="F274" s="638"/>
      <c r="G274" s="638"/>
      <c r="H274" s="638"/>
      <c r="I274" s="638"/>
      <c r="J274" s="638"/>
      <c r="K274" s="638"/>
      <c r="L274" s="639">
        <f t="shared" si="109"/>
        <v>0</v>
      </c>
      <c r="M274" s="638">
        <f t="shared" si="110"/>
        <v>6097</v>
      </c>
      <c r="N274" s="640">
        <f t="shared" si="111"/>
        <v>2.3624686504217359E-4</v>
      </c>
      <c r="O274" s="641">
        <f t="shared" si="112"/>
        <v>2.3624686504217359E-4</v>
      </c>
      <c r="P274" s="1117"/>
      <c r="Q274" s="1117"/>
      <c r="R274" s="1117"/>
      <c r="S274" s="1117"/>
      <c r="T274" s="642"/>
      <c r="U274" s="642"/>
      <c r="V274" s="642"/>
      <c r="W274" s="643"/>
      <c r="X274" s="643"/>
      <c r="Y274" s="643"/>
      <c r="Z274" s="643"/>
      <c r="AA274" s="643"/>
      <c r="AB274" s="643"/>
      <c r="AC274" s="643"/>
      <c r="AD274" s="637">
        <v>472</v>
      </c>
      <c r="AE274" s="638">
        <v>5897</v>
      </c>
      <c r="AF274" s="639">
        <f t="shared" si="113"/>
        <v>-8.7210054217079502E-6</v>
      </c>
      <c r="AG274" s="638">
        <f t="shared" si="116"/>
        <v>6097</v>
      </c>
      <c r="AH274" s="644">
        <f t="shared" si="114"/>
        <v>8.8186523474753642E-6</v>
      </c>
      <c r="AI274" s="645">
        <f t="shared" si="115"/>
        <v>1.7539657769183314E-5</v>
      </c>
      <c r="AJ274" s="575"/>
      <c r="AQ274" s="443"/>
      <c r="AR274" s="443"/>
      <c r="AT274" s="443"/>
      <c r="AV274" s="443"/>
    </row>
    <row r="275" spans="3:48" ht="11.25" x14ac:dyDescent="0.2">
      <c r="C275" s="649">
        <v>495</v>
      </c>
      <c r="D275" s="650">
        <v>7767.3</v>
      </c>
      <c r="E275" s="650"/>
      <c r="F275" s="650"/>
      <c r="G275" s="650"/>
      <c r="H275" s="650"/>
      <c r="I275" s="650"/>
      <c r="J275" s="650"/>
      <c r="K275" s="650"/>
      <c r="L275" s="651">
        <f t="shared" si="109"/>
        <v>6.7027257808508645E-3</v>
      </c>
      <c r="M275" s="650">
        <f t="shared" si="110"/>
        <v>7967.3</v>
      </c>
      <c r="N275" s="652">
        <f t="shared" si="111"/>
        <v>7.853226069694328E-3</v>
      </c>
      <c r="O275" s="653">
        <f t="shared" si="112"/>
        <v>1.1505002888434635E-3</v>
      </c>
      <c r="P275" s="1118"/>
      <c r="Q275" s="1118"/>
      <c r="R275" s="1118"/>
      <c r="S275" s="1118"/>
      <c r="T275" s="654"/>
      <c r="U275" s="654"/>
      <c r="V275" s="654"/>
      <c r="W275" s="655"/>
      <c r="X275" s="655"/>
      <c r="Y275" s="655"/>
      <c r="Z275" s="655"/>
      <c r="AA275" s="655"/>
      <c r="AB275" s="655"/>
      <c r="AC275" s="655"/>
      <c r="AD275" s="649">
        <v>495</v>
      </c>
      <c r="AE275" s="650">
        <v>7767.3</v>
      </c>
      <c r="AF275" s="651">
        <f t="shared" si="113"/>
        <v>2.8976540978797871E-4</v>
      </c>
      <c r="AG275" s="650">
        <f t="shared" si="116"/>
        <v>7967.3</v>
      </c>
      <c r="AH275" s="656">
        <f t="shared" si="114"/>
        <v>3.4563337365867142E-4</v>
      </c>
      <c r="AI275" s="657">
        <f t="shared" si="115"/>
        <v>5.5867963870692705E-5</v>
      </c>
      <c r="AJ275" s="575"/>
      <c r="AQ275" s="443"/>
      <c r="AR275" s="443"/>
      <c r="AT275" s="443"/>
      <c r="AV275" s="443"/>
    </row>
    <row r="276" spans="3:48" ht="11.25" x14ac:dyDescent="0.2">
      <c r="C276" s="637">
        <v>501</v>
      </c>
      <c r="D276" s="638">
        <v>8463.2000000000007</v>
      </c>
      <c r="E276" s="638"/>
      <c r="F276" s="638"/>
      <c r="G276" s="638"/>
      <c r="H276" s="638"/>
      <c r="I276" s="638"/>
      <c r="J276" s="638"/>
      <c r="K276" s="638"/>
      <c r="L276" s="639">
        <f t="shared" si="109"/>
        <v>1.114219203142129E-2</v>
      </c>
      <c r="M276" s="638">
        <f t="shared" si="110"/>
        <v>8663.2000000000007</v>
      </c>
      <c r="N276" s="640">
        <f t="shared" si="111"/>
        <v>1.2659693412556626E-2</v>
      </c>
      <c r="O276" s="641">
        <f t="shared" si="112"/>
        <v>1.5175013811353361E-3</v>
      </c>
      <c r="P276" s="1117"/>
      <c r="Q276" s="1117"/>
      <c r="R276" s="1117"/>
      <c r="S276" s="1117"/>
      <c r="T276" s="642"/>
      <c r="U276" s="642"/>
      <c r="V276" s="642"/>
      <c r="W276" s="643"/>
      <c r="X276" s="643"/>
      <c r="Y276" s="643"/>
      <c r="Z276" s="643"/>
      <c r="AA276" s="643"/>
      <c r="AB276" s="643"/>
      <c r="AC276" s="643"/>
      <c r="AD276" s="637">
        <v>501</v>
      </c>
      <c r="AE276" s="638">
        <v>8463.2000000000007</v>
      </c>
      <c r="AF276" s="639">
        <f t="shared" si="113"/>
        <v>5.1254633133490657E-4</v>
      </c>
      <c r="AG276" s="638">
        <f t="shared" si="116"/>
        <v>8663.2000000000007</v>
      </c>
      <c r="AH276" s="644">
        <f t="shared" si="114"/>
        <v>5.9275394652491542E-4</v>
      </c>
      <c r="AI276" s="645">
        <f t="shared" si="115"/>
        <v>8.0207615190008852E-5</v>
      </c>
      <c r="AJ276" s="575"/>
      <c r="AQ276" s="443"/>
      <c r="AR276" s="443"/>
      <c r="AT276" s="443"/>
      <c r="AV276" s="443"/>
    </row>
    <row r="277" spans="3:48" ht="11.25" x14ac:dyDescent="0.2">
      <c r="C277" s="637">
        <v>505</v>
      </c>
      <c r="D277" s="638">
        <v>7188.7</v>
      </c>
      <c r="E277" s="638"/>
      <c r="F277" s="638"/>
      <c r="G277" s="638"/>
      <c r="H277" s="638"/>
      <c r="I277" s="638"/>
      <c r="J277" s="638"/>
      <c r="K277" s="638"/>
      <c r="L277" s="639">
        <f t="shared" si="109"/>
        <v>3.8783286933396165E-3</v>
      </c>
      <c r="M277" s="638">
        <f t="shared" si="110"/>
        <v>7388.7</v>
      </c>
      <c r="N277" s="640">
        <f t="shared" si="111"/>
        <v>4.7746915429532251E-3</v>
      </c>
      <c r="O277" s="641">
        <f t="shared" si="112"/>
        <v>8.9636284961360857E-4</v>
      </c>
      <c r="P277" s="1117"/>
      <c r="Q277" s="1117"/>
      <c r="R277" s="1117"/>
      <c r="S277" s="1117"/>
      <c r="T277" s="642"/>
      <c r="U277" s="642"/>
      <c r="V277" s="642"/>
      <c r="W277" s="643"/>
      <c r="X277" s="643"/>
      <c r="Y277" s="643"/>
      <c r="Z277" s="643"/>
      <c r="AA277" s="643"/>
      <c r="AB277" s="643"/>
      <c r="AC277" s="643"/>
      <c r="AD277" s="637">
        <v>505</v>
      </c>
      <c r="AE277" s="638">
        <v>7188.7</v>
      </c>
      <c r="AF277" s="639">
        <f t="shared" si="113"/>
        <v>1.5921237405569499E-4</v>
      </c>
      <c r="AG277" s="638">
        <f t="shared" si="116"/>
        <v>7388.7</v>
      </c>
      <c r="AH277" s="644">
        <f t="shared" si="114"/>
        <v>1.9953881701706422E-4</v>
      </c>
      <c r="AI277" s="645">
        <f t="shared" si="115"/>
        <v>4.0326442961369224E-5</v>
      </c>
      <c r="AJ277" s="575"/>
      <c r="AQ277" s="443"/>
      <c r="AR277" s="443"/>
      <c r="AT277" s="443"/>
      <c r="AV277" s="443"/>
    </row>
    <row r="278" spans="3:48" ht="11.25" x14ac:dyDescent="0.2">
      <c r="C278" s="637">
        <v>508</v>
      </c>
      <c r="D278" s="638">
        <v>7810.8</v>
      </c>
      <c r="E278" s="638"/>
      <c r="F278" s="638"/>
      <c r="G278" s="638"/>
      <c r="H278" s="638"/>
      <c r="I278" s="638"/>
      <c r="J278" s="638"/>
      <c r="K278" s="638"/>
      <c r="L278" s="639">
        <f t="shared" si="109"/>
        <v>6.9448723248009634E-3</v>
      </c>
      <c r="M278" s="638">
        <f t="shared" si="110"/>
        <v>8010.8</v>
      </c>
      <c r="N278" s="640">
        <f t="shared" si="111"/>
        <v>8.1162864513999473E-3</v>
      </c>
      <c r="O278" s="641">
        <f t="shared" si="112"/>
        <v>1.1714141265989839E-3</v>
      </c>
      <c r="P278" s="1117"/>
      <c r="Q278" s="1117"/>
      <c r="R278" s="1117"/>
      <c r="S278" s="1117"/>
      <c r="T278" s="642"/>
      <c r="U278" s="642"/>
      <c r="V278" s="642"/>
      <c r="W278" s="643"/>
      <c r="X278" s="643"/>
      <c r="Y278" s="643"/>
      <c r="Z278" s="643"/>
      <c r="AA278" s="643"/>
      <c r="AB278" s="643"/>
      <c r="AC278" s="643"/>
      <c r="AD278" s="637">
        <v>508</v>
      </c>
      <c r="AE278" s="638">
        <v>7810.8</v>
      </c>
      <c r="AF278" s="639">
        <f t="shared" si="113"/>
        <v>3.0140504377274002E-4</v>
      </c>
      <c r="AG278" s="638">
        <f t="shared" si="116"/>
        <v>8010.8</v>
      </c>
      <c r="AH278" s="644">
        <f t="shared" si="114"/>
        <v>3.5860307085766596E-4</v>
      </c>
      <c r="AI278" s="645">
        <f t="shared" si="115"/>
        <v>5.719802708492594E-5</v>
      </c>
      <c r="AJ278" s="575"/>
      <c r="AQ278" s="443"/>
      <c r="AR278" s="443"/>
      <c r="AT278" s="443"/>
      <c r="AV278" s="443"/>
    </row>
    <row r="279" spans="3:48" ht="11.25" x14ac:dyDescent="0.2">
      <c r="C279" s="676">
        <v>513</v>
      </c>
      <c r="D279" s="677">
        <v>8288.4</v>
      </c>
      <c r="E279" s="677"/>
      <c r="F279" s="677"/>
      <c r="G279" s="677"/>
      <c r="H279" s="677"/>
      <c r="I279" s="677"/>
      <c r="J279" s="677"/>
      <c r="K279" s="677"/>
      <c r="L279" s="678">
        <f t="shared" si="109"/>
        <v>9.9084149987953563E-3</v>
      </c>
      <c r="M279" s="677">
        <f t="shared" si="110"/>
        <v>8488.4</v>
      </c>
      <c r="N279" s="679">
        <f t="shared" si="111"/>
        <v>1.1327065885105949E-2</v>
      </c>
      <c r="O279" s="680">
        <f t="shared" si="112"/>
        <v>1.4186508863105931E-3</v>
      </c>
      <c r="P279" s="1119"/>
      <c r="Q279" s="1119"/>
      <c r="R279" s="1119"/>
      <c r="S279" s="1119"/>
      <c r="T279" s="681"/>
      <c r="U279" s="681"/>
      <c r="V279" s="681"/>
      <c r="W279" s="682"/>
      <c r="X279" s="682"/>
      <c r="Y279" s="682"/>
      <c r="Z279" s="682"/>
      <c r="AA279" s="682"/>
      <c r="AB279" s="682"/>
      <c r="AC279" s="682"/>
      <c r="AD279" s="676">
        <v>513</v>
      </c>
      <c r="AE279" s="677">
        <v>8288.4</v>
      </c>
      <c r="AF279" s="678">
        <f t="shared" si="113"/>
        <v>4.4876453438003061E-4</v>
      </c>
      <c r="AG279" s="677">
        <f t="shared" si="116"/>
        <v>8488.4</v>
      </c>
      <c r="AH279" s="683">
        <f t="shared" si="114"/>
        <v>5.2221666362894936E-4</v>
      </c>
      <c r="AI279" s="684">
        <f t="shared" si="115"/>
        <v>7.3452129248918752E-5</v>
      </c>
      <c r="AJ279" s="575"/>
      <c r="AQ279" s="443"/>
      <c r="AR279" s="443"/>
      <c r="AT279" s="443"/>
      <c r="AV279" s="443"/>
    </row>
    <row r="280" spans="3:48" ht="11.25" x14ac:dyDescent="0.2">
      <c r="C280" s="676">
        <v>532</v>
      </c>
      <c r="D280" s="677">
        <v>8213.6</v>
      </c>
      <c r="E280" s="677"/>
      <c r="F280" s="677"/>
      <c r="G280" s="677"/>
      <c r="H280" s="677"/>
      <c r="I280" s="677"/>
      <c r="J280" s="677"/>
      <c r="K280" s="677"/>
      <c r="L280" s="678">
        <f t="shared" si="109"/>
        <v>9.4057813214722379E-3</v>
      </c>
      <c r="M280" s="677">
        <f t="shared" si="110"/>
        <v>8413.6</v>
      </c>
      <c r="N280" s="679">
        <f t="shared" si="111"/>
        <v>1.0783528986426347E-2</v>
      </c>
      <c r="O280" s="680">
        <f t="shared" si="112"/>
        <v>1.3777476649541095E-3</v>
      </c>
      <c r="P280" s="1119"/>
      <c r="Q280" s="1119"/>
      <c r="R280" s="1119"/>
      <c r="S280" s="1119"/>
      <c r="T280" s="681"/>
      <c r="U280" s="681"/>
      <c r="V280" s="681"/>
      <c r="W280" s="682"/>
      <c r="X280" s="682"/>
      <c r="Y280" s="682"/>
      <c r="Z280" s="682"/>
      <c r="AA280" s="682"/>
      <c r="AB280" s="682"/>
      <c r="AC280" s="682"/>
      <c r="AD280" s="676">
        <v>532</v>
      </c>
      <c r="AE280" s="677">
        <v>8213.6</v>
      </c>
      <c r="AF280" s="678">
        <f t="shared" si="113"/>
        <v>4.231699606435102E-4</v>
      </c>
      <c r="AG280" s="677">
        <f t="shared" si="116"/>
        <v>8413.6</v>
      </c>
      <c r="AH280" s="683">
        <f t="shared" si="114"/>
        <v>4.9386816406760126E-4</v>
      </c>
      <c r="AI280" s="684">
        <f t="shared" si="115"/>
        <v>7.0698203424091055E-5</v>
      </c>
      <c r="AJ280" s="575"/>
      <c r="AQ280" s="443"/>
      <c r="AR280" s="443"/>
      <c r="AT280" s="443"/>
      <c r="AV280" s="443"/>
    </row>
    <row r="281" spans="3:48" ht="11.25" x14ac:dyDescent="0.2">
      <c r="C281" s="637">
        <v>534</v>
      </c>
      <c r="D281" s="638">
        <v>7647.8</v>
      </c>
      <c r="E281" s="638"/>
      <c r="F281" s="638"/>
      <c r="G281" s="638"/>
      <c r="H281" s="638"/>
      <c r="I281" s="638"/>
      <c r="J281" s="638"/>
      <c r="K281" s="638"/>
      <c r="L281" s="639">
        <f t="shared" si="109"/>
        <v>6.0599530239498819E-3</v>
      </c>
      <c r="M281" s="638">
        <f t="shared" si="110"/>
        <v>7847.8</v>
      </c>
      <c r="N281" s="640">
        <f t="shared" si="111"/>
        <v>7.1543337137465243E-3</v>
      </c>
      <c r="O281" s="641">
        <f t="shared" si="112"/>
        <v>1.0943806897966424E-3</v>
      </c>
      <c r="P281" s="1117"/>
      <c r="Q281" s="1117"/>
      <c r="R281" s="1117"/>
      <c r="S281" s="1117"/>
      <c r="T281" s="642"/>
      <c r="U281" s="642"/>
      <c r="V281" s="642"/>
      <c r="W281" s="643"/>
      <c r="X281" s="643"/>
      <c r="Y281" s="643"/>
      <c r="Z281" s="643"/>
      <c r="AA281" s="643"/>
      <c r="AB281" s="643"/>
      <c r="AC281" s="643"/>
      <c r="AD281" s="637">
        <v>534</v>
      </c>
      <c r="AE281" s="638">
        <v>7647.8</v>
      </c>
      <c r="AF281" s="639">
        <f t="shared" si="113"/>
        <v>2.591898770161194E-4</v>
      </c>
      <c r="AG281" s="638">
        <f t="shared" si="116"/>
        <v>7847.8</v>
      </c>
      <c r="AH281" s="644">
        <f t="shared" si="114"/>
        <v>3.1152556726032898E-4</v>
      </c>
      <c r="AI281" s="645">
        <f t="shared" si="115"/>
        <v>5.2335690244209587E-5</v>
      </c>
      <c r="AJ281" s="575"/>
    </row>
    <row r="282" spans="3:48" ht="11.25" x14ac:dyDescent="0.2">
      <c r="C282" s="637">
        <v>538</v>
      </c>
      <c r="D282" s="638">
        <v>6455.6</v>
      </c>
      <c r="E282" s="638"/>
      <c r="F282" s="638"/>
      <c r="G282" s="638"/>
      <c r="H282" s="638"/>
      <c r="I282" s="638"/>
      <c r="J282" s="638"/>
      <c r="K282" s="638"/>
      <c r="L282" s="639">
        <f t="shared" si="109"/>
        <v>1.2227538190444456E-3</v>
      </c>
      <c r="M282" s="638">
        <f t="shared" si="110"/>
        <v>6655.6</v>
      </c>
      <c r="N282" s="640">
        <f t="shared" si="111"/>
        <v>1.8566565924086069E-3</v>
      </c>
      <c r="O282" s="641">
        <f t="shared" si="112"/>
        <v>6.3390277336416133E-4</v>
      </c>
      <c r="P282" s="1117"/>
      <c r="Q282" s="1117"/>
      <c r="R282" s="1117"/>
      <c r="S282" s="1117"/>
      <c r="T282" s="642"/>
      <c r="U282" s="642"/>
      <c r="V282" s="642"/>
      <c r="W282" s="643"/>
      <c r="X282" s="643"/>
      <c r="Y282" s="643"/>
      <c r="Z282" s="643"/>
      <c r="AA282" s="643"/>
      <c r="AB282" s="643"/>
      <c r="AC282" s="643"/>
      <c r="AD282" s="637">
        <v>538</v>
      </c>
      <c r="AE282" s="638">
        <v>6455.6</v>
      </c>
      <c r="AF282" s="639">
        <f t="shared" si="113"/>
        <v>4.7061381104440692E-5</v>
      </c>
      <c r="AG282" s="638">
        <f t="shared" si="116"/>
        <v>6655.6</v>
      </c>
      <c r="AH282" s="644">
        <f t="shared" si="114"/>
        <v>7.2712484748826967E-5</v>
      </c>
      <c r="AI282" s="645">
        <f t="shared" si="115"/>
        <v>2.5651103644386275E-5</v>
      </c>
      <c r="AJ282" s="575"/>
    </row>
    <row r="283" spans="3:48" ht="11.25" x14ac:dyDescent="0.2">
      <c r="C283" s="649">
        <v>545</v>
      </c>
      <c r="D283" s="650">
        <v>7923.7</v>
      </c>
      <c r="E283" s="650"/>
      <c r="F283" s="650"/>
      <c r="G283" s="650"/>
      <c r="H283" s="650"/>
      <c r="I283" s="650"/>
      <c r="J283" s="650"/>
      <c r="K283" s="650"/>
      <c r="L283" s="651">
        <f t="shared" si="109"/>
        <v>7.5942281393564202E-3</v>
      </c>
      <c r="M283" s="650">
        <f t="shared" si="110"/>
        <v>8123.7</v>
      </c>
      <c r="N283" s="652">
        <f t="shared" si="111"/>
        <v>8.8211485179925646E-3</v>
      </c>
      <c r="O283" s="653">
        <f t="shared" si="112"/>
        <v>1.2269203786361444E-3</v>
      </c>
      <c r="P283" s="1118"/>
      <c r="Q283" s="1118"/>
      <c r="R283" s="1118"/>
      <c r="S283" s="1118"/>
      <c r="T283" s="654"/>
      <c r="U283" s="654"/>
      <c r="V283" s="654"/>
      <c r="W283" s="655"/>
      <c r="X283" s="655"/>
      <c r="Y283" s="655"/>
      <c r="Z283" s="655"/>
      <c r="AA283" s="655"/>
      <c r="AB283" s="655"/>
      <c r="AC283" s="655"/>
      <c r="AD283" s="649">
        <v>545</v>
      </c>
      <c r="AE283" s="650">
        <v>7923.7</v>
      </c>
      <c r="AF283" s="651">
        <f t="shared" si="113"/>
        <v>3.3293359420571988E-4</v>
      </c>
      <c r="AG283" s="650">
        <f t="shared" ref="AG283:AG291" si="117">AE283+200</f>
        <v>8123.7</v>
      </c>
      <c r="AH283" s="656">
        <f t="shared" si="114"/>
        <v>3.9369682107803783E-4</v>
      </c>
      <c r="AI283" s="657">
        <f t="shared" ref="AI283:AI291" si="118">AH283-AF283</f>
        <v>6.0763226872317944E-5</v>
      </c>
      <c r="AJ283" s="575"/>
    </row>
    <row r="284" spans="3:48" ht="11.25" x14ac:dyDescent="0.2">
      <c r="C284" s="649">
        <v>548</v>
      </c>
      <c r="D284" s="650">
        <v>7386.6</v>
      </c>
      <c r="E284" s="650"/>
      <c r="F284" s="650"/>
      <c r="G284" s="650"/>
      <c r="H284" s="650"/>
      <c r="I284" s="650"/>
      <c r="J284" s="650"/>
      <c r="K284" s="650"/>
      <c r="L284" s="651">
        <f t="shared" si="109"/>
        <v>4.7648579504619894E-3</v>
      </c>
      <c r="M284" s="650">
        <f t="shared" si="110"/>
        <v>7586.6</v>
      </c>
      <c r="N284" s="652">
        <f t="shared" si="111"/>
        <v>5.7432277385177852E-3</v>
      </c>
      <c r="O284" s="653">
        <f t="shared" si="112"/>
        <v>9.7836978805579573E-4</v>
      </c>
      <c r="P284" s="1118"/>
      <c r="Q284" s="1118"/>
      <c r="R284" s="1118"/>
      <c r="S284" s="1118"/>
      <c r="T284" s="654"/>
      <c r="U284" s="654"/>
      <c r="V284" s="654"/>
      <c r="W284" s="655"/>
      <c r="X284" s="655"/>
      <c r="Y284" s="655"/>
      <c r="Z284" s="655"/>
      <c r="AA284" s="655"/>
      <c r="AB284" s="655"/>
      <c r="AC284" s="655"/>
      <c r="AD284" s="649">
        <v>548</v>
      </c>
      <c r="AE284" s="650">
        <v>7386.6</v>
      </c>
      <c r="AF284" s="651">
        <f t="shared" si="113"/>
        <v>1.9909049868438444E-4</v>
      </c>
      <c r="AG284" s="650">
        <f t="shared" si="117"/>
        <v>7586.6</v>
      </c>
      <c r="AH284" s="656">
        <f t="shared" si="114"/>
        <v>2.4430119113849624E-4</v>
      </c>
      <c r="AI284" s="657">
        <f t="shared" si="118"/>
        <v>4.52106924541118E-5</v>
      </c>
      <c r="AJ284" s="575"/>
    </row>
    <row r="285" spans="3:48" ht="11.25" x14ac:dyDescent="0.2">
      <c r="C285" s="649">
        <v>565</v>
      </c>
      <c r="D285" s="650">
        <v>7743.5</v>
      </c>
      <c r="E285" s="650"/>
      <c r="F285" s="650"/>
      <c r="G285" s="650"/>
      <c r="H285" s="650"/>
      <c r="I285" s="650"/>
      <c r="J285" s="650"/>
      <c r="K285" s="650"/>
      <c r="L285" s="651">
        <f t="shared" si="109"/>
        <v>6.572103024359623E-3</v>
      </c>
      <c r="M285" s="650">
        <f t="shared" si="110"/>
        <v>7943.5</v>
      </c>
      <c r="N285" s="652">
        <f t="shared" si="111"/>
        <v>7.7112710002949624E-3</v>
      </c>
      <c r="O285" s="653">
        <f t="shared" si="112"/>
        <v>1.1391679759353394E-3</v>
      </c>
      <c r="P285" s="1118"/>
      <c r="Q285" s="1118"/>
      <c r="R285" s="1118"/>
      <c r="S285" s="1118"/>
      <c r="T285" s="654"/>
      <c r="U285" s="654"/>
      <c r="V285" s="654"/>
      <c r="W285" s="655"/>
      <c r="X285" s="655"/>
      <c r="Y285" s="655"/>
      <c r="Z285" s="655"/>
      <c r="AA285" s="655"/>
      <c r="AB285" s="655"/>
      <c r="AC285" s="655"/>
      <c r="AD285" s="649">
        <v>565</v>
      </c>
      <c r="AE285" s="650">
        <v>7743.5</v>
      </c>
      <c r="AF285" s="651">
        <f t="shared" si="113"/>
        <v>2.835137321789416E-4</v>
      </c>
      <c r="AG285" s="650">
        <f t="shared" si="117"/>
        <v>7943.5</v>
      </c>
      <c r="AH285" s="656">
        <f t="shared" si="114"/>
        <v>3.386640726208423E-4</v>
      </c>
      <c r="AI285" s="657">
        <f t="shared" si="118"/>
        <v>5.5150340441900703E-5</v>
      </c>
      <c r="AJ285" s="575"/>
    </row>
    <row r="286" spans="3:48" ht="11.25" x14ac:dyDescent="0.2">
      <c r="C286" s="646">
        <v>574</v>
      </c>
      <c r="D286" s="631">
        <v>5571.5</v>
      </c>
      <c r="E286" s="631"/>
      <c r="F286" s="631"/>
      <c r="G286" s="631"/>
      <c r="H286" s="631"/>
      <c r="I286" s="631"/>
      <c r="J286" s="631"/>
      <c r="K286" s="631"/>
      <c r="L286" s="630">
        <f t="shared" si="109"/>
        <v>0</v>
      </c>
      <c r="M286" s="631">
        <f t="shared" si="110"/>
        <v>5771.5</v>
      </c>
      <c r="N286" s="632">
        <f>IF((2*(1-(EXP(-1*((M286/$L$244)^$L$235))))*(100000/M286))-$L$291&gt;0,(2*(1-(EXP(-1*((M286/$L$244)^$L$235))))*(100000/M286))-$L$291,0)</f>
        <v>0</v>
      </c>
      <c r="O286" s="633">
        <f t="shared" si="112"/>
        <v>0</v>
      </c>
      <c r="P286" s="1116"/>
      <c r="Q286" s="1116"/>
      <c r="R286" s="1116"/>
      <c r="S286" s="1116"/>
      <c r="T286" s="161"/>
      <c r="U286" s="161"/>
      <c r="V286" s="161"/>
      <c r="W286" s="114"/>
      <c r="X286" s="114"/>
      <c r="Y286" s="114"/>
      <c r="Z286" s="114"/>
      <c r="AA286" s="114"/>
      <c r="AB286" s="114"/>
      <c r="AC286" s="114"/>
      <c r="AD286" s="646">
        <v>574</v>
      </c>
      <c r="AE286" s="631">
        <v>5571.5</v>
      </c>
      <c r="AF286" s="630">
        <f t="shared" si="113"/>
        <v>-3.232580770029525E-5</v>
      </c>
      <c r="AG286" s="631">
        <f t="shared" si="117"/>
        <v>5771.5</v>
      </c>
      <c r="AH286" s="647">
        <f t="shared" si="114"/>
        <v>-1.8503608818498662E-5</v>
      </c>
      <c r="AI286" s="648">
        <f t="shared" si="118"/>
        <v>1.3822198881796588E-5</v>
      </c>
      <c r="AJ286" s="575"/>
    </row>
    <row r="287" spans="3:48" ht="11.25" x14ac:dyDescent="0.2">
      <c r="C287" s="646">
        <v>577</v>
      </c>
      <c r="D287" s="631">
        <v>5811.3</v>
      </c>
      <c r="E287" s="631"/>
      <c r="F287" s="631"/>
      <c r="G287" s="631"/>
      <c r="H287" s="631"/>
      <c r="I287" s="631"/>
      <c r="J287" s="631"/>
      <c r="K287" s="631"/>
      <c r="L287" s="630">
        <f t="shared" si="109"/>
        <v>0</v>
      </c>
      <c r="M287" s="631">
        <f t="shared" si="110"/>
        <v>6011.3</v>
      </c>
      <c r="N287" s="632">
        <f>IF((2*(1-(EXP(-1*((M287/$L$244)^$L$235))))*(100000/M287))-$L$291&gt;0,(2*(1-(EXP(-1*((M287/$L$244)^$L$235))))*(100000/M287))-$L$291,0)</f>
        <v>2.6887097214902105E-5</v>
      </c>
      <c r="O287" s="633">
        <f t="shared" si="112"/>
        <v>2.6887097214902105E-5</v>
      </c>
      <c r="P287" s="1116"/>
      <c r="Q287" s="1116"/>
      <c r="R287" s="1116"/>
      <c r="S287" s="1116"/>
      <c r="T287" s="161"/>
      <c r="U287" s="161"/>
      <c r="V287" s="161"/>
      <c r="W287" s="114"/>
      <c r="X287" s="114"/>
      <c r="Y287" s="114"/>
      <c r="Z287" s="114"/>
      <c r="AA287" s="114"/>
      <c r="AB287" s="114"/>
      <c r="AC287" s="114"/>
      <c r="AD287" s="646">
        <v>577</v>
      </c>
      <c r="AE287" s="631">
        <v>5811.3</v>
      </c>
      <c r="AF287" s="630">
        <f t="shared" si="113"/>
        <v>-1.5498086152865298E-5</v>
      </c>
      <c r="AG287" s="631">
        <f t="shared" si="117"/>
        <v>6011.3</v>
      </c>
      <c r="AH287" s="647">
        <f t="shared" si="114"/>
        <v>9.9646537077280328E-7</v>
      </c>
      <c r="AI287" s="648">
        <f t="shared" si="118"/>
        <v>1.6494551523638101E-5</v>
      </c>
      <c r="AJ287" s="575"/>
    </row>
    <row r="288" spans="3:48" ht="11.25" x14ac:dyDescent="0.2">
      <c r="C288" s="646">
        <v>589</v>
      </c>
      <c r="D288" s="631">
        <v>5373.3</v>
      </c>
      <c r="E288" s="631"/>
      <c r="F288" s="631"/>
      <c r="G288" s="631"/>
      <c r="H288" s="631"/>
      <c r="I288" s="631"/>
      <c r="J288" s="631"/>
      <c r="K288" s="631"/>
      <c r="L288" s="630">
        <f t="shared" si="109"/>
        <v>0</v>
      </c>
      <c r="M288" s="631">
        <f t="shared" si="110"/>
        <v>5573.3</v>
      </c>
      <c r="N288" s="632">
        <f>IF((2*(1-(EXP(-1*((M288/$L$244)^$L$235))))*(100000/M288))-$L$291&gt;0,(2*(1-(EXP(-1*((M288/$L$244)^$L$235))))*(100000/M288))-$L$291,0)</f>
        <v>0</v>
      </c>
      <c r="O288" s="633">
        <f t="shared" si="112"/>
        <v>0</v>
      </c>
      <c r="P288" s="1116"/>
      <c r="Q288" s="1116"/>
      <c r="R288" s="1116"/>
      <c r="S288" s="1116"/>
      <c r="T288" s="161"/>
      <c r="U288" s="161"/>
      <c r="V288" s="161"/>
      <c r="W288" s="114"/>
      <c r="X288" s="114"/>
      <c r="Y288" s="114"/>
      <c r="Z288" s="114"/>
      <c r="AA288" s="114"/>
      <c r="AB288" s="114"/>
      <c r="AC288" s="114"/>
      <c r="AD288" s="646">
        <v>589</v>
      </c>
      <c r="AE288" s="631">
        <v>5373.3</v>
      </c>
      <c r="AF288" s="630">
        <f t="shared" si="113"/>
        <v>-4.4085683407746323E-5</v>
      </c>
      <c r="AG288" s="631">
        <f t="shared" si="117"/>
        <v>5573.3</v>
      </c>
      <c r="AH288" s="647">
        <f t="shared" si="114"/>
        <v>-3.2210510461427866E-5</v>
      </c>
      <c r="AI288" s="648">
        <f t="shared" si="118"/>
        <v>1.1875172946318457E-5</v>
      </c>
      <c r="AJ288" s="575"/>
    </row>
    <row r="289" spans="2:36" ht="11.25" x14ac:dyDescent="0.2">
      <c r="C289" s="649">
        <v>649</v>
      </c>
      <c r="D289" s="650">
        <v>6367.5</v>
      </c>
      <c r="E289" s="650"/>
      <c r="F289" s="650"/>
      <c r="G289" s="650"/>
      <c r="H289" s="650"/>
      <c r="I289" s="650"/>
      <c r="J289" s="650"/>
      <c r="K289" s="650"/>
      <c r="L289" s="651">
        <f t="shared" si="109"/>
        <v>9.6314225671308542E-4</v>
      </c>
      <c r="M289" s="650">
        <f t="shared" si="110"/>
        <v>6567.5</v>
      </c>
      <c r="N289" s="652">
        <f>IF((2*(1-(EXP(-1*((M289/$L$244)^$L$235))))*(100000/M289))-$L$291&gt;0,(2*(1-(EXP(-1*((M289/$L$244)^$L$235))))*(100000/M289))-$L$291,0)</f>
        <v>1.5696227856542857E-3</v>
      </c>
      <c r="O289" s="653">
        <f t="shared" si="112"/>
        <v>6.0648052894120025E-4</v>
      </c>
      <c r="P289" s="1118"/>
      <c r="Q289" s="1118"/>
      <c r="R289" s="1118"/>
      <c r="S289" s="1118"/>
      <c r="T289" s="654"/>
      <c r="U289" s="654"/>
      <c r="V289" s="654"/>
      <c r="W289" s="655"/>
      <c r="X289" s="655"/>
      <c r="Y289" s="655"/>
      <c r="Z289" s="655"/>
      <c r="AA289" s="655"/>
      <c r="AB289" s="655"/>
      <c r="AC289" s="655"/>
      <c r="AD289" s="649">
        <v>649</v>
      </c>
      <c r="AE289" s="650">
        <v>6367.5</v>
      </c>
      <c r="AF289" s="651">
        <f t="shared" si="113"/>
        <v>3.6789041598095373E-5</v>
      </c>
      <c r="AG289" s="650">
        <f t="shared" si="117"/>
        <v>6567.5</v>
      </c>
      <c r="AH289" s="656">
        <f t="shared" si="114"/>
        <v>6.10008215572444E-5</v>
      </c>
      <c r="AI289" s="657">
        <f t="shared" si="118"/>
        <v>2.4211779959149027E-5</v>
      </c>
      <c r="AJ289" s="575"/>
    </row>
    <row r="290" spans="2:36" ht="12" thickBot="1" x14ac:dyDescent="0.25">
      <c r="C290" s="658">
        <v>667</v>
      </c>
      <c r="D290" s="659">
        <v>6000.6</v>
      </c>
      <c r="E290" s="659"/>
      <c r="F290" s="659"/>
      <c r="G290" s="659"/>
      <c r="H290" s="659"/>
      <c r="I290" s="659"/>
      <c r="J290" s="659"/>
      <c r="K290" s="659"/>
      <c r="L290" s="651">
        <f t="shared" si="109"/>
        <v>1.4234781753252532E-6</v>
      </c>
      <c r="M290" s="659">
        <f t="shared" si="110"/>
        <v>6200.6</v>
      </c>
      <c r="N290" s="652">
        <f>IF((2*(1-(EXP(-1*((M290/$L$244)^$L$235))))*(100000/M290))-$L$291&gt;0,(2*(1-(EXP(-1*((M290/$L$244)^$L$235))))*(100000/M290))-$L$291,0)</f>
        <v>5.0250914224625551E-4</v>
      </c>
      <c r="O290" s="660">
        <f t="shared" si="112"/>
        <v>5.0108566407093026E-4</v>
      </c>
      <c r="P290" s="1118"/>
      <c r="Q290" s="1118"/>
      <c r="R290" s="1118"/>
      <c r="S290" s="1118"/>
      <c r="T290" s="654"/>
      <c r="U290" s="654"/>
      <c r="V290" s="654"/>
      <c r="W290" s="655"/>
      <c r="X290" s="655"/>
      <c r="Y290" s="655"/>
      <c r="Z290" s="655"/>
      <c r="AA290" s="655"/>
      <c r="AB290" s="655"/>
      <c r="AC290" s="655"/>
      <c r="AD290" s="661">
        <v>667</v>
      </c>
      <c r="AE290" s="662">
        <v>6000.6</v>
      </c>
      <c r="AF290" s="663">
        <f t="shared" si="113"/>
        <v>5.2708615694285754E-8</v>
      </c>
      <c r="AG290" s="662">
        <f t="shared" si="117"/>
        <v>6200.6</v>
      </c>
      <c r="AH290" s="664">
        <f t="shared" si="114"/>
        <v>1.8922624270389932E-5</v>
      </c>
      <c r="AI290" s="665">
        <f t="shared" si="118"/>
        <v>1.8869915654695646E-5</v>
      </c>
      <c r="AJ290" s="575"/>
    </row>
    <row r="291" spans="2:36" ht="12.75" thickTop="1" thickBot="1" x14ac:dyDescent="0.25">
      <c r="C291" s="666" t="s">
        <v>1771</v>
      </c>
      <c r="D291" s="667">
        <v>6000</v>
      </c>
      <c r="E291" s="667"/>
      <c r="F291" s="667"/>
      <c r="G291" s="667"/>
      <c r="H291" s="667"/>
      <c r="I291" s="667"/>
      <c r="J291" s="667"/>
      <c r="K291" s="667"/>
      <c r="L291" s="668">
        <f>2*(1-(EXP(-1*((D291/$L$244)^$L$235))))*(100000/D291)</f>
        <v>3.3333333333292656E-3</v>
      </c>
      <c r="M291" s="667">
        <f t="shared" si="110"/>
        <v>6200</v>
      </c>
      <c r="N291" s="669">
        <f>2*(1-(EXP(-1*((M291/$L$244)^$L$235))))*(100000/M291)</f>
        <v>3.8342579268304819E-3</v>
      </c>
      <c r="O291" s="670">
        <f t="shared" si="112"/>
        <v>5.009245935012163E-4</v>
      </c>
      <c r="P291" s="1116"/>
      <c r="Q291" s="1116"/>
      <c r="R291" s="1116"/>
      <c r="S291" s="1116"/>
      <c r="T291" s="161"/>
      <c r="U291" s="161"/>
      <c r="V291" s="161"/>
      <c r="W291" s="114"/>
      <c r="X291" s="114"/>
      <c r="Y291" s="114"/>
      <c r="Z291" s="114"/>
      <c r="AA291" s="114"/>
      <c r="AB291" s="114"/>
      <c r="AC291" s="114"/>
      <c r="AD291" s="671" t="s">
        <v>1771</v>
      </c>
      <c r="AE291" s="672">
        <v>6000</v>
      </c>
      <c r="AF291" s="673">
        <f>(1-(EXP(-1*((D291/$L$244)^$L$235))))</f>
        <v>9.9999999999877964E-5</v>
      </c>
      <c r="AG291" s="672">
        <f t="shared" si="117"/>
        <v>6200</v>
      </c>
      <c r="AH291" s="674">
        <f>(1-(EXP(-1*((M291/$L$244)^$L$235))))</f>
        <v>1.1886199573174494E-4</v>
      </c>
      <c r="AI291" s="675">
        <f t="shared" si="118"/>
        <v>1.8861995731866976E-5</v>
      </c>
      <c r="AJ291" s="575"/>
    </row>
    <row r="292" spans="2:36" ht="10.5" thickTop="1" x14ac:dyDescent="0.15">
      <c r="O292" s="575"/>
      <c r="P292" s="575"/>
      <c r="Q292" s="575"/>
      <c r="R292" s="575"/>
      <c r="S292" s="575"/>
      <c r="AE292" s="575"/>
      <c r="AH292" s="442"/>
      <c r="AI292" s="442"/>
    </row>
    <row r="293" spans="2:36" x14ac:dyDescent="0.15">
      <c r="C293" s="442" t="s">
        <v>1778</v>
      </c>
      <c r="D293" s="443">
        <f>AVERAGE(D264,D265,D268,D270,D274,D276,D277,D278,D281)</f>
        <v>7835.9000000000005</v>
      </c>
      <c r="L293" s="443" t="s">
        <v>1690</v>
      </c>
      <c r="O293" s="579">
        <f>SUM(O263:O290)</f>
        <v>2.85957854585503E-2</v>
      </c>
      <c r="P293" s="579"/>
      <c r="Q293" s="579"/>
      <c r="R293" s="579"/>
      <c r="S293" s="579"/>
      <c r="AE293" s="443" t="s">
        <v>1690</v>
      </c>
      <c r="AF293" s="442"/>
      <c r="AH293" s="442"/>
      <c r="AI293" s="584">
        <f>SUM(AI263:AI290)</f>
        <v>1.4857205093367076E-3</v>
      </c>
      <c r="AJ293" s="450"/>
    </row>
    <row r="294" spans="2:36" x14ac:dyDescent="0.15">
      <c r="C294" s="442" t="s">
        <v>1779</v>
      </c>
      <c r="D294" s="443">
        <f>STDEV(D264,D265,D268,D270,D274,D276,D277,D278,D281)</f>
        <v>1157.2724700778087</v>
      </c>
      <c r="AE294" s="443" t="s">
        <v>1693</v>
      </c>
      <c r="AI294" s="585">
        <f>AI293*(100000/4000)</f>
        <v>3.7143012733417691E-2</v>
      </c>
    </row>
    <row r="299" spans="2:36" x14ac:dyDescent="0.15">
      <c r="B299" s="588"/>
      <c r="C299" s="588"/>
      <c r="D299" s="588">
        <v>0.99990000000000001</v>
      </c>
      <c r="E299" s="588"/>
      <c r="F299" s="588"/>
      <c r="G299" s="588"/>
      <c r="H299" s="588"/>
      <c r="I299" s="588"/>
      <c r="J299" s="588"/>
      <c r="K299" s="588"/>
      <c r="L299" s="588"/>
      <c r="M299" s="588">
        <v>0.999</v>
      </c>
      <c r="N299" s="588"/>
      <c r="O299" s="588"/>
      <c r="P299" s="588"/>
      <c r="Q299" s="588"/>
      <c r="R299" s="588"/>
      <c r="S299" s="588"/>
      <c r="T299" s="588"/>
      <c r="U299" s="588"/>
      <c r="V299" s="588"/>
    </row>
    <row r="300" spans="2:36" ht="10.5" thickBot="1" x14ac:dyDescent="0.2">
      <c r="C300" s="586" t="s">
        <v>453</v>
      </c>
      <c r="D300" s="587" t="s">
        <v>1695</v>
      </c>
      <c r="E300" s="587"/>
      <c r="F300" s="587"/>
      <c r="G300" s="587"/>
      <c r="H300" s="587"/>
      <c r="I300" s="587"/>
      <c r="J300" s="587"/>
      <c r="K300" s="587"/>
      <c r="L300" s="587" t="s">
        <v>1694</v>
      </c>
      <c r="M300" s="586" t="s">
        <v>1695</v>
      </c>
      <c r="N300" s="586" t="s">
        <v>1694</v>
      </c>
    </row>
    <row r="301" spans="2:36" x14ac:dyDescent="0.15">
      <c r="C301" s="442">
        <v>6000</v>
      </c>
      <c r="D301" s="580">
        <f t="shared" ref="D301:D330" si="119">(EXP(-1*((C301/$L$244)^$L$235)))</f>
        <v>0.99990000000000012</v>
      </c>
      <c r="E301" s="580"/>
      <c r="F301" s="580"/>
      <c r="G301" s="580"/>
      <c r="H301" s="580"/>
      <c r="I301" s="580"/>
      <c r="J301" s="580"/>
      <c r="K301" s="580"/>
      <c r="L301" s="580">
        <f t="shared" ref="L301:L315" si="120">(1-(EXP(-1*((C301/$L$244)^$L$235))))</f>
        <v>9.9999999999877964E-5</v>
      </c>
      <c r="M301" s="580">
        <f t="shared" ref="M301:M330" si="121">(EXP(-1*((C301/$M$244)^$L$235)))</f>
        <v>0.99899999999999989</v>
      </c>
      <c r="N301" s="580">
        <f t="shared" ref="N301:N330" si="122">(1-(EXP(-1*((C301/$M$244)^$L$235))))</f>
        <v>1.0000000000001119E-3</v>
      </c>
      <c r="O301" s="443">
        <f t="shared" ref="O301:O330" si="123">L301*(100000/C301)</f>
        <v>1.6666666666646328E-3</v>
      </c>
    </row>
    <row r="302" spans="2:36" x14ac:dyDescent="0.15">
      <c r="C302" s="442">
        <f>C301+1000</f>
        <v>7000</v>
      </c>
      <c r="D302" s="580">
        <f t="shared" si="119"/>
        <v>0.99977468901472333</v>
      </c>
      <c r="E302" s="580"/>
      <c r="F302" s="580"/>
      <c r="G302" s="580"/>
      <c r="H302" s="580"/>
      <c r="I302" s="580"/>
      <c r="J302" s="580"/>
      <c r="K302" s="580"/>
      <c r="L302" s="580">
        <f t="shared" si="120"/>
        <v>2.2531098527667215E-4</v>
      </c>
      <c r="M302" s="580">
        <f t="shared" si="121"/>
        <v>0.99774816077936224</v>
      </c>
      <c r="N302" s="580">
        <f t="shared" si="122"/>
        <v>2.2518392206377635E-3</v>
      </c>
      <c r="O302" s="443">
        <f t="shared" si="123"/>
        <v>3.2187283610953165E-3</v>
      </c>
    </row>
    <row r="303" spans="2:36" x14ac:dyDescent="0.15">
      <c r="C303" s="442">
        <f t="shared" ref="C303:C330" si="124">C302+1000</f>
        <v>8000</v>
      </c>
      <c r="D303" s="580">
        <f t="shared" si="119"/>
        <v>0.99954464515721453</v>
      </c>
      <c r="E303" s="580"/>
      <c r="F303" s="580"/>
      <c r="G303" s="580"/>
      <c r="H303" s="580"/>
      <c r="I303" s="580"/>
      <c r="J303" s="580"/>
      <c r="K303" s="580"/>
      <c r="L303" s="580">
        <f t="shared" si="120"/>
        <v>4.5535484278547145E-4</v>
      </c>
      <c r="M303" s="580">
        <f t="shared" si="121"/>
        <v>0.99545372926969578</v>
      </c>
      <c r="N303" s="580">
        <f t="shared" si="122"/>
        <v>4.5462707303042249E-3</v>
      </c>
      <c r="O303" s="443">
        <f t="shared" si="123"/>
        <v>5.6919355348183931E-3</v>
      </c>
    </row>
    <row r="304" spans="2:36" x14ac:dyDescent="0.15">
      <c r="C304" s="442">
        <f t="shared" si="124"/>
        <v>9000</v>
      </c>
      <c r="D304" s="580">
        <f t="shared" si="119"/>
        <v>0.99915308723036</v>
      </c>
      <c r="E304" s="580"/>
      <c r="F304" s="580"/>
      <c r="G304" s="580"/>
      <c r="H304" s="580"/>
      <c r="I304" s="580"/>
      <c r="J304" s="580"/>
      <c r="K304" s="580"/>
      <c r="L304" s="580">
        <f t="shared" si="120"/>
        <v>8.4691276963999584E-4</v>
      </c>
      <c r="M304" s="580">
        <f t="shared" si="121"/>
        <v>0.99155929313968072</v>
      </c>
      <c r="N304" s="580">
        <f t="shared" si="122"/>
        <v>8.4407068603192803E-3</v>
      </c>
      <c r="O304" s="443">
        <f t="shared" si="123"/>
        <v>9.4101418848888431E-3</v>
      </c>
    </row>
    <row r="305" spans="3:15" x14ac:dyDescent="0.15">
      <c r="C305" s="442">
        <f t="shared" si="124"/>
        <v>10000</v>
      </c>
      <c r="D305" s="580">
        <f t="shared" si="119"/>
        <v>0.99852482311574942</v>
      </c>
      <c r="E305" s="580"/>
      <c r="F305" s="580"/>
      <c r="G305" s="580"/>
      <c r="H305" s="580"/>
      <c r="I305" s="580"/>
      <c r="J305" s="580"/>
      <c r="K305" s="580"/>
      <c r="L305" s="580">
        <f t="shared" si="120"/>
        <v>1.4751768842505841E-3</v>
      </c>
      <c r="M305" s="580">
        <f t="shared" si="121"/>
        <v>0.98533922323298406</v>
      </c>
      <c r="N305" s="580">
        <f t="shared" si="122"/>
        <v>1.4660776767015937E-2</v>
      </c>
      <c r="O305" s="443">
        <f t="shared" si="123"/>
        <v>1.4751768842505841E-2</v>
      </c>
    </row>
    <row r="306" spans="3:15" x14ac:dyDescent="0.15">
      <c r="C306" s="442">
        <f t="shared" si="124"/>
        <v>11000</v>
      </c>
      <c r="D306" s="580">
        <f t="shared" si="119"/>
        <v>0.9975634549257193</v>
      </c>
      <c r="E306" s="580"/>
      <c r="F306" s="580"/>
      <c r="G306" s="580"/>
      <c r="H306" s="580"/>
      <c r="I306" s="580"/>
      <c r="J306" s="580"/>
      <c r="K306" s="580"/>
      <c r="L306" s="580">
        <f t="shared" si="120"/>
        <v>2.4365450742807049E-3</v>
      </c>
      <c r="M306" s="580">
        <f t="shared" si="121"/>
        <v>0.97588925411922911</v>
      </c>
      <c r="N306" s="580">
        <f t="shared" si="122"/>
        <v>2.411074588077089E-2</v>
      </c>
      <c r="O306" s="443">
        <f t="shared" si="123"/>
        <v>2.2150409766188227E-2</v>
      </c>
    </row>
    <row r="307" spans="3:15" x14ac:dyDescent="0.15">
      <c r="C307" s="442">
        <f t="shared" si="124"/>
        <v>12000</v>
      </c>
      <c r="D307" s="580">
        <f t="shared" si="119"/>
        <v>0.99614865752599091</v>
      </c>
      <c r="E307" s="580"/>
      <c r="F307" s="580"/>
      <c r="G307" s="580"/>
      <c r="H307" s="580"/>
      <c r="I307" s="580"/>
      <c r="J307" s="580"/>
      <c r="K307" s="580"/>
      <c r="L307" s="580">
        <f t="shared" si="120"/>
        <v>3.8513424740090896E-3</v>
      </c>
      <c r="M307" s="580">
        <f t="shared" si="121"/>
        <v>0.96213052535032295</v>
      </c>
      <c r="N307" s="580">
        <f t="shared" si="122"/>
        <v>3.7869474649677048E-2</v>
      </c>
      <c r="O307" s="443">
        <f t="shared" si="123"/>
        <v>3.2094520616742415E-2</v>
      </c>
    </row>
    <row r="308" spans="3:15" x14ac:dyDescent="0.15">
      <c r="C308" s="442">
        <f t="shared" si="124"/>
        <v>13000</v>
      </c>
      <c r="D308" s="580">
        <f t="shared" si="119"/>
        <v>0.99413363470165261</v>
      </c>
      <c r="E308" s="580"/>
      <c r="F308" s="580"/>
      <c r="G308" s="580"/>
      <c r="H308" s="580"/>
      <c r="I308" s="580"/>
      <c r="J308" s="580"/>
      <c r="K308" s="580"/>
      <c r="L308" s="580">
        <f t="shared" si="120"/>
        <v>5.8663652983473868E-3</v>
      </c>
      <c r="M308" s="580">
        <f t="shared" si="121"/>
        <v>0.94283602819868606</v>
      </c>
      <c r="N308" s="580">
        <f t="shared" si="122"/>
        <v>5.716397180131394E-2</v>
      </c>
      <c r="O308" s="443">
        <f t="shared" si="123"/>
        <v>4.5125886910364517E-2</v>
      </c>
    </row>
    <row r="309" spans="3:15" x14ac:dyDescent="0.15">
      <c r="C309" s="442">
        <f t="shared" si="124"/>
        <v>14000</v>
      </c>
      <c r="D309" s="580">
        <f t="shared" si="119"/>
        <v>0.99134289487481875</v>
      </c>
      <c r="E309" s="580"/>
      <c r="F309" s="580"/>
      <c r="G309" s="580"/>
      <c r="H309" s="580"/>
      <c r="I309" s="580"/>
      <c r="J309" s="580"/>
      <c r="K309" s="580"/>
      <c r="L309" s="580">
        <f t="shared" si="120"/>
        <v>8.6571051251812525E-3</v>
      </c>
      <c r="M309" s="580">
        <f t="shared" si="121"/>
        <v>0.91668891279814013</v>
      </c>
      <c r="N309" s="580">
        <f t="shared" si="122"/>
        <v>8.3311087201859868E-2</v>
      </c>
      <c r="O309" s="443">
        <f t="shared" si="123"/>
        <v>6.1836465179866094E-2</v>
      </c>
    </row>
    <row r="310" spans="3:15" x14ac:dyDescent="0.15">
      <c r="C310" s="442">
        <f t="shared" si="124"/>
        <v>15000</v>
      </c>
      <c r="D310" s="580">
        <f t="shared" si="119"/>
        <v>0.98757053447976417</v>
      </c>
      <c r="E310" s="580"/>
      <c r="F310" s="580"/>
      <c r="G310" s="580"/>
      <c r="H310" s="580"/>
      <c r="I310" s="580"/>
      <c r="J310" s="580"/>
      <c r="K310" s="580"/>
      <c r="L310" s="580">
        <f t="shared" si="120"/>
        <v>1.2429465520235827E-2</v>
      </c>
      <c r="M310" s="580">
        <f t="shared" si="121"/>
        <v>0.8823822772455393</v>
      </c>
      <c r="N310" s="580">
        <f t="shared" si="122"/>
        <v>0.1176177227544607</v>
      </c>
      <c r="O310" s="443">
        <f t="shared" si="123"/>
        <v>8.2863103468238858E-2</v>
      </c>
    </row>
    <row r="311" spans="3:15" x14ac:dyDescent="0.15">
      <c r="C311" s="442">
        <f t="shared" si="124"/>
        <v>16000</v>
      </c>
      <c r="D311" s="580">
        <f t="shared" si="119"/>
        <v>0.98257927109336296</v>
      </c>
      <c r="E311" s="580"/>
      <c r="F311" s="580"/>
      <c r="G311" s="580"/>
      <c r="H311" s="580"/>
      <c r="I311" s="580"/>
      <c r="J311" s="580"/>
      <c r="K311" s="580"/>
      <c r="L311" s="580">
        <f t="shared" si="120"/>
        <v>1.742072890663704E-2</v>
      </c>
      <c r="M311" s="580">
        <f t="shared" si="121"/>
        <v>0.83876752837843094</v>
      </c>
      <c r="N311" s="580">
        <f t="shared" si="122"/>
        <v>0.16123247162156906</v>
      </c>
      <c r="O311" s="443">
        <f t="shared" si="123"/>
        <v>0.1088795556664815</v>
      </c>
    </row>
    <row r="312" spans="3:15" x14ac:dyDescent="0.15">
      <c r="C312" s="442">
        <f t="shared" si="124"/>
        <v>17000</v>
      </c>
      <c r="D312" s="580">
        <f t="shared" si="119"/>
        <v>0.9761005281268077</v>
      </c>
      <c r="E312" s="580"/>
      <c r="F312" s="580"/>
      <c r="G312" s="580"/>
      <c r="H312" s="580"/>
      <c r="I312" s="580"/>
      <c r="J312" s="580"/>
      <c r="K312" s="580"/>
      <c r="L312" s="580">
        <f t="shared" si="120"/>
        <v>2.3899471873192302E-2</v>
      </c>
      <c r="M312" s="580">
        <f t="shared" si="121"/>
        <v>0.78505154140649391</v>
      </c>
      <c r="N312" s="580">
        <f t="shared" si="122"/>
        <v>0.21494845859350609</v>
      </c>
      <c r="O312" s="443">
        <f t="shared" si="123"/>
        <v>0.14058512866583708</v>
      </c>
    </row>
    <row r="313" spans="3:15" x14ac:dyDescent="0.15">
      <c r="C313" s="442">
        <f t="shared" si="124"/>
        <v>18000</v>
      </c>
      <c r="D313" s="580">
        <f t="shared" si="119"/>
        <v>0.96783593433907877</v>
      </c>
      <c r="E313" s="580"/>
      <c r="F313" s="580"/>
      <c r="G313" s="580"/>
      <c r="H313" s="580"/>
      <c r="I313" s="580"/>
      <c r="J313" s="580"/>
      <c r="K313" s="580"/>
      <c r="L313" s="580">
        <f t="shared" si="120"/>
        <v>3.2164065660921226E-2</v>
      </c>
      <c r="M313" s="580">
        <f t="shared" si="121"/>
        <v>0.72103026105195323</v>
      </c>
      <c r="N313" s="580">
        <f t="shared" si="122"/>
        <v>0.27896973894804677</v>
      </c>
      <c r="O313" s="443">
        <f t="shared" si="123"/>
        <v>0.17868925367178459</v>
      </c>
    </row>
    <row r="314" spans="3:15" x14ac:dyDescent="0.15">
      <c r="C314" s="442">
        <f t="shared" si="124"/>
        <v>19000</v>
      </c>
      <c r="D314" s="580">
        <f t="shared" si="119"/>
        <v>0.95746065811500669</v>
      </c>
      <c r="E314" s="580"/>
      <c r="F314" s="580"/>
      <c r="G314" s="580"/>
      <c r="H314" s="580"/>
      <c r="I314" s="580"/>
      <c r="J314" s="580"/>
      <c r="K314" s="580"/>
      <c r="L314" s="580">
        <f t="shared" si="120"/>
        <v>4.2539341884993309E-2</v>
      </c>
      <c r="M314" s="580">
        <f t="shared" si="121"/>
        <v>0.64732795925502062</v>
      </c>
      <c r="N314" s="580">
        <f t="shared" si="122"/>
        <v>0.35267204074497938</v>
      </c>
      <c r="O314" s="443">
        <f t="shared" si="123"/>
        <v>0.22389127307891216</v>
      </c>
    </row>
    <row r="315" spans="3:15" x14ac:dyDescent="0.15">
      <c r="C315" s="442">
        <f t="shared" si="124"/>
        <v>20000</v>
      </c>
      <c r="D315" s="580">
        <f t="shared" si="119"/>
        <v>0.94462903863145053</v>
      </c>
      <c r="E315" s="580"/>
      <c r="F315" s="580"/>
      <c r="G315" s="580"/>
      <c r="H315" s="580"/>
      <c r="I315" s="580"/>
      <c r="J315" s="580"/>
      <c r="K315" s="580"/>
      <c r="L315" s="580">
        <f t="shared" si="120"/>
        <v>5.5370961368549465E-2</v>
      </c>
      <c r="M315" s="580">
        <f t="shared" si="121"/>
        <v>0.56558973614808095</v>
      </c>
      <c r="N315" s="580">
        <f t="shared" si="122"/>
        <v>0.43441026385191905</v>
      </c>
      <c r="O315" s="443">
        <f t="shared" si="123"/>
        <v>0.27685480684274733</v>
      </c>
    </row>
    <row r="316" spans="3:15" x14ac:dyDescent="0.15">
      <c r="C316" s="442">
        <f t="shared" si="124"/>
        <v>21000</v>
      </c>
      <c r="D316" s="580">
        <f t="shared" si="119"/>
        <v>0.92898299024357256</v>
      </c>
      <c r="E316" s="580"/>
      <c r="F316" s="580"/>
      <c r="G316" s="580"/>
      <c r="H316" s="580"/>
      <c r="I316" s="580"/>
      <c r="J316" s="580"/>
      <c r="K316" s="580"/>
      <c r="L316" s="580">
        <f t="shared" ref="L316:L330" si="125">(1-(EXP(-1*((C316/$L$244)^$L$235))))</f>
        <v>7.1017009756427441E-2</v>
      </c>
      <c r="M316" s="580">
        <f t="shared" si="121"/>
        <v>0.47855687249539913</v>
      </c>
      <c r="N316" s="580">
        <f t="shared" si="122"/>
        <v>0.52144312750460087</v>
      </c>
      <c r="O316" s="443">
        <f t="shared" si="123"/>
        <v>0.33817623693536875</v>
      </c>
    </row>
    <row r="317" spans="3:15" x14ac:dyDescent="0.15">
      <c r="C317" s="442">
        <f t="shared" si="124"/>
        <v>22000</v>
      </c>
      <c r="D317" s="580">
        <f t="shared" si="119"/>
        <v>0.91016362527496975</v>
      </c>
      <c r="E317" s="580"/>
      <c r="F317" s="580"/>
      <c r="G317" s="580"/>
      <c r="H317" s="580"/>
      <c r="I317" s="580"/>
      <c r="J317" s="580"/>
      <c r="K317" s="580"/>
      <c r="L317" s="580">
        <f t="shared" si="125"/>
        <v>8.9836374725030255E-2</v>
      </c>
      <c r="M317" s="580">
        <f t="shared" si="121"/>
        <v>0.38995155907610607</v>
      </c>
      <c r="N317" s="580">
        <f t="shared" si="122"/>
        <v>0.61004844092389399</v>
      </c>
      <c r="O317" s="443">
        <f t="shared" si="123"/>
        <v>0.40834715784104664</v>
      </c>
    </row>
    <row r="318" spans="3:15" x14ac:dyDescent="0.15">
      <c r="C318" s="442">
        <f t="shared" si="124"/>
        <v>23000</v>
      </c>
      <c r="D318" s="580">
        <f t="shared" si="119"/>
        <v>0.88782644309906644</v>
      </c>
      <c r="E318" s="580"/>
      <c r="F318" s="580"/>
      <c r="G318" s="580"/>
      <c r="H318" s="580"/>
      <c r="I318" s="580"/>
      <c r="J318" s="580"/>
      <c r="K318" s="580"/>
      <c r="L318" s="580">
        <f t="shared" si="125"/>
        <v>0.11217355690093356</v>
      </c>
      <c r="M318" s="580">
        <f t="shared" si="121"/>
        <v>0.30412216730266417</v>
      </c>
      <c r="N318" s="580">
        <f t="shared" si="122"/>
        <v>0.69587783269733583</v>
      </c>
      <c r="O318" s="443">
        <f t="shared" si="123"/>
        <v>0.48771111696058067</v>
      </c>
    </row>
    <row r="319" spans="3:15" x14ac:dyDescent="0.15">
      <c r="C319" s="442">
        <f t="shared" si="124"/>
        <v>24000</v>
      </c>
      <c r="D319" s="580">
        <f t="shared" si="119"/>
        <v>0.86166024735889413</v>
      </c>
      <c r="E319" s="580"/>
      <c r="F319" s="580"/>
      <c r="G319" s="580"/>
      <c r="H319" s="580"/>
      <c r="I319" s="580"/>
      <c r="J319" s="580"/>
      <c r="K319" s="580"/>
      <c r="L319" s="580">
        <f t="shared" si="125"/>
        <v>0.13833975264110587</v>
      </c>
      <c r="M319" s="580">
        <f t="shared" si="121"/>
        <v>0.22545993936005029</v>
      </c>
      <c r="N319" s="580">
        <f t="shared" si="122"/>
        <v>0.77454006063994973</v>
      </c>
      <c r="O319" s="443">
        <f t="shared" si="123"/>
        <v>0.57641563600460788</v>
      </c>
    </row>
    <row r="320" spans="3:15" x14ac:dyDescent="0.15">
      <c r="C320" s="442">
        <f t="shared" si="124"/>
        <v>25000</v>
      </c>
      <c r="D320" s="580">
        <f t="shared" si="119"/>
        <v>0.83140965715067305</v>
      </c>
      <c r="E320" s="580"/>
      <c r="F320" s="580"/>
      <c r="G320" s="580"/>
      <c r="H320" s="580"/>
      <c r="I320" s="580"/>
      <c r="J320" s="580"/>
      <c r="K320" s="580"/>
      <c r="L320" s="580">
        <f t="shared" si="125"/>
        <v>0.16859034284932695</v>
      </c>
      <c r="M320" s="580">
        <f t="shared" si="121"/>
        <v>0.15768470430678877</v>
      </c>
      <c r="N320" s="580">
        <f t="shared" si="122"/>
        <v>0.84231529569321117</v>
      </c>
      <c r="O320" s="443">
        <f t="shared" si="123"/>
        <v>0.67436137139730779</v>
      </c>
    </row>
    <row r="321" spans="3:15" x14ac:dyDescent="0.15">
      <c r="C321" s="442">
        <f t="shared" si="124"/>
        <v>26000</v>
      </c>
      <c r="D321" s="580">
        <f t="shared" si="119"/>
        <v>0.79690065724519676</v>
      </c>
      <c r="E321" s="580"/>
      <c r="F321" s="580"/>
      <c r="G321" s="580"/>
      <c r="H321" s="580"/>
      <c r="I321" s="580"/>
      <c r="J321" s="580"/>
      <c r="K321" s="580"/>
      <c r="L321" s="580">
        <f t="shared" si="125"/>
        <v>0.20309934275480324</v>
      </c>
      <c r="M321" s="580">
        <f t="shared" si="121"/>
        <v>0.10318055641264391</v>
      </c>
      <c r="N321" s="580">
        <f t="shared" si="122"/>
        <v>0.8968194435873561</v>
      </c>
      <c r="O321" s="443">
        <f t="shared" si="123"/>
        <v>0.78115131828770479</v>
      </c>
    </row>
    <row r="322" spans="3:15" x14ac:dyDescent="0.15">
      <c r="C322" s="442">
        <f t="shared" si="124"/>
        <v>27000</v>
      </c>
      <c r="D322" s="580">
        <f t="shared" si="119"/>
        <v>0.75806808594761776</v>
      </c>
      <c r="E322" s="580"/>
      <c r="F322" s="580"/>
      <c r="G322" s="580"/>
      <c r="H322" s="580"/>
      <c r="I322" s="580"/>
      <c r="J322" s="580"/>
      <c r="K322" s="580"/>
      <c r="L322" s="580">
        <f t="shared" si="125"/>
        <v>0.24193191405238224</v>
      </c>
      <c r="M322" s="580">
        <f t="shared" si="121"/>
        <v>6.2595116572731757E-2</v>
      </c>
      <c r="N322" s="580">
        <f t="shared" si="122"/>
        <v>0.93740488342726824</v>
      </c>
      <c r="O322" s="443">
        <f t="shared" si="123"/>
        <v>0.89604412611993423</v>
      </c>
    </row>
    <row r="323" spans="3:15" x14ac:dyDescent="0.15">
      <c r="C323" s="442">
        <f t="shared" si="124"/>
        <v>28000</v>
      </c>
      <c r="D323" s="580">
        <f t="shared" si="119"/>
        <v>0.71498330881949335</v>
      </c>
      <c r="E323" s="580"/>
      <c r="F323" s="580"/>
      <c r="G323" s="580"/>
      <c r="H323" s="580"/>
      <c r="I323" s="580"/>
      <c r="J323" s="580"/>
      <c r="K323" s="580"/>
      <c r="L323" s="580">
        <f t="shared" si="125"/>
        <v>0.28501669118050665</v>
      </c>
      <c r="M323" s="580">
        <f t="shared" si="121"/>
        <v>3.485803623118576E-2</v>
      </c>
      <c r="N323" s="580">
        <f t="shared" si="122"/>
        <v>0.96514196376881423</v>
      </c>
      <c r="O323" s="443">
        <f t="shared" si="123"/>
        <v>1.0179167542160952</v>
      </c>
    </row>
    <row r="324" spans="3:15" x14ac:dyDescent="0.15">
      <c r="C324" s="442">
        <f t="shared" si="124"/>
        <v>29000</v>
      </c>
      <c r="D324" s="580">
        <f t="shared" si="119"/>
        <v>0.66787962647786292</v>
      </c>
      <c r="E324" s="580"/>
      <c r="F324" s="580"/>
      <c r="G324" s="580"/>
      <c r="H324" s="580"/>
      <c r="I324" s="580"/>
      <c r="J324" s="580"/>
      <c r="K324" s="580"/>
      <c r="L324" s="580">
        <f t="shared" si="125"/>
        <v>0.33212037352213708</v>
      </c>
      <c r="M324" s="580">
        <f t="shared" si="121"/>
        <v>1.7627574486837806E-2</v>
      </c>
      <c r="N324" s="580">
        <f t="shared" si="122"/>
        <v>0.98237242551316217</v>
      </c>
      <c r="O324" s="443">
        <f t="shared" si="123"/>
        <v>1.1452426673177141</v>
      </c>
    </row>
    <row r="325" spans="3:15" x14ac:dyDescent="0.15">
      <c r="C325" s="442">
        <f t="shared" si="124"/>
        <v>30000</v>
      </c>
      <c r="D325" s="580">
        <f t="shared" si="119"/>
        <v>0.61717230961997138</v>
      </c>
      <c r="E325" s="580"/>
      <c r="F325" s="580"/>
      <c r="G325" s="580"/>
      <c r="H325" s="580"/>
      <c r="I325" s="580"/>
      <c r="J325" s="580"/>
      <c r="K325" s="580"/>
      <c r="L325" s="580">
        <f t="shared" si="125"/>
        <v>0.38282769038002862</v>
      </c>
      <c r="M325" s="580">
        <f t="shared" si="121"/>
        <v>8.0005622628015905E-3</v>
      </c>
      <c r="N325" s="580">
        <f t="shared" si="122"/>
        <v>0.99199943773719845</v>
      </c>
      <c r="O325" s="443">
        <f t="shared" si="123"/>
        <v>1.2760923012667622</v>
      </c>
    </row>
    <row r="326" spans="3:15" x14ac:dyDescent="0.15">
      <c r="C326" s="442">
        <f t="shared" si="124"/>
        <v>31000</v>
      </c>
      <c r="D326" s="580">
        <f t="shared" si="119"/>
        <v>0.56346968154699106</v>
      </c>
      <c r="E326" s="580"/>
      <c r="F326" s="580"/>
      <c r="G326" s="580"/>
      <c r="H326" s="580"/>
      <c r="I326" s="580"/>
      <c r="J326" s="580"/>
      <c r="K326" s="580"/>
      <c r="L326" s="580">
        <f t="shared" si="125"/>
        <v>0.43653031845300894</v>
      </c>
      <c r="M326" s="580">
        <f t="shared" si="121"/>
        <v>3.2179825248183549E-3</v>
      </c>
      <c r="N326" s="580">
        <f t="shared" si="122"/>
        <v>0.99678201747518169</v>
      </c>
      <c r="O326" s="443">
        <f t="shared" si="123"/>
        <v>1.4081623175903513</v>
      </c>
    </row>
    <row r="327" spans="3:15" x14ac:dyDescent="0.15">
      <c r="C327" s="442">
        <f t="shared" si="124"/>
        <v>32000</v>
      </c>
      <c r="D327" s="580">
        <f t="shared" si="119"/>
        <v>0.50757154985248776</v>
      </c>
      <c r="E327" s="580"/>
      <c r="F327" s="580"/>
      <c r="G327" s="580"/>
      <c r="H327" s="580"/>
      <c r="I327" s="580"/>
      <c r="J327" s="580"/>
      <c r="K327" s="580"/>
      <c r="L327" s="580">
        <f t="shared" si="125"/>
        <v>0.49242845014751224</v>
      </c>
      <c r="M327" s="580">
        <f t="shared" si="121"/>
        <v>1.1314791197149421E-3</v>
      </c>
      <c r="N327" s="580">
        <f t="shared" si="122"/>
        <v>0.9988685208802851</v>
      </c>
      <c r="O327" s="443">
        <f t="shared" si="123"/>
        <v>1.5388389067109758</v>
      </c>
    </row>
    <row r="328" spans="3:15" x14ac:dyDescent="0.15">
      <c r="C328" s="442">
        <f t="shared" si="124"/>
        <v>33000</v>
      </c>
      <c r="D328" s="580">
        <f t="shared" si="119"/>
        <v>0.45045170867404682</v>
      </c>
      <c r="E328" s="580"/>
      <c r="F328" s="580"/>
      <c r="G328" s="580"/>
      <c r="H328" s="580"/>
      <c r="I328" s="580"/>
      <c r="J328" s="580"/>
      <c r="K328" s="580"/>
      <c r="L328" s="580">
        <f t="shared" si="125"/>
        <v>0.54954829132595318</v>
      </c>
      <c r="M328" s="580">
        <f t="shared" si="121"/>
        <v>3.4270681251971375E-4</v>
      </c>
      <c r="N328" s="580">
        <f t="shared" si="122"/>
        <v>0.99965729318748031</v>
      </c>
      <c r="O328" s="443">
        <f t="shared" si="123"/>
        <v>1.6652978525028883</v>
      </c>
    </row>
    <row r="329" spans="3:15" x14ac:dyDescent="0.15">
      <c r="C329" s="442">
        <f t="shared" si="124"/>
        <v>34000</v>
      </c>
      <c r="D329" s="580">
        <f t="shared" si="119"/>
        <v>0.3932223463023754</v>
      </c>
      <c r="E329" s="580"/>
      <c r="F329" s="580"/>
      <c r="G329" s="580"/>
      <c r="H329" s="580"/>
      <c r="I329" s="580"/>
      <c r="J329" s="580"/>
      <c r="K329" s="580"/>
      <c r="L329" s="580">
        <f t="shared" si="125"/>
        <v>0.6067776536976246</v>
      </c>
      <c r="M329" s="580">
        <f t="shared" si="121"/>
        <v>8.8014966255840952E-5</v>
      </c>
      <c r="N329" s="580">
        <f t="shared" si="122"/>
        <v>0.99991198503374412</v>
      </c>
      <c r="O329" s="443">
        <f t="shared" si="123"/>
        <v>1.7846401579341902</v>
      </c>
    </row>
    <row r="330" spans="3:15" x14ac:dyDescent="0.15">
      <c r="C330" s="442">
        <f t="shared" si="124"/>
        <v>35000</v>
      </c>
      <c r="D330" s="580">
        <f t="shared" si="119"/>
        <v>0.33708006956882935</v>
      </c>
      <c r="E330" s="580"/>
      <c r="F330" s="580"/>
      <c r="G330" s="580"/>
      <c r="H330" s="580"/>
      <c r="I330" s="580"/>
      <c r="J330" s="580"/>
      <c r="K330" s="580"/>
      <c r="L330" s="580">
        <f t="shared" si="125"/>
        <v>0.66291993043117059</v>
      </c>
      <c r="M330" s="580">
        <f t="shared" si="121"/>
        <v>1.8845345081646699E-5</v>
      </c>
      <c r="N330" s="580">
        <f t="shared" si="122"/>
        <v>0.99998115465491832</v>
      </c>
      <c r="O330" s="443">
        <f t="shared" si="123"/>
        <v>1.8940569440890589</v>
      </c>
    </row>
  </sheetData>
  <mergeCells count="118">
    <mergeCell ref="FD44:FE44"/>
    <mergeCell ref="FD45:FE45"/>
    <mergeCell ref="FD37:FE37"/>
    <mergeCell ref="FD38:FE38"/>
    <mergeCell ref="FD39:FE39"/>
    <mergeCell ref="FD40:FE40"/>
    <mergeCell ref="FD41:FE41"/>
    <mergeCell ref="FD32:FE32"/>
    <mergeCell ref="FD33:FE33"/>
    <mergeCell ref="FD34:FE34"/>
    <mergeCell ref="FD35:FE35"/>
    <mergeCell ref="FD36:FE36"/>
    <mergeCell ref="FD17:FE17"/>
    <mergeCell ref="FD18:FE18"/>
    <mergeCell ref="FD19:FE19"/>
    <mergeCell ref="FD20:FE20"/>
    <mergeCell ref="FF3:FF4"/>
    <mergeCell ref="FG3:FG4"/>
    <mergeCell ref="FD3:FE4"/>
    <mergeCell ref="FD42:FE42"/>
    <mergeCell ref="FD43:FE43"/>
    <mergeCell ref="FD27:FE27"/>
    <mergeCell ref="FD28:FE28"/>
    <mergeCell ref="FD29:FE29"/>
    <mergeCell ref="FD30:FE30"/>
    <mergeCell ref="FD31:FE31"/>
    <mergeCell ref="FD21:FE21"/>
    <mergeCell ref="FD22:FE22"/>
    <mergeCell ref="ER2:FC2"/>
    <mergeCell ref="FB3:FC3"/>
    <mergeCell ref="EV3:EW3"/>
    <mergeCell ref="EX3:EY3"/>
    <mergeCell ref="FD50:FE50"/>
    <mergeCell ref="FH3:FH4"/>
    <mergeCell ref="FI3:FI4"/>
    <mergeCell ref="FD2:FI2"/>
    <mergeCell ref="FD5:FE5"/>
    <mergeCell ref="FD6:FE6"/>
    <mergeCell ref="FD7:FE7"/>
    <mergeCell ref="FD8:FE8"/>
    <mergeCell ref="FD9:FE9"/>
    <mergeCell ref="FD10:FE10"/>
    <mergeCell ref="FD11:FE11"/>
    <mergeCell ref="FD12:FE12"/>
    <mergeCell ref="FD13:FE13"/>
    <mergeCell ref="FD14:FE14"/>
    <mergeCell ref="FD15:FE15"/>
    <mergeCell ref="FD46:FE46"/>
    <mergeCell ref="FD47:FE47"/>
    <mergeCell ref="FD48:FE48"/>
    <mergeCell ref="FD49:FE49"/>
    <mergeCell ref="FD16:FE16"/>
    <mergeCell ref="CM1:EQ1"/>
    <mergeCell ref="AE2:CL2"/>
    <mergeCell ref="BC3:BN3"/>
    <mergeCell ref="DA3:DE3"/>
    <mergeCell ref="DK3:DO3"/>
    <mergeCell ref="DF3:DJ3"/>
    <mergeCell ref="BO3:BZ3"/>
    <mergeCell ref="CA3:CL3"/>
    <mergeCell ref="AE3:AP3"/>
    <mergeCell ref="CM2:DO2"/>
    <mergeCell ref="DP2:EG2"/>
    <mergeCell ref="ED3:EG3"/>
    <mergeCell ref="EJ3:EQ3"/>
    <mergeCell ref="DX3:EA3"/>
    <mergeCell ref="DP3:DS3"/>
    <mergeCell ref="DT3:DW3"/>
    <mergeCell ref="BB139:BC139"/>
    <mergeCell ref="BK137:BP137"/>
    <mergeCell ref="BV137:CA137"/>
    <mergeCell ref="BK138:BL138"/>
    <mergeCell ref="BM138:BN138"/>
    <mergeCell ref="BO138:BP138"/>
    <mergeCell ref="BR138:BS138"/>
    <mergeCell ref="BV138:BW138"/>
    <mergeCell ref="BX138:BY138"/>
    <mergeCell ref="BZ138:CA138"/>
    <mergeCell ref="C55:T55"/>
    <mergeCell ref="AQ3:BB3"/>
    <mergeCell ref="CC120:CD120"/>
    <mergeCell ref="BK120:BL120"/>
    <mergeCell ref="BM120:BN120"/>
    <mergeCell ref="BO120:BP120"/>
    <mergeCell ref="BR120:BS120"/>
    <mergeCell ref="BV120:BW120"/>
    <mergeCell ref="BX120:BY120"/>
    <mergeCell ref="BZ120:CA120"/>
    <mergeCell ref="BV119:CA119"/>
    <mergeCell ref="BB119:BF119"/>
    <mergeCell ref="BK119:BP119"/>
    <mergeCell ref="C3:T3"/>
    <mergeCell ref="W3:AD3"/>
    <mergeCell ref="D4:I4"/>
    <mergeCell ref="FD52:FE52"/>
    <mergeCell ref="EZ3:FA3"/>
    <mergeCell ref="EJ2:EQ2"/>
    <mergeCell ref="EH2:EI2"/>
    <mergeCell ref="CK119:CL119"/>
    <mergeCell ref="CM119:CN119"/>
    <mergeCell ref="CO119:CP119"/>
    <mergeCell ref="ET3:EU3"/>
    <mergeCell ref="EH3:EI3"/>
    <mergeCell ref="CM3:CS3"/>
    <mergeCell ref="CT3:CZ3"/>
    <mergeCell ref="CH93:CT93"/>
    <mergeCell ref="CI94:CJ94"/>
    <mergeCell ref="CM94:CN94"/>
    <mergeCell ref="CO94:CP94"/>
    <mergeCell ref="CK94:CL94"/>
    <mergeCell ref="CI119:CJ119"/>
    <mergeCell ref="EB3:EC3"/>
    <mergeCell ref="ER3:ES3"/>
    <mergeCell ref="CH118:CT118"/>
    <mergeCell ref="FD23:FE23"/>
    <mergeCell ref="FD24:FE24"/>
    <mergeCell ref="FD25:FE25"/>
    <mergeCell ref="FD26:FE26"/>
  </mergeCells>
  <hyperlinks>
    <hyperlink ref="AE26:AF26" r:id="rId1" display="https://reports2.safety.army.mil/ReportServer?%2fDW%2fAnalyzeIT%2fRMIS.REPORTS%2fAviation+Statistics%2fR0219+Case_List&amp;varCaseNumbers=19920111011%2c&amp;varCaseType=A&amp;varCriteria=Aviation+Flight+Accident+Statistics+-+Aircraft+Type%0d%0aC+12%0d%0a1992+Class+A+Accidents&amp;rs%3aParameterLanguage=&amp;rc%3aParameters=Collapsed"/>
    <hyperlink ref="AE27:AF27" r:id="rId2" display="https://reports2.safety.army.mil/ReportServer?%2fDW%2fAnalyzeIT%2fRMIS.REPORTS%2fAviation+Statistics%2fR0219+Case_List&amp;varCaseNumbers=19921112001%2c&amp;varCaseType=A&amp;varCriteria=Aviation+Flight+Accident+Statistics+-+Aircraft+Type%0d%0aC+12%0d%0a1993+Class+A+Accidents&amp;rs%3aParameterLanguage=&amp;rc%3aParameters=Collapsed"/>
    <hyperlink ref="AE31:AF31" r:id="rId3" display="https://reports2.safety.army.mil/ReportServer?%2fDW%2fAnalyzeIT%2fRMIS.REPORTS%2fAviation+Statistics%2fR0219+Case_List&amp;varCaseNumbers=19970416001%2c&amp;varCaseType=A&amp;varCriteria=Aviation+Flight+Accident+Statistics+-+Aircraft+Type%0d%0aC+12%0d%0a1997+Class+A+Accidents&amp;rs%3aParameterLanguage=&amp;rc%3aParameters=Collapsed"/>
    <hyperlink ref="AE33:AF33" r:id="rId4" display="https://reports2.safety.army.mil/ReportServer?%2fDW%2fAnalyzeIT%2fRMIS.REPORTS%2fAviation+Statistics%2fR0219+Case_List&amp;varCaseNumbers=19981106001%2c&amp;varCaseType=A&amp;varCriteria=Aviation+Flight+Accident+Statistics+-+Aircraft+Type%0d%0aC+12%0d%0a1999+Class+A+Accidents&amp;rs%3aParameterLanguage=&amp;rc%3aParameters=Collapsed"/>
    <hyperlink ref="AE35:AF35" r:id="rId5" display="https://reports2.safety.army.mil/ReportServer?%2fDW%2fAnalyzeIT%2fRMIS.REPORTS%2fAviation+Statistics%2fR0219+Case_List&amp;varCaseNumbers=20010326001%2c&amp;varCaseType=A&amp;varCriteria=Aviation+Flight+Accident+Statistics+-+Aircraft+Type%0d%0aC+12%0d%0a2001+Class+A+Accidents&amp;rs%3aParameterLanguage=&amp;rc%3aParameters=Collapsed"/>
    <hyperlink ref="AE37:AF37" r:id="rId6" display="https://reports2.safety.army.mil/ReportServer?%2fDW%2fAnalyzeIT%2fRMIS.REPORTS%2fAviation+Statistics%2fR0219+Case_List&amp;varCaseNumbers=20030812001%2c&amp;varCaseType=A&amp;varCriteria=Aviation+Flight+Accident+Statistics+-+Aircraft+Type%0d%0aC+12%0d%0a2003+Class+A+Accidents&amp;rs%3aParameterLanguage=&amp;rc%3aParameters=Collapsed"/>
    <hyperlink ref="AE42:AF42" r:id="rId7" display="https://reports2.safety.army.mil/ReportServer?%2fDW%2fAnalyzeIT%2fRMIS.REPORTS%2fAviation+Statistics%2fR0219+Case_List&amp;varCaseNumbers=20071127002%2c20071022010%2c&amp;varCaseType=A&amp;varCriteria=Aviation+Flight+Accident+Statistics+-+Aircraft+Type%0d%0aC+12%0d%0a2008+Class+A+Accidents&amp;rs%3aParameterLanguage=&amp;rc%3aParameters=Collapsed"/>
    <hyperlink ref="AE44:AF44" r:id="rId8" display="https://reports2.safety.army.mil/ReportServer?%2fDW%2fAnalyzeIT%2fRMIS.REPORTS%2fAviation+Statistics%2fR0219+Case_List&amp;varCaseNumbers=20100306001%2c20100630002%2c20091013002%2c&amp;varCaseType=A&amp;varCriteria=Aviation+Flight+Accident+Statistics+-+Aircraft+Type%0d%0aC+12%0d%0a2010+Class+A+Accidents&amp;rs%3aParameterLanguage=&amp;rc%3aParameters=Collapsed"/>
    <hyperlink ref="AG13" r:id="rId9" display="https://reports2.safety.army.mil/ReportServer?%2fDW%2fAnalyzeIT%2fRMIS.REPORTS%2fAviation+Statistics%2fR0219+Case_List&amp;varCaseNumbers=19781114001%2c19790619020%2c&amp;varCaseType=A&amp;varCriteria=Aviation+Flight+Accident+Statistics+-+Aircraft+Type%0d%0aC+12%0d%0a1979+Class+B+Accidents&amp;rs%3aParameterLanguage=&amp;rc%3aParameters=Collapsed"/>
    <hyperlink ref="AG15" r:id="rId10" display="https://reports2.safety.army.mil/ReportServer?%2fDW%2fAnalyzeIT%2fRMIS.REPORTS%2fAviation+Statistics%2fR0219+Case_List&amp;varCaseNumbers=19810811001%2c&amp;varCaseType=A&amp;varCriteria=Aviation+Flight+Accident+Statistics+-+Aircraft+Type%0d%0aC+12%0d%0a1981+Class+B+Accidents&amp;rs%3aParameterLanguage=&amp;rc%3aParameters=Collapsed"/>
    <hyperlink ref="AG17" r:id="rId11" display="https://reports2.safety.army.mil/ReportServer?%2fDW%2fAnalyzeIT%2fRMIS.REPORTS%2fAviation+Statistics%2fR0219+Case_List&amp;varCaseNumbers=19821001001%2c&amp;varCaseType=A&amp;varCriteria=Aviation+Flight+Accident+Statistics+-+Aircraft+Type%0d%0aC+12%0d%0a1983+Class+B+Accidents&amp;rs%3aParameterLanguage=&amp;rc%3aParameters=Collapsed"/>
    <hyperlink ref="AG20" r:id="rId12" display="https://reports2.safety.army.mil/ReportServer?%2fDW%2fAnalyzeIT%2fRMIS.REPORTS%2fAviation+Statistics%2fR0219+Case_List&amp;varCaseNumbers=19851130001%2c&amp;varCaseType=A&amp;varCriteria=Aviation+Flight+Accident+Statistics+-+Aircraft+Type%0d%0aC+12%0d%0a1986+Class+B+Accidents&amp;rs%3aParameterLanguage=&amp;rc%3aParameters=Collapsed"/>
    <hyperlink ref="AG23" r:id="rId13" display="https://reports2.safety.army.mil/ReportServer?%2fDW%2fAnalyzeIT%2fRMIS.REPORTS%2fAviation+Statistics%2fR0219+Case_List&amp;varCaseNumbers=19890729001%2c&amp;varCaseType=A&amp;varCriteria=Aviation+Flight+Accident+Statistics+-+Aircraft+Type%0d%0aC+12%0d%0a1989+Class+B+Accidents&amp;rs%3aParameterLanguage=&amp;rc%3aParameters=Collapsed"/>
    <hyperlink ref="AG26" r:id="rId14" display="https://reports2.safety.army.mil/ReportServer?%2fDW%2fAnalyzeIT%2fRMIS.REPORTS%2fAviation+Statistics%2fR0219+Case_List&amp;varCaseNumbers=19920114001%2c19911011001%2c&amp;varCaseType=A&amp;varCriteria=Aviation+Flight+Accident+Statistics+-+Aircraft+Type%0d%0aC+12%0d%0a1992+Class+B+Accidents&amp;rs%3aParameterLanguage=&amp;rc%3aParameters=Collapsed"/>
    <hyperlink ref="AG27" r:id="rId15" display="https://reports2.safety.army.mil/ReportServer?%2fDW%2fAnalyzeIT%2fRMIS.REPORTS%2fAviation+Statistics%2fR0219+Case_List&amp;varCaseNumbers=19930223001%2c&amp;varCaseType=A&amp;varCriteria=Aviation+Flight+Accident+Statistics+-+Aircraft+Type%0d%0aC+12%0d%0a1993+Class+B+Accidents&amp;rs%3aParameterLanguage=&amp;rc%3aParameters=Collapsed"/>
    <hyperlink ref="AG36" r:id="rId16" display="https://reports2.safety.army.mil/ReportServer?%2fDW%2fAnalyzeIT%2fRMIS.REPORTS%2fAviation+Statistics%2fR0219+Case_List&amp;varCaseNumbers=20020129003%2c&amp;varCaseType=A&amp;varCriteria=Aviation+Flight+Accident+Statistics+-+Aircraft+Type%0d%0aC+12%0d%0a2002+Class+B+Accidents&amp;rs%3aParameterLanguage=&amp;rc%3aParameters=Collapsed"/>
    <hyperlink ref="AG37" r:id="rId17" display="https://reports2.safety.army.mil/ReportServer?%2fDW%2fAnalyzeIT%2fRMIS.REPORTS%2fAviation+Statistics%2fR0219+Case_List&amp;varCaseNumbers=20030211001%2c&amp;varCaseType=A&amp;varCriteria=Aviation+Flight+Accident+Statistics+-+Aircraft+Type%0d%0aC+12%0d%0a2003+Class+B+Accidents&amp;rs%3aParameterLanguage=&amp;rc%3aParameters=Collapsed"/>
    <hyperlink ref="AG38" r:id="rId18" display="https://reports2.safety.army.mil/ReportServer?%2fDW%2fAnalyzeIT%2fRMIS.REPORTS%2fAviation+Statistics%2fR0219+Case_List&amp;varCaseNumbers=20040105001%2c&amp;varCaseType=A&amp;varCriteria=Aviation+Flight+Accident+Statistics+-+Aircraft+Type%0d%0aC+12%0d%0a2004+Class+B+Accidents&amp;rs%3aParameterLanguage=&amp;rc%3aParameters=Collapsed"/>
    <hyperlink ref="AG39" r:id="rId19" display="https://reports2.safety.army.mil/ReportServer?%2fDW%2fAnalyzeIT%2fRMIS.REPORTS%2fAviation+Statistics%2fR0219+Case_List&amp;varCaseNumbers=20050127001%2c20050410002%2c&amp;varCaseType=A&amp;varCriteria=Aviation+Flight+Accident+Statistics+-+Aircraft+Type%0d%0aC+12%0d%0a2005+Class+B+Accidents&amp;rs%3aParameterLanguage=&amp;rc%3aParameters=Collapsed"/>
    <hyperlink ref="AG40" r:id="rId20" display="https://reports2.safety.army.mil/ReportServer?%2fDW%2fAnalyzeIT%2fRMIS.REPORTS%2fAviation+Statistics%2fR0219+Case_List&amp;varCaseNumbers=20060220005%2c20060825002%2c&amp;varCaseType=A&amp;varCriteria=Aviation+Flight+Accident+Statistics+-+Aircraft+Type%0d%0aC+12%0d%0a2006+Class+B+Accidents&amp;rs%3aParameterLanguage=&amp;rc%3aParameters=Collapsed"/>
    <hyperlink ref="AG41" r:id="rId21" display="https://reports2.safety.army.mil/ReportServer?%2fDW%2fAnalyzeIT%2fRMIS.REPORTS%2fAviation+Statistics%2fR0219+Case_List&amp;varCaseNumbers=20070126001%2c&amp;varCaseType=A&amp;varCriteria=Aviation+Flight+Accident+Statistics+-+Aircraft+Type%0d%0aC+12%0d%0a2007+Class+B+Accidents&amp;rs%3aParameterLanguage=&amp;rc%3aParameters=Collapsed"/>
    <hyperlink ref="AG42" r:id="rId22" display="https://reports2.safety.army.mil/ReportServer?%2fDW%2fAnalyzeIT%2fRMIS.REPORTS%2fAviation+Statistics%2fR0219+Case_List&amp;varCaseNumbers=20080925001%2c&amp;varCaseType=A&amp;varCriteria=Aviation+Flight+Accident+Statistics+-+Aircraft+Type%0d%0aC+12%0d%0a2008+Class+B+Accidents&amp;rs%3aParameterLanguage=&amp;rc%3aParameters=Collapsed"/>
    <hyperlink ref="AG44" r:id="rId23" display="https://reports2.safety.army.mil/ReportServer?%2fDW%2fAnalyzeIT%2fRMIS.REPORTS%2fAviation+Statistics%2fR0219+Case_List&amp;varCaseNumbers=20100406002%2c&amp;varCaseType=A&amp;varCriteria=Aviation+Flight+Accident+Statistics+-+Aircraft+Type%0d%0aC+12%0d%0a2010+Class+B+Accidents&amp;rs%3aParameterLanguage=&amp;rc%3aParameters=Collapsed"/>
    <hyperlink ref="AI11:AJ11" r:id="rId24" display="https://reports2.safety.army.mil/ReportServer?%2fDW%2fAnalyzeIT%2fRMIS.REPORTS%2fAviation+Statistics%2fR0219+Case_List&amp;varCaseNumbers=19761108009%2c&amp;varCaseType=A&amp;varCriteria=Aviation+Flight+Accident+Statistics+-+Aircraft+Type%0d%0aC+12%0d%0a1977+Class+C+Accidents&amp;rs%3aParameterLanguage=&amp;rc%3aParameters=Collapsed"/>
    <hyperlink ref="AI12:AJ12" r:id="rId25" display="https://reports2.safety.army.mil/ReportServer?%2fDW%2fAnalyzeIT%2fRMIS.REPORTS%2fAviation+Statistics%2fR0219+Case_List&amp;varCaseNumbers=19771020001%2c&amp;varCaseType=A&amp;varCriteria=Aviation+Flight+Accident+Statistics+-+Aircraft+Type%0d%0aC+12%0d%0a1978+Class+C+Accidents&amp;rs%3aParameterLanguage=&amp;rc%3aParameters=Collapsed"/>
    <hyperlink ref="AI13:AJ13" r:id="rId26" display="https://reports2.safety.army.mil/ReportServer?%2fDW%2fAnalyzeIT%2fRMIS.REPORTS%2fAviation+Statistics%2fR0219+Case_List&amp;varCaseNumbers=19790118010%2c19790130016%2c19790913009%2c19790926010%2c&amp;varCaseType=A&amp;varCriteria=Aviation+Flight+Accident+Statistics+-+Aircraft+Type%0d%0aC+12%0d%0a1979+Class+C+Accidents&amp;rs%3aParameterLanguage=&amp;rc%3aParameters=Collapsed"/>
    <hyperlink ref="AI14:AJ14" r:id="rId27" display="https://reports2.safety.army.mil/ReportServer?%2fDW%2fAnalyzeIT%2fRMIS.REPORTS%2fAviation+Statistics%2fR0219+Case_List&amp;varCaseNumbers=19800311002%2c19800721019%2c19800519015%2c19800522014%2c19800529004%2c19800613001%2c19800724006%2c&amp;varCaseType=A&amp;varCriteria=Aviation+Flight+Accident+Statistics+-+Aircraft+Type%0d%0aC+12%0d%0a1980+Class+C+Accidents&amp;rs%3aParameterLanguage=&amp;rc%3aParameters=Collapsed"/>
    <hyperlink ref="AI15:AJ15" r:id="rId28" display="https://reports2.safety.army.mil/ReportServer?%2fDW%2fAnalyzeIT%2fRMIS.REPORTS%2fAviation+Statistics%2fR0219+Case_List&amp;varCaseNumbers=19810312006%2c19810123018%2c19810827003%2c&amp;varCaseType=A&amp;varCriteria=Aviation+Flight+Accident+Statistics+-+Aircraft+Type%0d%0aC+12%0d%0a1981+Class+C+Accidents&amp;rs%3aParameterLanguage=&amp;rc%3aParameters=Collapsed"/>
    <hyperlink ref="AI16:AJ16" r:id="rId29" display="https://reports2.safety.army.mil/ReportServer?%2fDW%2fAnalyzeIT%2fRMIS.REPORTS%2fAviation+Statistics%2fR0219+Case_List&amp;varCaseNumbers=19820719003%2c19820722020%2c19820730011%2c19820803010%2c19820329010%2c19811022006%2c19820212009%2c19820902001%2c19820116001%2c19811001007%2c19820611011%2c&amp;varCaseType=A&amp;varCriteria=Aviation+Flight+Accident+Statistics+-+Aircraft+Type%0d%0aC+12%0d%0a1982+Class+C+Accidents&amp;rs%3aParameterLanguage=&amp;rc%3aParameters=Collapsed"/>
    <hyperlink ref="AI17:AJ17" r:id="rId30" display="https://reports2.safety.army.mil/ReportServer?%2fDW%2fAnalyzeIT%2fRMIS.REPORTS%2fAviation+Statistics%2fR0219+Case_List&amp;varCaseNumbers=19830117005%2c19821104008%2c19830831002%2c19830328001%2c19830325014%2c&amp;varCaseType=A&amp;varCriteria=Aviation+Flight+Accident+Statistics+-+Aircraft+Type%0d%0aC+12%0d%0a1983+Class+C+Accidents&amp;rs%3aParameterLanguage=&amp;rc%3aParameters=Collapsed"/>
    <hyperlink ref="AI18:AJ18" r:id="rId31" display="https://reports2.safety.army.mil/ReportServer?%2fDW%2fAnalyzeIT%2fRMIS.REPORTS%2fAviation+Statistics%2fR0219+Case_List&amp;varCaseNumbers=19840305006%2c19840717013%2c19831012022%2c19831020001%2c&amp;varCaseType=A&amp;varCriteria=Aviation+Flight+Accident+Statistics+-+Aircraft+Type%0d%0aC+12%0d%0a1984+Class+C+Accidents&amp;rs%3aParameterLanguage=&amp;rc%3aParameters=Collapsed"/>
    <hyperlink ref="AI19:AJ19" r:id="rId32" display="https://reports2.safety.army.mil/ReportServer?%2fDW%2fAnalyzeIT%2fRMIS.REPORTS%2fAviation+Statistics%2fR0219+Case_List&amp;varCaseNumbers=19841129008%2c19850729015%2c&amp;varCaseType=A&amp;varCriteria=Aviation+Flight+Accident+Statistics+-+Aircraft+Type%0d%0aC+12%0d%0a1985+Class+C+Accidents&amp;rs%3aParameterLanguage=&amp;rc%3aParameters=Collapsed"/>
    <hyperlink ref="AI20:AJ20" r:id="rId33" display="https://reports2.safety.army.mil/ReportServer?%2fDW%2fAnalyzeIT%2fRMIS.REPORTS%2fAviation+Statistics%2fR0219+Case_List&amp;varCaseNumbers=19860912005%2c19860823004%2c19860201001%2c19860831001%2c&amp;varCaseType=A&amp;varCriteria=Aviation+Flight+Accident+Statistics+-+Aircraft+Type%0d%0aC+12%0d%0a1986+Class+C+Accidents&amp;rs%3aParameterLanguage=&amp;rc%3aParameters=Collapsed"/>
    <hyperlink ref="AI21:AJ21" r:id="rId34" display="https://reports2.safety.army.mil/ReportServer?%2fDW%2fAnalyzeIT%2fRMIS.REPORTS%2fAviation+Statistics%2fR0219+Case_List&amp;varCaseNumbers=19870612007%2c19861023002%2c19861205009%2c&amp;varCaseType=A&amp;varCriteria=Aviation+Flight+Accident+Statistics+-+Aircraft+Type%0d%0aC+12%0d%0a1987+Class+C+Accidents&amp;rs%3aParameterLanguage=&amp;rc%3aParameters=Collapsed"/>
    <hyperlink ref="AI22:AJ22" r:id="rId35" display="https://reports2.safety.army.mil/ReportServer?%2fDW%2fAnalyzeIT%2fRMIS.REPORTS%2fAviation+Statistics%2fR0219+Case_List&amp;varCaseNumbers=19871211001%2c&amp;varCaseType=A&amp;varCriteria=Aviation+Flight+Accident+Statistics+-+Aircraft+Type%0d%0aC+12%0d%0a1988+Class+C+Accidents&amp;rs%3aParameterLanguage=&amp;rc%3aParameters=Collapsed"/>
    <hyperlink ref="AI23:AJ23" r:id="rId36" display="https://reports2.safety.army.mil/ReportServer?%2fDW%2fAnalyzeIT%2fRMIS.REPORTS%2fAviation+Statistics%2fR0219+Case_List&amp;varCaseNumbers=19890822002%2c&amp;varCaseType=A&amp;varCriteria=Aviation+Flight+Accident+Statistics+-+Aircraft+Type%0d%0aC+12%0d%0a1989+Class+C+Accidents&amp;rs%3aParameterLanguage=&amp;rc%3aParameters=Collapsed"/>
    <hyperlink ref="AI24:AJ24" r:id="rId37" display="https://reports2.safety.army.mil/ReportServer?%2fDW%2fAnalyzeIT%2fRMIS.REPORTS%2fAviation+Statistics%2fR0219+Case_List&amp;varCaseNumbers=19900901001%2c19900816017%2c19900725003%2c19900503019%2c&amp;varCaseType=A&amp;varCriteria=Aviation+Flight+Accident+Statistics+-+Aircraft+Type%0d%0aC+12%0d%0a1990+Class+C+Accidents&amp;rs%3aParameterLanguage=&amp;rc%3aParameters=Collapsed"/>
    <hyperlink ref="AI25:AJ25" r:id="rId38" display="https://reports2.safety.army.mil/ReportServer?%2fDW%2fAnalyzeIT%2fRMIS.REPORTS%2fAviation+Statistics%2fR0219+Case_List&amp;varCaseNumbers=19910517004%2c19901026012%2c19910825003%2c19910904006%2c19910307011%2c19910212010%2c19910714001%2c&amp;varCaseType=A&amp;varCriteria=Aviation+Flight+Accident+Statistics+-+Aircraft+Type%0d%0aC+12%0d%0a1991+Class+C+Accidents&amp;rs%3aParameterLanguage=&amp;rc%3aParameters=Collapsed"/>
    <hyperlink ref="AI26:AJ26" r:id="rId39" display="https://reports2.safety.army.mil/ReportServer?%2fDW%2fAnalyzeIT%2fRMIS.REPORTS%2fAviation+Statistics%2fR0219+Case_List&amp;varCaseNumbers=19920724004%2c19920724006%2c19920807003%2c&amp;varCaseType=A&amp;varCriteria=Aviation+Flight+Accident+Statistics+-+Aircraft+Type%0d%0aC+12%0d%0a1992+Class+C+Accidents&amp;rs%3aParameterLanguage=&amp;rc%3aParameters=Collapsed"/>
    <hyperlink ref="AI27:AJ27" r:id="rId40" display="https://reports2.safety.army.mil/ReportServer?%2fDW%2fAnalyzeIT%2fRMIS.REPORTS%2fAviation+Statistics%2fR0219+Case_List&amp;varCaseNumbers=19930718002%2c19930715001%2c19930113013%2c19930719001%2c19930728008%2c&amp;varCaseType=A&amp;varCriteria=Aviation+Flight+Accident+Statistics+-+Aircraft+Type%0d%0aC+12%0d%0a1993+Class+C+Accidents&amp;rs%3aParameterLanguage=&amp;rc%3aParameters=Collapsed"/>
    <hyperlink ref="AI28:AJ28" r:id="rId41" display="https://reports2.safety.army.mil/ReportServer?%2fDW%2fAnalyzeIT%2fRMIS.REPORTS%2fAviation+Statistics%2fR0219+Case_List&amp;varCaseNumbers=19940712001%2c19940423001%2c19940321001%2c19940524015%2c&amp;varCaseType=A&amp;varCriteria=Aviation+Flight+Accident+Statistics+-+Aircraft+Type%0d%0aC+12%0d%0a1994+Class+C+Accidents&amp;rs%3aParameterLanguage=&amp;rc%3aParameters=Collapsed"/>
    <hyperlink ref="AI29:AJ29" r:id="rId42" display="https://reports2.safety.army.mil/ReportServer?%2fDW%2fAnalyzeIT%2fRMIS.REPORTS%2fAviation+Statistics%2fR0219+Case_List&amp;varCaseNumbers=19950522001%2c19950302001%2c19950403001%2c19950514002%2c19941001001%2c19950723002%2c&amp;varCaseType=A&amp;varCriteria=Aviation+Flight+Accident+Statistics+-+Aircraft+Type%0d%0aC+12%0d%0a1995+Class+C+Accidents&amp;rs%3aParameterLanguage=&amp;rc%3aParameters=Collapsed"/>
    <hyperlink ref="AI30:AJ30" r:id="rId43" display="https://reports2.safety.army.mil/ReportServer?%2fDW%2fAnalyzeIT%2fRMIS.REPORTS%2fAviation+Statistics%2fR0219+Case_List&amp;varCaseNumbers=19951228006%2c19960626004%2c19960811001%2c19960720001%2c19960208001%2c&amp;varCaseType=A&amp;varCriteria=Aviation+Flight+Accident+Statistics+-+Aircraft+Type%0d%0aC+12%0d%0a1996+Class+C+Accidents&amp;rs%3aParameterLanguage=&amp;rc%3aParameters=Collapsed"/>
    <hyperlink ref="AI31:AJ31" r:id="rId44" display="https://reports2.safety.army.mil/ReportServer?%2fDW%2fAnalyzeIT%2fRMIS.REPORTS%2fAviation+Statistics%2fR0219+Case_List&amp;varCaseNumbers=19970810001%2c19961206001%2c19970228005%2c19970422001%2c19970507002%2c19970410001%2c19970723001%2c&amp;varCaseType=A&amp;varCriteria=Aviation+Flight+Accident+Statistics+-+Aircraft+Type%0d%0aC+12%0d%0a1997+Class+C+Accidents&amp;rs%3aParameterLanguage=&amp;rc%3aParameters=Collapsed"/>
    <hyperlink ref="AI32:AJ32" r:id="rId45" display="https://reports2.safety.army.mil/ReportServer?%2fDW%2fAnalyzeIT%2fRMIS.REPORTS%2fAviation+Statistics%2fR0219+Case_List&amp;varCaseNumbers=19980902001%2c19971006001%2c19980805001%2c19980630002%2c19980723002%2c19971224001%2c19980323007%2c19980327001%2c&amp;varCaseType=A&amp;varCriteria=Aviation+Flight+Accident+Statistics+-+Aircraft+Type%0d%0aC+12%0d%0a1998+Class+C+Accidents&amp;rs%3aParameterLanguage=&amp;rc%3aParameters=Collapsed"/>
    <hyperlink ref="AI33:AJ33" r:id="rId46" display="https://reports2.safety.army.mil/ReportServer?%2fDW%2fAnalyzeIT%2fRMIS.REPORTS%2fAviation+Statistics%2fR0219+Case_List&amp;varCaseNumbers=19990622002%2c19990802001%2c19990823004%2c19990328001%2c19981223001%2c19981006001%2c19981006012%2c&amp;varCaseType=A&amp;varCriteria=Aviation+Flight+Accident+Statistics+-+Aircraft+Type%0d%0aC+12%0d%0a1999+Class+C+Accidents&amp;rs%3aParameterLanguage=&amp;rc%3aParameters=Collapsed"/>
    <hyperlink ref="AI34:AJ34" r:id="rId47" display="https://reports2.safety.army.mil/ReportServer?%2fDW%2fAnalyzeIT%2fRMIS.REPORTS%2fAviation+Statistics%2fR0219+Case_List&amp;varCaseNumbers=20000213002%2c19991012002%2c20000722001%2c20000717002%2c20000813001%2c20000728008%2c19991230001%2c&amp;varCaseType=A&amp;varCriteria=Aviation+Flight+Accident+Statistics+-+Aircraft+Type%0d%0aC+12%0d%0a2000+Class+C+Accidents&amp;rs%3aParameterLanguage=&amp;rc%3aParameters=Collapsed"/>
    <hyperlink ref="AI35:AJ35" r:id="rId48" display="https://reports2.safety.army.mil/ReportServer?%2fDW%2fAnalyzeIT%2fRMIS.REPORTS%2fAviation+Statistics%2fR0219+Case_List&amp;varCaseNumbers=20010501001%2c20010822001%2c20010531001%2c20010701001%2c20010509002%2c20001102006%2c&amp;varCaseType=A&amp;varCriteria=Aviation+Flight+Accident+Statistics+-+Aircraft+Type%0d%0aC+12%0d%0a2001+Class+C+Accidents&amp;rs%3aParameterLanguage=&amp;rc%3aParameters=Collapsed"/>
    <hyperlink ref="AI36:AJ36" r:id="rId49" display="https://reports2.safety.army.mil/ReportServer?%2fDW%2fAnalyzeIT%2fRMIS.REPORTS%2fAviation+Statistics%2fR0219+Case_List&amp;varCaseNumbers=20020721001%2c20011001001%2c&amp;varCaseType=A&amp;varCriteria=Aviation+Flight+Accident+Statistics+-+Aircraft+Type%0d%0aC+12%0d%0a2002+Class+C+Accidents&amp;rs%3aParameterLanguage=&amp;rc%3aParameters=Collapsed"/>
    <hyperlink ref="AI37:AJ37" r:id="rId50" display="https://reports2.safety.army.mil/ReportServer?%2fDW%2fAnalyzeIT%2fRMIS.REPORTS%2fAviation+Statistics%2fR0219+Case_List&amp;varCaseNumbers=20030530001%2c20030630001%2c20030822005%2c&amp;varCaseType=A&amp;varCriteria=Aviation+Flight+Accident+Statistics+-+Aircraft+Type%0d%0aC+12%0d%0a2003+Class+C+Accidents&amp;rs%3aParameterLanguage=&amp;rc%3aParameters=Collapsed"/>
    <hyperlink ref="AI38:AJ38" r:id="rId51" display="https://reports2.safety.army.mil/ReportServer?%2fDW%2fAnalyzeIT%2fRMIS.REPORTS%2fAviation+Statistics%2fR0219+Case_List&amp;varCaseNumbers=20040511002%2c20040830003%2c20040502001%2c20040617001%2c&amp;varCaseType=A&amp;varCriteria=Aviation+Flight+Accident+Statistics+-+Aircraft+Type%0d%0aC+12%0d%0a2004+Class+C+Accidents&amp;rs%3aParameterLanguage=&amp;rc%3aParameters=Collapsed"/>
    <hyperlink ref="AI39:AJ39" r:id="rId52" display="https://reports2.safety.army.mil/ReportServer?%2fDW%2fAnalyzeIT%2fRMIS.REPORTS%2fAviation+Statistics%2fR0219+Case_List&amp;varCaseNumbers=20050103002%2c20050308002%2c20041025001%2c20050826002%2c20050807001%2c&amp;varCaseType=A&amp;varCriteria=Aviation+Flight+Accident+Statistics+-+Aircraft+Type%0d%0aC+12%0d%0a2005+Class+C+Accidents&amp;rs%3aParameterLanguage=&amp;rc%3aParameters=Collapsed"/>
    <hyperlink ref="AI40:AJ40" r:id="rId53" display="https://reports2.safety.army.mil/ReportServer?%2fDW%2fAnalyzeIT%2fRMIS.REPORTS%2fAviation+Statistics%2fR0219+Case_List&amp;varCaseNumbers=20060810004%2c20051202001%2c&amp;varCaseType=A&amp;varCriteria=Aviation+Flight+Accident+Statistics+-+Aircraft+Type%0d%0aC+12%0d%0a2006+Class+C+Accidents&amp;rs%3aParameterLanguage=&amp;rc%3aParameters=Collapsed"/>
    <hyperlink ref="AI41:AJ41" r:id="rId54" display="https://reports2.safety.army.mil/ReportServer?%2fDW%2fAnalyzeIT%2fRMIS.REPORTS%2fAviation+Statistics%2fR0219+Case_List&amp;varCaseNumbers=20070920004%2c20061114001%2c20061116001%2c&amp;varCaseType=A&amp;varCriteria=Aviation+Flight+Accident+Statistics+-+Aircraft+Type%0d%0aC+12%0d%0a2007+Class+C+Accidents&amp;rs%3aParameterLanguage=&amp;rc%3aParameters=Collapsed"/>
    <hyperlink ref="AI42:AJ42" r:id="rId55" display="https://reports2.safety.army.mil/ReportServer?%2fDW%2fAnalyzeIT%2fRMIS.REPORTS%2fAviation+Statistics%2fR0219+Case_List&amp;varCaseNumbers=20080805004%2c20080926002%2c&amp;varCaseType=A&amp;varCriteria=Aviation+Flight+Accident+Statistics+-+Aircraft+Type%0d%0aC+12%0d%0a2008+Class+C+Accidents&amp;rs%3aParameterLanguage=&amp;rc%3aParameters=Collapsed"/>
    <hyperlink ref="AI43:AJ43" r:id="rId56" display="https://reports2.safety.army.mil/ReportServer?%2fDW%2fAnalyzeIT%2fRMIS.REPORTS%2fAviation+Statistics%2fR0219+Case_List&amp;varCaseNumbers=20090414003%2c20090331002%2c20090402001%2c20090717002%2c20090804001%2c20090210001%2c20081212005%2c&amp;varCaseType=A&amp;varCriteria=Aviation+Flight+Accident+Statistics+-+Aircraft+Type%0d%0aC+12%0d%0a2009+Class+C+Accidents&amp;rs%3aParameterLanguage=&amp;rc%3aParameters=Collapsed"/>
    <hyperlink ref="AI44:AJ44" r:id="rId57" display="https://reports2.safety.army.mil/ReportServer?%2fDW%2fAnalyzeIT%2fRMIS.REPORTS%2fAviation+Statistics%2fR0219+Case_List&amp;varCaseNumbers=20100215001%2c20100204001%2c20091203001%2c20100806004%2c&amp;varCaseType=A&amp;varCriteria=Aviation+Flight+Accident+Statistics+-+Aircraft+Type%0d%0aC+12%0d%0a2010+Class+C+Accidents&amp;rs%3aParameterLanguage=&amp;rc%3aParameters=Collapsed"/>
    <hyperlink ref="AI45:AJ45" r:id="rId58" display="https://reports2.safety.army.mil/ReportServer?%2fDW%2fAnalyzeIT%2fRMIS.REPORTS%2fAviation+Statistics%2fR0219+Case_List&amp;varCaseNumbers=20110516002%2c20101027002%2c20101116001%2c&amp;varCaseType=A&amp;varCriteria=Aviation+Flight+Accident+Statistics+-+Aircraft+Type%0d%0aC+12%0d%0a2011+Class+C+Accidents&amp;rs%3aParameterLanguage=&amp;rc%3aParameters=Collapsed"/>
    <hyperlink ref="AI46:AJ46" r:id="rId59" display="https://reports2.safety.army.mil/ReportServer?%2fDW%2fAnalyzeIT%2fRMIS.REPORTS%2fAviation+Statistics%2fR0219+Case_List&amp;varCaseNumbers=20111121009%2c20111229002%2c20120513002%2c20120518008%2c20120921001%2c&amp;varCaseType=A&amp;varCriteria=Aviation+Flight+Accident+Statistics+-+Aircraft+Type%0d%0aC+12%0d%0a2012+Class+C+Accidents&amp;rs%3aParameterLanguage=&amp;rc%3aParameters=Collapsed"/>
    <hyperlink ref="AI47:AJ47" r:id="rId60" display="https://reports2.safety.army.mil/ReportServer?%2fDW%2fAnalyzeIT%2fRMIS.REPORTS%2fAviation+Statistics%2fR0219+Case_List&amp;varCaseNumbers=20121107001%2c20121026005%2c20130507004%2c&amp;varCaseType=A&amp;varCriteria=Aviation+Flight+Accident+Statistics+-+Aircraft+Type%0d%0aC+12%0d%0a2013+Class+C+Accidents&amp;rs%3aParameterLanguage=&amp;rc%3aParameters=Collapsed"/>
  </hyperlinks>
  <pageMargins left="0.7" right="0.7" top="0.75" bottom="0.75" header="0.3" footer="0.3"/>
  <pageSetup orientation="portrait" horizontalDpi="300" verticalDpi="300" r:id="rId61"/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8"/>
  <sheetViews>
    <sheetView topLeftCell="A34" zoomScale="90" zoomScaleNormal="90" workbookViewId="0">
      <pane xSplit="2" topLeftCell="C1" activePane="topRight" state="frozen"/>
      <selection pane="topRight" activeCell="X59" sqref="X59"/>
    </sheetView>
  </sheetViews>
  <sheetFormatPr defaultRowHeight="9.75" x14ac:dyDescent="0.15"/>
  <cols>
    <col min="1" max="1" width="9.140625" style="331"/>
    <col min="2" max="2" width="7.7109375" style="1093" customWidth="1"/>
    <col min="3" max="57" width="7.7109375" style="331" customWidth="1"/>
    <col min="58" max="16384" width="9.140625" style="331"/>
  </cols>
  <sheetData>
    <row r="1" spans="1:43" ht="12" customHeight="1" thickBot="1" x14ac:dyDescent="0.25">
      <c r="A1" s="1350" t="s">
        <v>2661</v>
      </c>
      <c r="B1" s="1085"/>
      <c r="C1" s="330"/>
      <c r="D1" s="1351" t="s">
        <v>1500</v>
      </c>
      <c r="E1" s="1352"/>
      <c r="F1" s="1352"/>
      <c r="G1" s="1352"/>
      <c r="H1" s="1352"/>
      <c r="I1" s="1352"/>
      <c r="J1" s="1352"/>
      <c r="K1" s="1352"/>
      <c r="L1" s="1352"/>
      <c r="M1" s="1352"/>
      <c r="N1" s="1352"/>
      <c r="O1" s="1352"/>
      <c r="P1" s="1352"/>
      <c r="Q1" s="1352"/>
      <c r="R1" s="1352"/>
      <c r="S1" s="1352"/>
      <c r="T1" s="1352"/>
      <c r="U1" s="1352"/>
      <c r="V1" s="1352"/>
      <c r="W1" s="1352"/>
      <c r="X1" s="1352"/>
      <c r="Y1" s="1352"/>
      <c r="Z1" s="1352"/>
      <c r="AA1" s="1352"/>
      <c r="AB1" s="1352"/>
      <c r="AC1" s="1352"/>
      <c r="AD1" s="1352"/>
      <c r="AE1" s="1352"/>
      <c r="AF1" s="1352"/>
      <c r="AG1" s="1352"/>
      <c r="AH1" s="1352"/>
      <c r="AI1" s="1352"/>
      <c r="AJ1" s="1157"/>
      <c r="AK1" s="1343" t="s">
        <v>2438</v>
      </c>
      <c r="AL1" s="1346" t="s">
        <v>1530</v>
      </c>
      <c r="AM1" s="1347"/>
      <c r="AN1" s="1347"/>
      <c r="AO1" s="1347"/>
      <c r="AP1" s="1347"/>
      <c r="AQ1" s="1179"/>
    </row>
    <row r="2" spans="1:43" s="85" customFormat="1" ht="13.5" customHeight="1" thickBot="1" x14ac:dyDescent="0.25">
      <c r="A2" s="1350"/>
      <c r="B2" s="1086" t="s">
        <v>15</v>
      </c>
      <c r="C2" s="529" t="s">
        <v>1516</v>
      </c>
      <c r="D2" s="1279" t="s">
        <v>1508</v>
      </c>
      <c r="E2" s="1280"/>
      <c r="F2" s="1294"/>
      <c r="G2" s="1279" t="s">
        <v>40</v>
      </c>
      <c r="H2" s="1280"/>
      <c r="I2" s="1280"/>
      <c r="J2" s="1280"/>
      <c r="K2" s="1280"/>
      <c r="L2" s="1280"/>
      <c r="M2" s="1294"/>
      <c r="N2" s="1279" t="s">
        <v>2260</v>
      </c>
      <c r="O2" s="1280"/>
      <c r="P2" s="1280"/>
      <c r="Q2" s="1280"/>
      <c r="R2" s="1280"/>
      <c r="S2" s="1280"/>
      <c r="T2" s="1280"/>
      <c r="U2" s="852" t="s">
        <v>2268</v>
      </c>
      <c r="V2" s="1358" t="s">
        <v>1506</v>
      </c>
      <c r="W2" s="1359"/>
      <c r="X2" s="1359"/>
      <c r="Y2" s="1359"/>
      <c r="Z2" s="1359"/>
      <c r="AA2" s="1359"/>
      <c r="AB2" s="1359"/>
      <c r="AC2" s="844" t="s">
        <v>1507</v>
      </c>
      <c r="AD2" s="1358" t="s">
        <v>1513</v>
      </c>
      <c r="AE2" s="1359"/>
      <c r="AF2" s="1360"/>
      <c r="AG2" s="1359" t="s">
        <v>757</v>
      </c>
      <c r="AH2" s="1359"/>
      <c r="AI2" s="1359"/>
      <c r="AJ2" s="1165"/>
      <c r="AK2" s="1344"/>
      <c r="AL2" s="1348"/>
      <c r="AM2" s="1349"/>
      <c r="AN2" s="1349"/>
      <c r="AO2" s="1349"/>
      <c r="AP2" s="1349"/>
      <c r="AQ2" s="1178"/>
    </row>
    <row r="3" spans="1:43" ht="30.75" customHeight="1" thickBot="1" x14ac:dyDescent="0.2">
      <c r="A3" s="1350"/>
      <c r="B3" s="1087"/>
      <c r="C3" s="560" t="s">
        <v>1512</v>
      </c>
      <c r="D3" s="561" t="s">
        <v>1514</v>
      </c>
      <c r="E3" s="562" t="s">
        <v>1623</v>
      </c>
      <c r="F3" s="560" t="s">
        <v>1504</v>
      </c>
      <c r="G3" s="564" t="s">
        <v>2263</v>
      </c>
      <c r="H3" s="564" t="s">
        <v>2264</v>
      </c>
      <c r="I3" s="564" t="s">
        <v>2265</v>
      </c>
      <c r="J3" s="564" t="s">
        <v>2266</v>
      </c>
      <c r="K3" s="564" t="s">
        <v>2267</v>
      </c>
      <c r="L3" s="564" t="s">
        <v>2234</v>
      </c>
      <c r="M3" s="730" t="s">
        <v>1504</v>
      </c>
      <c r="N3" s="563" t="s">
        <v>1511</v>
      </c>
      <c r="O3" s="563" t="s">
        <v>1510</v>
      </c>
      <c r="P3" s="563" t="s">
        <v>1509</v>
      </c>
      <c r="Q3" s="564" t="s">
        <v>1529</v>
      </c>
      <c r="R3" s="559" t="s">
        <v>1624</v>
      </c>
      <c r="S3" s="720" t="s">
        <v>1517</v>
      </c>
      <c r="T3" s="730" t="s">
        <v>1504</v>
      </c>
      <c r="U3" s="835" t="s">
        <v>1512</v>
      </c>
      <c r="V3" s="1032" t="s">
        <v>2623</v>
      </c>
      <c r="W3" s="1033" t="s">
        <v>2624</v>
      </c>
      <c r="X3" s="1033" t="s">
        <v>2627</v>
      </c>
      <c r="Y3" s="1033" t="s">
        <v>2626</v>
      </c>
      <c r="Z3" s="1034" t="s">
        <v>2622</v>
      </c>
      <c r="AA3" s="1034" t="s">
        <v>2625</v>
      </c>
      <c r="AB3" s="846" t="s">
        <v>1504</v>
      </c>
      <c r="AC3" s="845" t="s">
        <v>1515</v>
      </c>
      <c r="AD3" s="729" t="s">
        <v>1512</v>
      </c>
      <c r="AE3" s="567" t="s">
        <v>1520</v>
      </c>
      <c r="AF3" s="565" t="s">
        <v>1504</v>
      </c>
      <c r="AG3" s="566" t="s">
        <v>2831</v>
      </c>
      <c r="AH3" s="567" t="s">
        <v>1517</v>
      </c>
      <c r="AI3" s="566" t="s">
        <v>1504</v>
      </c>
      <c r="AJ3" s="1171" t="s">
        <v>1531</v>
      </c>
      <c r="AK3" s="1345"/>
      <c r="AL3" s="333" t="s">
        <v>1515</v>
      </c>
      <c r="AM3" s="334" t="s">
        <v>1517</v>
      </c>
      <c r="AN3" s="339" t="s">
        <v>1529</v>
      </c>
      <c r="AO3" s="334" t="s">
        <v>1512</v>
      </c>
      <c r="AP3" s="339" t="s">
        <v>2196</v>
      </c>
      <c r="AQ3" s="1093"/>
    </row>
    <row r="4" spans="1:43" x14ac:dyDescent="0.15">
      <c r="B4" s="1088"/>
      <c r="C4" s="479"/>
      <c r="D4" s="480"/>
      <c r="E4" s="481"/>
      <c r="F4" s="479"/>
      <c r="G4" s="483"/>
      <c r="H4" s="483"/>
      <c r="I4" s="483"/>
      <c r="J4" s="483"/>
      <c r="K4" s="483"/>
      <c r="L4" s="483"/>
      <c r="M4" s="731"/>
      <c r="N4" s="482"/>
      <c r="O4" s="482"/>
      <c r="P4" s="482"/>
      <c r="Q4" s="483"/>
      <c r="R4" s="484"/>
      <c r="S4" s="721"/>
      <c r="T4" s="731"/>
      <c r="U4" s="836"/>
      <c r="V4" s="482"/>
      <c r="W4" s="485"/>
      <c r="X4" s="485"/>
      <c r="Y4" s="485"/>
      <c r="Z4" s="721"/>
      <c r="AA4" s="721"/>
      <c r="AB4" s="731"/>
      <c r="AC4" s="836"/>
      <c r="AD4" s="482"/>
      <c r="AE4" s="486"/>
      <c r="AF4" s="479"/>
      <c r="AG4" s="483"/>
      <c r="AH4" s="486"/>
      <c r="AI4" s="483"/>
      <c r="AJ4" s="1172"/>
      <c r="AK4" s="487"/>
      <c r="AL4" s="488"/>
      <c r="AM4" s="489"/>
      <c r="AN4" s="490"/>
      <c r="AO4" s="489"/>
      <c r="AP4" s="724"/>
      <c r="AQ4" s="1093"/>
    </row>
    <row r="5" spans="1:43" x14ac:dyDescent="0.15">
      <c r="B5" s="1089">
        <v>2001</v>
      </c>
      <c r="C5" s="491"/>
      <c r="D5" s="492"/>
      <c r="E5" s="486"/>
      <c r="F5" s="491"/>
      <c r="G5" s="494">
        <v>260</v>
      </c>
      <c r="H5" s="494">
        <v>140</v>
      </c>
      <c r="I5" s="494">
        <v>1699</v>
      </c>
      <c r="J5" s="494">
        <v>1818</v>
      </c>
      <c r="K5" s="494">
        <v>2367</v>
      </c>
      <c r="L5" s="494">
        <v>5855</v>
      </c>
      <c r="M5" s="719">
        <f>SUM(G5:L5)</f>
        <v>12139</v>
      </c>
      <c r="N5" s="493"/>
      <c r="O5" s="493"/>
      <c r="P5" s="493"/>
      <c r="Q5" s="494"/>
      <c r="R5" s="495"/>
      <c r="S5" s="722"/>
      <c r="T5" s="719">
        <f>SUM(N5:S5)</f>
        <v>0</v>
      </c>
      <c r="U5" s="837"/>
      <c r="V5" s="493"/>
      <c r="W5" s="495"/>
      <c r="X5" s="495"/>
      <c r="Y5" s="495"/>
      <c r="Z5" s="722"/>
      <c r="AA5" s="722"/>
      <c r="AB5" s="719">
        <f t="shared" ref="AB5:AB20" si="0">SUM(V5:AA5)</f>
        <v>0</v>
      </c>
      <c r="AC5" s="837">
        <v>0</v>
      </c>
      <c r="AD5" s="493"/>
      <c r="AE5" s="486"/>
      <c r="AF5" s="496">
        <f>SUM(AD5:AE5)</f>
        <v>0</v>
      </c>
      <c r="AG5" s="497"/>
      <c r="AH5" s="498"/>
      <c r="AI5" s="896"/>
      <c r="AJ5" s="1173"/>
      <c r="AK5" s="508">
        <f t="shared" ref="AK5:AK6" si="1">SUM(C5,F5,M5,T5,U5,AB5,AC5,AF5,AI5)</f>
        <v>12139</v>
      </c>
      <c r="AL5" s="488">
        <f t="shared" ref="AL5:AL21" si="2">SUM(AA5,AC5)</f>
        <v>0</v>
      </c>
      <c r="AM5" s="489">
        <f t="shared" ref="AM5:AM20" si="3">SUM(S5,AH5)</f>
        <v>0</v>
      </c>
      <c r="AN5" s="490">
        <f t="shared" ref="AN5:AN21" si="4">SUM(E5,Q5,AG5)</f>
        <v>0</v>
      </c>
      <c r="AO5" s="489">
        <f t="shared" ref="AO5:AO20" si="5">SUM(C5,O5,U5,X5,AD5)</f>
        <v>0</v>
      </c>
      <c r="AP5" s="490"/>
      <c r="AQ5" s="1093"/>
    </row>
    <row r="6" spans="1:43" x14ac:dyDescent="0.15">
      <c r="B6" s="1089">
        <f>B5+1</f>
        <v>2002</v>
      </c>
      <c r="C6" s="491"/>
      <c r="D6" s="492"/>
      <c r="E6" s="486"/>
      <c r="F6" s="491"/>
      <c r="G6" s="494">
        <v>429</v>
      </c>
      <c r="H6" s="494">
        <v>88</v>
      </c>
      <c r="I6" s="494">
        <v>1896</v>
      </c>
      <c r="J6" s="494">
        <v>2741</v>
      </c>
      <c r="K6" s="494">
        <v>3109</v>
      </c>
      <c r="L6" s="494">
        <v>9260</v>
      </c>
      <c r="M6" s="719">
        <f t="shared" ref="M6:M20" si="6">SUM(G6:L6)</f>
        <v>17523</v>
      </c>
      <c r="N6" s="493"/>
      <c r="O6" s="493"/>
      <c r="P6" s="493"/>
      <c r="Q6" s="494"/>
      <c r="R6" s="495"/>
      <c r="S6" s="722"/>
      <c r="T6" s="719">
        <f t="shared" ref="T6:T18" si="7">SUM(N6:S6)</f>
        <v>0</v>
      </c>
      <c r="U6" s="837"/>
      <c r="V6" s="493"/>
      <c r="W6" s="495"/>
      <c r="X6" s="495"/>
      <c r="Y6" s="495"/>
      <c r="Z6" s="722"/>
      <c r="AA6" s="722"/>
      <c r="AB6" s="719">
        <f t="shared" si="0"/>
        <v>0</v>
      </c>
      <c r="AC6" s="837">
        <v>0</v>
      </c>
      <c r="AD6" s="493"/>
      <c r="AE6" s="486"/>
      <c r="AF6" s="496">
        <f t="shared" ref="AF6:AF23" si="8">SUM(AD6:AE6)</f>
        <v>0</v>
      </c>
      <c r="AG6" s="497"/>
      <c r="AH6" s="498"/>
      <c r="AI6" s="896"/>
      <c r="AJ6" s="1173"/>
      <c r="AK6" s="508">
        <f t="shared" si="1"/>
        <v>17523</v>
      </c>
      <c r="AL6" s="488">
        <f t="shared" si="2"/>
        <v>0</v>
      </c>
      <c r="AM6" s="489">
        <f t="shared" si="3"/>
        <v>0</v>
      </c>
      <c r="AN6" s="490">
        <f t="shared" si="4"/>
        <v>0</v>
      </c>
      <c r="AO6" s="489">
        <f t="shared" si="5"/>
        <v>0</v>
      </c>
      <c r="AP6" s="490"/>
      <c r="AQ6" s="1093"/>
    </row>
    <row r="7" spans="1:43" x14ac:dyDescent="0.15">
      <c r="B7" s="1089">
        <f t="shared" ref="B7:B17" si="9">B6+1</f>
        <v>2003</v>
      </c>
      <c r="C7" s="491"/>
      <c r="D7" s="492"/>
      <c r="E7" s="486"/>
      <c r="F7" s="491"/>
      <c r="G7" s="494">
        <v>496</v>
      </c>
      <c r="H7" s="494">
        <v>138</v>
      </c>
      <c r="I7" s="494">
        <v>2506</v>
      </c>
      <c r="J7" s="494">
        <v>2240</v>
      </c>
      <c r="K7" s="494">
        <v>3437</v>
      </c>
      <c r="L7" s="494">
        <v>9146</v>
      </c>
      <c r="M7" s="719">
        <f t="shared" si="6"/>
        <v>17963</v>
      </c>
      <c r="N7" s="493"/>
      <c r="O7" s="493"/>
      <c r="P7" s="493"/>
      <c r="Q7" s="494"/>
      <c r="R7" s="495"/>
      <c r="S7" s="722"/>
      <c r="T7" s="719">
        <f t="shared" si="7"/>
        <v>0</v>
      </c>
      <c r="U7" s="837"/>
      <c r="V7" s="493"/>
      <c r="W7" s="495"/>
      <c r="X7" s="495"/>
      <c r="Y7" s="495"/>
      <c r="Z7" s="722"/>
      <c r="AA7" s="722"/>
      <c r="AB7" s="719">
        <f t="shared" si="0"/>
        <v>0</v>
      </c>
      <c r="AC7" s="837">
        <v>0</v>
      </c>
      <c r="AD7" s="493"/>
      <c r="AE7" s="623">
        <v>5890</v>
      </c>
      <c r="AF7" s="496">
        <f t="shared" si="8"/>
        <v>5890</v>
      </c>
      <c r="AG7" s="497"/>
      <c r="AH7" s="498"/>
      <c r="AI7" s="896"/>
      <c r="AJ7" s="1173"/>
      <c r="AK7" s="508">
        <f>SUM(C7,F7,M7,T7,U7,AB7,AC7,AF7,AI7)</f>
        <v>23853</v>
      </c>
      <c r="AL7" s="488">
        <f t="shared" si="2"/>
        <v>0</v>
      </c>
      <c r="AM7" s="489">
        <f t="shared" si="3"/>
        <v>0</v>
      </c>
      <c r="AN7" s="490">
        <f t="shared" si="4"/>
        <v>0</v>
      </c>
      <c r="AO7" s="489">
        <f t="shared" si="5"/>
        <v>0</v>
      </c>
      <c r="AP7" s="490"/>
      <c r="AQ7" s="1093"/>
    </row>
    <row r="8" spans="1:43" x14ac:dyDescent="0.15">
      <c r="B8" s="1089">
        <f t="shared" si="9"/>
        <v>2004</v>
      </c>
      <c r="C8" s="491"/>
      <c r="D8" s="492"/>
      <c r="E8" s="486"/>
      <c r="F8" s="491"/>
      <c r="G8" s="494">
        <v>178</v>
      </c>
      <c r="H8" s="494">
        <v>59</v>
      </c>
      <c r="I8" s="494">
        <v>990</v>
      </c>
      <c r="J8" s="494">
        <v>1173</v>
      </c>
      <c r="K8" s="494">
        <v>1126</v>
      </c>
      <c r="L8" s="494">
        <v>3423</v>
      </c>
      <c r="M8" s="719">
        <f t="shared" si="6"/>
        <v>6949</v>
      </c>
      <c r="N8" s="493"/>
      <c r="O8" s="493"/>
      <c r="P8" s="493"/>
      <c r="Q8" s="494"/>
      <c r="R8" s="495"/>
      <c r="S8" s="722"/>
      <c r="T8" s="719">
        <f t="shared" si="7"/>
        <v>0</v>
      </c>
      <c r="U8" s="837"/>
      <c r="V8" s="493"/>
      <c r="W8" s="495"/>
      <c r="X8" s="495"/>
      <c r="Y8" s="495"/>
      <c r="Z8" s="722"/>
      <c r="AA8" s="722"/>
      <c r="AB8" s="719">
        <f t="shared" si="0"/>
        <v>0</v>
      </c>
      <c r="AC8" s="837">
        <v>0</v>
      </c>
      <c r="AD8" s="493"/>
      <c r="AE8" s="623">
        <v>6656</v>
      </c>
      <c r="AF8" s="496">
        <f t="shared" si="8"/>
        <v>6656</v>
      </c>
      <c r="AG8" s="497"/>
      <c r="AH8" s="498"/>
      <c r="AI8" s="896"/>
      <c r="AJ8" s="1173"/>
      <c r="AK8" s="508">
        <f t="shared" ref="AK8:AK15" si="10">SUM(C8,F8,M8,T8,U8,AB8,AC8,AF8,AI8)</f>
        <v>13605</v>
      </c>
      <c r="AL8" s="488">
        <f t="shared" si="2"/>
        <v>0</v>
      </c>
      <c r="AM8" s="489">
        <f t="shared" si="3"/>
        <v>0</v>
      </c>
      <c r="AN8" s="490">
        <f t="shared" si="4"/>
        <v>0</v>
      </c>
      <c r="AO8" s="489">
        <f t="shared" si="5"/>
        <v>0</v>
      </c>
      <c r="AP8" s="490"/>
      <c r="AQ8" s="1093"/>
    </row>
    <row r="9" spans="1:43" x14ac:dyDescent="0.15">
      <c r="B9" s="1089">
        <f t="shared" si="9"/>
        <v>2005</v>
      </c>
      <c r="C9" s="491"/>
      <c r="D9" s="492"/>
      <c r="E9" s="486"/>
      <c r="F9" s="491"/>
      <c r="G9" s="494">
        <v>382</v>
      </c>
      <c r="H9" s="494">
        <v>274</v>
      </c>
      <c r="I9" s="494">
        <v>2316</v>
      </c>
      <c r="J9" s="494">
        <v>2436</v>
      </c>
      <c r="K9" s="494">
        <v>2325</v>
      </c>
      <c r="L9" s="494">
        <v>8146</v>
      </c>
      <c r="M9" s="719">
        <f t="shared" si="6"/>
        <v>15879</v>
      </c>
      <c r="N9" s="493"/>
      <c r="O9" s="493"/>
      <c r="P9" s="493"/>
      <c r="Q9" s="494"/>
      <c r="R9" s="495"/>
      <c r="S9" s="722"/>
      <c r="T9" s="719">
        <f t="shared" si="7"/>
        <v>0</v>
      </c>
      <c r="U9" s="837"/>
      <c r="V9" s="493"/>
      <c r="W9" s="495"/>
      <c r="X9" s="495"/>
      <c r="Y9" s="495"/>
      <c r="Z9" s="722"/>
      <c r="AA9" s="722"/>
      <c r="AB9" s="719">
        <f t="shared" si="0"/>
        <v>0</v>
      </c>
      <c r="AC9" s="837">
        <v>0</v>
      </c>
      <c r="AD9" s="493"/>
      <c r="AE9" s="623">
        <v>6091</v>
      </c>
      <c r="AF9" s="496">
        <f t="shared" si="8"/>
        <v>6091</v>
      </c>
      <c r="AG9" s="497"/>
      <c r="AH9" s="498"/>
      <c r="AI9" s="896"/>
      <c r="AJ9" s="1173"/>
      <c r="AK9" s="508">
        <f t="shared" si="10"/>
        <v>21970</v>
      </c>
      <c r="AL9" s="488">
        <f t="shared" si="2"/>
        <v>0</v>
      </c>
      <c r="AM9" s="489">
        <f t="shared" si="3"/>
        <v>0</v>
      </c>
      <c r="AN9" s="490">
        <f t="shared" si="4"/>
        <v>0</v>
      </c>
      <c r="AO9" s="489">
        <f t="shared" si="5"/>
        <v>0</v>
      </c>
      <c r="AP9" s="490"/>
      <c r="AQ9" s="1093"/>
    </row>
    <row r="10" spans="1:43" x14ac:dyDescent="0.15">
      <c r="B10" s="1089">
        <f t="shared" si="9"/>
        <v>2006</v>
      </c>
      <c r="C10" s="491"/>
      <c r="D10" s="492"/>
      <c r="E10" s="486"/>
      <c r="F10" s="491"/>
      <c r="G10" s="494">
        <v>595</v>
      </c>
      <c r="H10" s="494">
        <v>155</v>
      </c>
      <c r="I10" s="494">
        <v>1934</v>
      </c>
      <c r="J10" s="494">
        <v>2452</v>
      </c>
      <c r="K10" s="494">
        <v>2437</v>
      </c>
      <c r="L10" s="494">
        <v>5010</v>
      </c>
      <c r="M10" s="719">
        <f t="shared" si="6"/>
        <v>12583</v>
      </c>
      <c r="N10" s="493"/>
      <c r="O10" s="493"/>
      <c r="P10" s="493"/>
      <c r="Q10" s="494"/>
      <c r="R10" s="495"/>
      <c r="S10" s="722"/>
      <c r="T10" s="719">
        <f t="shared" si="7"/>
        <v>0</v>
      </c>
      <c r="U10" s="837"/>
      <c r="V10" s="493"/>
      <c r="W10" s="495"/>
      <c r="X10" s="495"/>
      <c r="Y10" s="495"/>
      <c r="Z10" s="722"/>
      <c r="AA10" s="722"/>
      <c r="AB10" s="719">
        <f t="shared" si="0"/>
        <v>0</v>
      </c>
      <c r="AC10" s="837">
        <v>0</v>
      </c>
      <c r="AD10" s="493"/>
      <c r="AE10" s="623">
        <v>6967</v>
      </c>
      <c r="AF10" s="496">
        <f t="shared" si="8"/>
        <v>6967</v>
      </c>
      <c r="AG10" s="497"/>
      <c r="AH10" s="498"/>
      <c r="AI10" s="896"/>
      <c r="AJ10" s="1173"/>
      <c r="AK10" s="508">
        <f t="shared" si="10"/>
        <v>19550</v>
      </c>
      <c r="AL10" s="488">
        <f t="shared" si="2"/>
        <v>0</v>
      </c>
      <c r="AM10" s="489">
        <f t="shared" si="3"/>
        <v>0</v>
      </c>
      <c r="AN10" s="490">
        <f t="shared" si="4"/>
        <v>0</v>
      </c>
      <c r="AO10" s="489">
        <f t="shared" si="5"/>
        <v>0</v>
      </c>
      <c r="AP10" s="490"/>
      <c r="AQ10" s="1093"/>
    </row>
    <row r="11" spans="1:43" x14ac:dyDescent="0.15">
      <c r="B11" s="1089">
        <f t="shared" si="9"/>
        <v>2007</v>
      </c>
      <c r="C11" s="491"/>
      <c r="D11" s="492"/>
      <c r="E11" s="486"/>
      <c r="F11" s="491"/>
      <c r="G11" s="494">
        <v>546</v>
      </c>
      <c r="H11" s="494">
        <v>122</v>
      </c>
      <c r="I11" s="494">
        <v>2128</v>
      </c>
      <c r="J11" s="494">
        <v>2090</v>
      </c>
      <c r="K11" s="494">
        <v>3865</v>
      </c>
      <c r="L11" s="494">
        <v>7296</v>
      </c>
      <c r="M11" s="719">
        <f t="shared" si="6"/>
        <v>16047</v>
      </c>
      <c r="N11" s="493"/>
      <c r="O11" s="493"/>
      <c r="P11" s="493"/>
      <c r="Q11" s="494"/>
      <c r="R11" s="495">
        <v>244.2</v>
      </c>
      <c r="S11" s="722"/>
      <c r="T11" s="719">
        <f t="shared" si="7"/>
        <v>244.2</v>
      </c>
      <c r="U11" s="837"/>
      <c r="V11" s="493"/>
      <c r="W11" s="495"/>
      <c r="X11" s="495"/>
      <c r="Y11" s="495"/>
      <c r="Z11" s="722"/>
      <c r="AA11" s="722"/>
      <c r="AB11" s="719">
        <f t="shared" si="0"/>
        <v>0</v>
      </c>
      <c r="AC11" s="837">
        <v>0</v>
      </c>
      <c r="AD11" s="493"/>
      <c r="AE11" s="623">
        <v>6886</v>
      </c>
      <c r="AF11" s="496">
        <f t="shared" si="8"/>
        <v>6886</v>
      </c>
      <c r="AG11" s="497"/>
      <c r="AH11" s="498"/>
      <c r="AI11" s="896"/>
      <c r="AJ11" s="1173"/>
      <c r="AK11" s="508">
        <f t="shared" si="10"/>
        <v>23177.200000000001</v>
      </c>
      <c r="AL11" s="488">
        <f t="shared" si="2"/>
        <v>0</v>
      </c>
      <c r="AM11" s="489">
        <f t="shared" si="3"/>
        <v>0</v>
      </c>
      <c r="AN11" s="490">
        <f t="shared" si="4"/>
        <v>0</v>
      </c>
      <c r="AO11" s="489">
        <f t="shared" si="5"/>
        <v>0</v>
      </c>
      <c r="AP11" s="490"/>
      <c r="AQ11" s="1093"/>
    </row>
    <row r="12" spans="1:43" x14ac:dyDescent="0.15">
      <c r="B12" s="1089">
        <f t="shared" si="9"/>
        <v>2008</v>
      </c>
      <c r="C12" s="491"/>
      <c r="D12" s="492"/>
      <c r="E12" s="486"/>
      <c r="F12" s="491"/>
      <c r="G12" s="494">
        <v>749</v>
      </c>
      <c r="H12" s="494">
        <v>225.9</v>
      </c>
      <c r="I12" s="494">
        <v>2543</v>
      </c>
      <c r="J12" s="494">
        <v>4087.7</v>
      </c>
      <c r="K12" s="494">
        <v>3963</v>
      </c>
      <c r="L12" s="494">
        <v>6333.5</v>
      </c>
      <c r="M12" s="719">
        <f t="shared" si="6"/>
        <v>17902.099999999999</v>
      </c>
      <c r="N12" s="493"/>
      <c r="O12" s="493"/>
      <c r="P12" s="493"/>
      <c r="Q12" s="494"/>
      <c r="R12" s="495">
        <v>2865.8</v>
      </c>
      <c r="S12" s="722"/>
      <c r="T12" s="719">
        <f t="shared" si="7"/>
        <v>2865.8</v>
      </c>
      <c r="U12" s="837"/>
      <c r="V12" s="493"/>
      <c r="W12" s="495"/>
      <c r="X12" s="495"/>
      <c r="Y12" s="495"/>
      <c r="Z12" s="722"/>
      <c r="AA12" s="722"/>
      <c r="AB12" s="719">
        <f t="shared" si="0"/>
        <v>0</v>
      </c>
      <c r="AC12" s="837">
        <v>0</v>
      </c>
      <c r="AD12" s="493"/>
      <c r="AE12" s="623">
        <v>9025</v>
      </c>
      <c r="AF12" s="496">
        <f t="shared" si="8"/>
        <v>9025</v>
      </c>
      <c r="AG12" s="497"/>
      <c r="AH12" s="498"/>
      <c r="AI12" s="896"/>
      <c r="AJ12" s="1173"/>
      <c r="AK12" s="508">
        <f t="shared" si="10"/>
        <v>29792.899999999998</v>
      </c>
      <c r="AL12" s="488">
        <f t="shared" si="2"/>
        <v>0</v>
      </c>
      <c r="AM12" s="489">
        <f t="shared" si="3"/>
        <v>0</v>
      </c>
      <c r="AN12" s="490">
        <f t="shared" si="4"/>
        <v>0</v>
      </c>
      <c r="AO12" s="489">
        <f t="shared" si="5"/>
        <v>0</v>
      </c>
      <c r="AP12" s="490"/>
      <c r="AQ12" s="1093"/>
    </row>
    <row r="13" spans="1:43" x14ac:dyDescent="0.15">
      <c r="B13" s="1089">
        <f t="shared" si="9"/>
        <v>2009</v>
      </c>
      <c r="C13" s="491"/>
      <c r="D13" s="492"/>
      <c r="E13" s="486"/>
      <c r="F13" s="491"/>
      <c r="G13" s="494">
        <v>759</v>
      </c>
      <c r="H13" s="494">
        <v>193.1</v>
      </c>
      <c r="I13" s="494">
        <v>2342</v>
      </c>
      <c r="J13" s="494">
        <v>4289.3999999999996</v>
      </c>
      <c r="K13" s="494">
        <v>4356.6000000000004</v>
      </c>
      <c r="L13" s="494">
        <v>5672.4</v>
      </c>
      <c r="M13" s="719">
        <f t="shared" si="6"/>
        <v>17612.5</v>
      </c>
      <c r="N13" s="493"/>
      <c r="O13" s="493"/>
      <c r="P13" s="493"/>
      <c r="Q13" s="494">
        <v>0</v>
      </c>
      <c r="R13" s="495">
        <v>2741.2</v>
      </c>
      <c r="S13" s="722">
        <v>928.9</v>
      </c>
      <c r="T13" s="719">
        <f t="shared" si="7"/>
        <v>3670.1</v>
      </c>
      <c r="U13" s="837"/>
      <c r="V13" s="493"/>
      <c r="W13" s="495"/>
      <c r="X13" s="495"/>
      <c r="Y13" s="495"/>
      <c r="Z13" s="722"/>
      <c r="AA13" s="722"/>
      <c r="AB13" s="719">
        <f t="shared" si="0"/>
        <v>0</v>
      </c>
      <c r="AC13" s="837">
        <v>0</v>
      </c>
      <c r="AD13" s="493"/>
      <c r="AE13" s="623">
        <v>8946</v>
      </c>
      <c r="AF13" s="496">
        <f t="shared" si="8"/>
        <v>8946</v>
      </c>
      <c r="AG13" s="497">
        <v>0</v>
      </c>
      <c r="AH13" s="498"/>
      <c r="AI13" s="1166">
        <f t="shared" ref="AI13:AI21" si="11">SUM(AG13:AH13)</f>
        <v>0</v>
      </c>
      <c r="AJ13" s="1173"/>
      <c r="AK13" s="508">
        <f t="shared" si="10"/>
        <v>30228.6</v>
      </c>
      <c r="AL13" s="488">
        <f t="shared" si="2"/>
        <v>0</v>
      </c>
      <c r="AM13" s="489">
        <f t="shared" si="3"/>
        <v>928.9</v>
      </c>
      <c r="AN13" s="490">
        <f t="shared" si="4"/>
        <v>0</v>
      </c>
      <c r="AO13" s="489">
        <f t="shared" si="5"/>
        <v>0</v>
      </c>
      <c r="AP13" s="490"/>
      <c r="AQ13" s="1093"/>
    </row>
    <row r="14" spans="1:43" x14ac:dyDescent="0.15">
      <c r="B14" s="1089">
        <f t="shared" si="9"/>
        <v>2010</v>
      </c>
      <c r="C14" s="491"/>
      <c r="D14" s="492"/>
      <c r="E14" s="486"/>
      <c r="F14" s="491"/>
      <c r="G14" s="494">
        <v>490.8</v>
      </c>
      <c r="H14" s="494">
        <v>243.9</v>
      </c>
      <c r="I14" s="494">
        <v>1461.4</v>
      </c>
      <c r="J14" s="494">
        <v>3859.4</v>
      </c>
      <c r="K14" s="494">
        <v>5699.8</v>
      </c>
      <c r="L14" s="494">
        <v>5145.7</v>
      </c>
      <c r="M14" s="719">
        <f t="shared" si="6"/>
        <v>16901</v>
      </c>
      <c r="N14" s="493"/>
      <c r="O14" s="493">
        <v>1332.1</v>
      </c>
      <c r="P14" s="493"/>
      <c r="Q14" s="494">
        <v>975.8</v>
      </c>
      <c r="R14" s="495">
        <v>3625.9</v>
      </c>
      <c r="S14" s="722">
        <v>2381.1999999999998</v>
      </c>
      <c r="T14" s="719">
        <f t="shared" si="7"/>
        <v>8315</v>
      </c>
      <c r="U14" s="837">
        <v>9515.7999999999993</v>
      </c>
      <c r="V14" s="493"/>
      <c r="W14" s="495"/>
      <c r="X14" s="495">
        <v>0</v>
      </c>
      <c r="Y14" s="495"/>
      <c r="Z14" s="722"/>
      <c r="AA14" s="722"/>
      <c r="AB14" s="719">
        <f t="shared" si="0"/>
        <v>0</v>
      </c>
      <c r="AC14" s="837">
        <v>0</v>
      </c>
      <c r="AD14" s="493">
        <v>2096.4</v>
      </c>
      <c r="AE14" s="623">
        <v>8363</v>
      </c>
      <c r="AF14" s="496">
        <f t="shared" si="8"/>
        <v>10459.4</v>
      </c>
      <c r="AG14" s="497">
        <v>0</v>
      </c>
      <c r="AH14" s="498"/>
      <c r="AI14" s="1166">
        <f t="shared" si="11"/>
        <v>0</v>
      </c>
      <c r="AJ14" s="1173"/>
      <c r="AK14" s="508">
        <f t="shared" si="10"/>
        <v>45191.200000000004</v>
      </c>
      <c r="AL14" s="488">
        <f t="shared" si="2"/>
        <v>0</v>
      </c>
      <c r="AM14" s="489">
        <f t="shared" si="3"/>
        <v>2381.1999999999998</v>
      </c>
      <c r="AN14" s="490">
        <f t="shared" si="4"/>
        <v>975.8</v>
      </c>
      <c r="AO14" s="489">
        <f t="shared" si="5"/>
        <v>12944.3</v>
      </c>
      <c r="AP14" s="490"/>
      <c r="AQ14" s="1093"/>
    </row>
    <row r="15" spans="1:43" x14ac:dyDescent="0.15">
      <c r="B15" s="1089">
        <f t="shared" si="9"/>
        <v>2011</v>
      </c>
      <c r="C15" s="491"/>
      <c r="D15" s="492"/>
      <c r="E15" s="486"/>
      <c r="F15" s="491"/>
      <c r="G15" s="494">
        <v>926.4</v>
      </c>
      <c r="H15" s="494">
        <v>211.1</v>
      </c>
      <c r="I15" s="494">
        <v>2342</v>
      </c>
      <c r="J15" s="494">
        <v>2650.6</v>
      </c>
      <c r="K15" s="494">
        <v>5389.6</v>
      </c>
      <c r="L15" s="494">
        <v>7686.3</v>
      </c>
      <c r="M15" s="719">
        <f t="shared" si="6"/>
        <v>19206</v>
      </c>
      <c r="N15" s="493">
        <v>82.8</v>
      </c>
      <c r="O15" s="493">
        <v>3303</v>
      </c>
      <c r="P15" s="493"/>
      <c r="Q15" s="494">
        <v>2611.4</v>
      </c>
      <c r="R15" s="495">
        <v>2991.5</v>
      </c>
      <c r="S15" s="722">
        <v>2674.2</v>
      </c>
      <c r="T15" s="719">
        <f t="shared" si="7"/>
        <v>11662.900000000001</v>
      </c>
      <c r="U15" s="837">
        <v>30611.7</v>
      </c>
      <c r="V15" s="493"/>
      <c r="W15" s="495"/>
      <c r="X15" s="495">
        <v>0</v>
      </c>
      <c r="Y15" s="495"/>
      <c r="Z15" s="722"/>
      <c r="AA15" s="722"/>
      <c r="AB15" s="719">
        <f t="shared" si="0"/>
        <v>0</v>
      </c>
      <c r="AC15" s="837">
        <v>1181.0999999999999</v>
      </c>
      <c r="AD15" s="493">
        <v>7645.5</v>
      </c>
      <c r="AE15" s="623">
        <v>7503</v>
      </c>
      <c r="AF15" s="496">
        <f t="shared" si="8"/>
        <v>15148.5</v>
      </c>
      <c r="AG15" s="497">
        <v>0</v>
      </c>
      <c r="AH15" s="498"/>
      <c r="AI15" s="1166">
        <f t="shared" si="11"/>
        <v>0</v>
      </c>
      <c r="AJ15" s="1173"/>
      <c r="AK15" s="508">
        <f t="shared" si="10"/>
        <v>77810.200000000012</v>
      </c>
      <c r="AL15" s="488">
        <f t="shared" si="2"/>
        <v>1181.0999999999999</v>
      </c>
      <c r="AM15" s="489">
        <f t="shared" si="3"/>
        <v>2674.2</v>
      </c>
      <c r="AN15" s="490">
        <f t="shared" si="4"/>
        <v>2611.4</v>
      </c>
      <c r="AO15" s="489">
        <f t="shared" si="5"/>
        <v>41560.199999999997</v>
      </c>
      <c r="AP15" s="490"/>
      <c r="AQ15" s="1093"/>
    </row>
    <row r="16" spans="1:43" x14ac:dyDescent="0.15">
      <c r="B16" s="1089">
        <f t="shared" si="9"/>
        <v>2012</v>
      </c>
      <c r="C16" s="491">
        <v>233.6</v>
      </c>
      <c r="D16" s="492"/>
      <c r="E16" s="486"/>
      <c r="F16" s="491"/>
      <c r="G16" s="494">
        <v>2540.1999999999998</v>
      </c>
      <c r="H16" s="494">
        <v>194.1</v>
      </c>
      <c r="I16" s="494">
        <v>2906.8</v>
      </c>
      <c r="J16" s="494">
        <v>898.6</v>
      </c>
      <c r="K16" s="494">
        <v>2718.1</v>
      </c>
      <c r="L16" s="494">
        <v>11054.4</v>
      </c>
      <c r="M16" s="719">
        <f t="shared" si="6"/>
        <v>20312.2</v>
      </c>
      <c r="N16" s="493">
        <v>2328.6</v>
      </c>
      <c r="O16" s="493">
        <v>81.5</v>
      </c>
      <c r="P16" s="493"/>
      <c r="Q16" s="494">
        <v>3448.1</v>
      </c>
      <c r="R16" s="495">
        <v>3782.8</v>
      </c>
      <c r="S16" s="722">
        <v>1685.7</v>
      </c>
      <c r="T16" s="719">
        <f t="shared" si="7"/>
        <v>11326.7</v>
      </c>
      <c r="U16" s="837">
        <v>38545.699999999997</v>
      </c>
      <c r="V16" s="493">
        <v>862.8</v>
      </c>
      <c r="W16" s="495">
        <v>2101.9</v>
      </c>
      <c r="X16" s="495">
        <v>1889.7</v>
      </c>
      <c r="Y16" s="495"/>
      <c r="Z16" s="722"/>
      <c r="AA16" s="722"/>
      <c r="AB16" s="719">
        <f t="shared" si="0"/>
        <v>4854.3999999999996</v>
      </c>
      <c r="AC16" s="837">
        <v>1516.4</v>
      </c>
      <c r="AD16" s="493">
        <v>6914.4</v>
      </c>
      <c r="AE16" s="623">
        <v>6632.9000000000005</v>
      </c>
      <c r="AF16" s="496">
        <f t="shared" si="8"/>
        <v>13547.3</v>
      </c>
      <c r="AG16" s="497">
        <v>2713.2</v>
      </c>
      <c r="AH16" s="498"/>
      <c r="AI16" s="1166">
        <f t="shared" si="11"/>
        <v>2713.2</v>
      </c>
      <c r="AJ16" s="1173"/>
      <c r="AK16" s="508">
        <f>SUM(C16,F16,M16,T16,U16,AB16,AC16,AF16,AI16, AJ16)</f>
        <v>93049.499999999985</v>
      </c>
      <c r="AL16" s="488">
        <f t="shared" si="2"/>
        <v>1516.4</v>
      </c>
      <c r="AM16" s="489">
        <f t="shared" si="3"/>
        <v>1685.7</v>
      </c>
      <c r="AN16" s="490">
        <f t="shared" si="4"/>
        <v>6161.2999999999993</v>
      </c>
      <c r="AO16" s="489">
        <f t="shared" si="5"/>
        <v>47664.899999999994</v>
      </c>
      <c r="AP16" s="490"/>
      <c r="AQ16" s="1093"/>
    </row>
    <row r="17" spans="1:43" x14ac:dyDescent="0.15">
      <c r="B17" s="1089">
        <f t="shared" si="9"/>
        <v>2013</v>
      </c>
      <c r="C17" s="491">
        <v>1305.8</v>
      </c>
      <c r="D17" s="492">
        <v>2209.1999999999998</v>
      </c>
      <c r="E17" s="486"/>
      <c r="F17" s="491">
        <f>SUM(D17+E17)</f>
        <v>2209.1999999999998</v>
      </c>
      <c r="G17" s="494">
        <v>1118.8</v>
      </c>
      <c r="H17" s="494">
        <v>184.1</v>
      </c>
      <c r="I17" s="494">
        <v>1748</v>
      </c>
      <c r="J17" s="494">
        <v>2223.9</v>
      </c>
      <c r="K17" s="494">
        <v>1922.6</v>
      </c>
      <c r="L17" s="494">
        <v>11691</v>
      </c>
      <c r="M17" s="719">
        <f t="shared" si="6"/>
        <v>18888.400000000001</v>
      </c>
      <c r="N17" s="493">
        <v>2567.6999999999998</v>
      </c>
      <c r="O17" s="493">
        <v>203.3</v>
      </c>
      <c r="P17" s="493">
        <v>1143.5999999999999</v>
      </c>
      <c r="Q17" s="494">
        <v>1312.4</v>
      </c>
      <c r="R17" s="495">
        <v>4237.6000000000004</v>
      </c>
      <c r="S17" s="722">
        <v>393.5</v>
      </c>
      <c r="T17" s="719">
        <f t="shared" si="7"/>
        <v>9858.1</v>
      </c>
      <c r="U17" s="837">
        <v>39474.800000000003</v>
      </c>
      <c r="V17" s="493">
        <v>5264.9</v>
      </c>
      <c r="W17" s="495">
        <v>8904.5</v>
      </c>
      <c r="X17" s="495">
        <v>3724.8</v>
      </c>
      <c r="Y17" s="495"/>
      <c r="Z17" s="722"/>
      <c r="AA17" s="722">
        <v>0</v>
      </c>
      <c r="AB17" s="719">
        <f t="shared" si="0"/>
        <v>17894.2</v>
      </c>
      <c r="AC17" s="837">
        <v>4089</v>
      </c>
      <c r="AD17" s="493">
        <v>7770.9</v>
      </c>
      <c r="AE17" s="623">
        <v>7532.4999999999982</v>
      </c>
      <c r="AF17" s="496">
        <f t="shared" si="8"/>
        <v>15303.399999999998</v>
      </c>
      <c r="AG17" s="497">
        <v>10710.3</v>
      </c>
      <c r="AH17" s="498">
        <v>214.8</v>
      </c>
      <c r="AI17" s="1166">
        <f t="shared" si="11"/>
        <v>10925.099999999999</v>
      </c>
      <c r="AJ17" s="1173">
        <v>325.7</v>
      </c>
      <c r="AK17" s="508">
        <f t="shared" ref="AK17:AK19" si="12">SUM(C17,F17,M17,T17,U17,AB17,AC17,AF17,AI17, AJ17)</f>
        <v>120273.7</v>
      </c>
      <c r="AL17" s="488">
        <f t="shared" si="2"/>
        <v>4089</v>
      </c>
      <c r="AM17" s="489">
        <f t="shared" si="3"/>
        <v>608.29999999999995</v>
      </c>
      <c r="AN17" s="490">
        <f t="shared" si="4"/>
        <v>12022.699999999999</v>
      </c>
      <c r="AO17" s="489">
        <f t="shared" si="5"/>
        <v>52479.600000000006</v>
      </c>
      <c r="AP17" s="490"/>
      <c r="AQ17" s="1093"/>
    </row>
    <row r="18" spans="1:43" x14ac:dyDescent="0.15">
      <c r="B18" s="1090">
        <f>B17+1</f>
        <v>2014</v>
      </c>
      <c r="C18" s="499">
        <v>136.9</v>
      </c>
      <c r="D18" s="500">
        <v>1859.6</v>
      </c>
      <c r="E18" s="501"/>
      <c r="F18" s="491">
        <f>SUM(D18+E18)</f>
        <v>1859.6</v>
      </c>
      <c r="G18" s="503">
        <v>115.9</v>
      </c>
      <c r="H18" s="503">
        <v>102.4</v>
      </c>
      <c r="I18" s="503">
        <v>2145.6</v>
      </c>
      <c r="J18" s="503">
        <v>2532</v>
      </c>
      <c r="K18" s="503">
        <v>1922.6</v>
      </c>
      <c r="L18" s="503">
        <v>10541.5</v>
      </c>
      <c r="M18" s="719">
        <f t="shared" si="6"/>
        <v>17360</v>
      </c>
      <c r="N18" s="502">
        <v>4046.2</v>
      </c>
      <c r="O18" s="502">
        <v>23.5</v>
      </c>
      <c r="P18" s="502">
        <v>476.1</v>
      </c>
      <c r="Q18" s="503">
        <v>3215.8</v>
      </c>
      <c r="R18" s="484">
        <v>3227.1</v>
      </c>
      <c r="S18" s="718"/>
      <c r="T18" s="732">
        <f t="shared" si="7"/>
        <v>10988.7</v>
      </c>
      <c r="U18" s="838">
        <v>21775.8</v>
      </c>
      <c r="V18" s="502">
        <v>4486.7</v>
      </c>
      <c r="W18" s="484">
        <v>7738.4</v>
      </c>
      <c r="X18" s="484">
        <v>2974.1</v>
      </c>
      <c r="Y18" s="484">
        <v>24.9</v>
      </c>
      <c r="Z18" s="718"/>
      <c r="AA18" s="718">
        <v>2527.4</v>
      </c>
      <c r="AB18" s="732">
        <f t="shared" si="0"/>
        <v>17751.5</v>
      </c>
      <c r="AC18" s="838">
        <v>3642.1</v>
      </c>
      <c r="AD18" s="502">
        <v>2436.6999999999998</v>
      </c>
      <c r="AE18" s="704">
        <v>7509</v>
      </c>
      <c r="AF18" s="505">
        <f t="shared" si="8"/>
        <v>9945.7000000000007</v>
      </c>
      <c r="AG18" s="506">
        <v>6564.4</v>
      </c>
      <c r="AH18" s="507">
        <v>8018.6</v>
      </c>
      <c r="AI18" s="1167">
        <f t="shared" si="11"/>
        <v>14583</v>
      </c>
      <c r="AJ18" s="1173">
        <v>459.2</v>
      </c>
      <c r="AK18" s="508">
        <f t="shared" si="12"/>
        <v>98502.5</v>
      </c>
      <c r="AL18" s="606">
        <f t="shared" si="2"/>
        <v>6169.5</v>
      </c>
      <c r="AM18" s="607">
        <f t="shared" si="3"/>
        <v>8018.6</v>
      </c>
      <c r="AN18" s="608">
        <f t="shared" si="4"/>
        <v>9780.2000000000007</v>
      </c>
      <c r="AO18" s="607">
        <f t="shared" si="5"/>
        <v>27347</v>
      </c>
      <c r="AP18" s="608"/>
      <c r="AQ18" s="1093"/>
    </row>
    <row r="19" spans="1:43" s="924" customFormat="1" x14ac:dyDescent="0.15">
      <c r="B19" s="1091">
        <v>2015</v>
      </c>
      <c r="C19" s="909"/>
      <c r="D19" s="910">
        <v>1231</v>
      </c>
      <c r="E19" s="911"/>
      <c r="F19" s="491">
        <f t="shared" ref="F19:F20" si="13">SUM(D19+E19)</f>
        <v>1231</v>
      </c>
      <c r="G19" s="912">
        <v>119.6</v>
      </c>
      <c r="H19" s="912">
        <v>140.80000000000001</v>
      </c>
      <c r="I19" s="912">
        <v>192</v>
      </c>
      <c r="J19" s="912">
        <v>2709.5</v>
      </c>
      <c r="K19" s="912">
        <v>201.6</v>
      </c>
      <c r="L19" s="912">
        <v>7690.7</v>
      </c>
      <c r="M19" s="913">
        <f t="shared" si="6"/>
        <v>11054.2</v>
      </c>
      <c r="N19" s="914">
        <v>992.6</v>
      </c>
      <c r="O19" s="914">
        <v>110.5</v>
      </c>
      <c r="P19" s="914"/>
      <c r="Q19" s="912"/>
      <c r="R19" s="915">
        <v>4292.8999999999996</v>
      </c>
      <c r="S19" s="916"/>
      <c r="T19" s="913">
        <f>SUM(N19:S19)</f>
        <v>5396</v>
      </c>
      <c r="U19" s="918">
        <v>24858.1</v>
      </c>
      <c r="V19" s="914">
        <v>2848.8</v>
      </c>
      <c r="W19" s="915">
        <v>6399.5</v>
      </c>
      <c r="X19" s="915">
        <v>5449</v>
      </c>
      <c r="Y19" s="915">
        <v>4291.3999999999996</v>
      </c>
      <c r="Z19" s="916"/>
      <c r="AA19" s="916">
        <v>7298.7</v>
      </c>
      <c r="AB19" s="917">
        <f t="shared" si="0"/>
        <v>26287.399999999998</v>
      </c>
      <c r="AC19" s="918">
        <v>1194.2</v>
      </c>
      <c r="AD19" s="914">
        <v>2033.6</v>
      </c>
      <c r="AE19" s="919">
        <v>6698.6</v>
      </c>
      <c r="AF19" s="920">
        <f t="shared" si="8"/>
        <v>8732.2000000000007</v>
      </c>
      <c r="AG19" s="921">
        <v>6352.9</v>
      </c>
      <c r="AH19" s="922">
        <v>738.2</v>
      </c>
      <c r="AI19" s="1168">
        <f t="shared" si="11"/>
        <v>7091.0999999999995</v>
      </c>
      <c r="AJ19" s="1174">
        <v>834</v>
      </c>
      <c r="AK19" s="508">
        <f t="shared" si="12"/>
        <v>86678.2</v>
      </c>
      <c r="AL19" s="1083">
        <f t="shared" si="2"/>
        <v>8492.9</v>
      </c>
      <c r="AM19" s="1084">
        <f t="shared" si="3"/>
        <v>738.2</v>
      </c>
      <c r="AN19" s="923">
        <f t="shared" si="4"/>
        <v>6352.9</v>
      </c>
      <c r="AO19" s="1084">
        <f t="shared" si="5"/>
        <v>32451.199999999997</v>
      </c>
      <c r="AP19" s="923"/>
      <c r="AQ19" s="1177"/>
    </row>
    <row r="20" spans="1:43" s="924" customFormat="1" x14ac:dyDescent="0.15">
      <c r="A20" s="1128">
        <v>42825</v>
      </c>
      <c r="B20" s="1091">
        <v>2016</v>
      </c>
      <c r="C20" s="909"/>
      <c r="D20" s="910">
        <v>3087</v>
      </c>
      <c r="E20" s="911"/>
      <c r="F20" s="491">
        <f t="shared" si="13"/>
        <v>3087</v>
      </c>
      <c r="G20" s="912">
        <v>101.7</v>
      </c>
      <c r="H20" s="912">
        <v>246</v>
      </c>
      <c r="I20" s="912">
        <v>0</v>
      </c>
      <c r="J20" s="912">
        <v>756.4</v>
      </c>
      <c r="K20" s="912">
        <v>95.2</v>
      </c>
      <c r="L20" s="912">
        <v>10938.6</v>
      </c>
      <c r="M20" s="913">
        <f t="shared" si="6"/>
        <v>12137.9</v>
      </c>
      <c r="N20" s="914">
        <v>112.3</v>
      </c>
      <c r="O20" s="914"/>
      <c r="P20" s="914"/>
      <c r="Q20" s="912"/>
      <c r="R20" s="915">
        <v>3761.9</v>
      </c>
      <c r="S20" s="916"/>
      <c r="T20" s="913">
        <f>SUM(N20:S20)</f>
        <v>3874.2000000000003</v>
      </c>
      <c r="U20" s="918">
        <v>21796.1</v>
      </c>
      <c r="V20" s="914">
        <v>2252.1999999999998</v>
      </c>
      <c r="W20" s="915">
        <v>4299.6000000000004</v>
      </c>
      <c r="X20" s="915">
        <v>1258.0999999999999</v>
      </c>
      <c r="Y20" s="915">
        <v>5289.5</v>
      </c>
      <c r="Z20" s="916">
        <v>1605.6</v>
      </c>
      <c r="AA20" s="916">
        <v>7469.1</v>
      </c>
      <c r="AB20" s="917">
        <f t="shared" si="0"/>
        <v>22174.1</v>
      </c>
      <c r="AC20" s="918">
        <v>0</v>
      </c>
      <c r="AD20" s="914">
        <v>3278.1</v>
      </c>
      <c r="AE20" s="919">
        <v>6502.4</v>
      </c>
      <c r="AF20" s="920">
        <f t="shared" si="8"/>
        <v>9780.5</v>
      </c>
      <c r="AG20" s="921">
        <v>4661.7</v>
      </c>
      <c r="AH20" s="922">
        <v>0</v>
      </c>
      <c r="AI20" s="1168">
        <f t="shared" si="11"/>
        <v>4661.7</v>
      </c>
      <c r="AJ20" s="1174">
        <v>344</v>
      </c>
      <c r="AK20" s="508">
        <f>SUM(C20,F20,M20,T20,U20,AB20,AC20,AF20,AI20, AJ20)</f>
        <v>77855.499999999985</v>
      </c>
      <c r="AL20" s="606">
        <f t="shared" si="2"/>
        <v>7469.1</v>
      </c>
      <c r="AM20" s="607">
        <f t="shared" si="3"/>
        <v>0</v>
      </c>
      <c r="AN20" s="608">
        <f t="shared" si="4"/>
        <v>4661.7</v>
      </c>
      <c r="AO20" s="607">
        <f t="shared" si="5"/>
        <v>26332.299999999996</v>
      </c>
      <c r="AP20" s="923"/>
      <c r="AQ20" s="1177"/>
    </row>
    <row r="21" spans="1:43" s="924" customFormat="1" x14ac:dyDescent="0.15">
      <c r="A21" s="1128">
        <v>42825</v>
      </c>
      <c r="B21" s="1091">
        <v>2017</v>
      </c>
      <c r="C21" s="909"/>
      <c r="D21" s="910"/>
      <c r="E21" s="911"/>
      <c r="F21" s="499"/>
      <c r="G21" s="912">
        <v>7.4</v>
      </c>
      <c r="H21" s="912">
        <v>39.6</v>
      </c>
      <c r="I21" s="912">
        <v>0</v>
      </c>
      <c r="J21" s="912">
        <v>0</v>
      </c>
      <c r="K21" s="912">
        <v>57.6</v>
      </c>
      <c r="L21" s="912">
        <v>6052.3</v>
      </c>
      <c r="M21" s="913">
        <f>SUM(G21:L21)</f>
        <v>6156.9000000000005</v>
      </c>
      <c r="N21" s="914">
        <v>201.8</v>
      </c>
      <c r="O21" s="914"/>
      <c r="P21" s="914"/>
      <c r="Q21" s="912"/>
      <c r="R21" s="915">
        <v>1356.7</v>
      </c>
      <c r="S21" s="916"/>
      <c r="T21" s="913">
        <f>SUM(N21:S21)</f>
        <v>1558.5</v>
      </c>
      <c r="U21" s="918">
        <v>14081.8</v>
      </c>
      <c r="V21" s="914">
        <v>958.4</v>
      </c>
      <c r="W21" s="915">
        <v>2210.1999999999998</v>
      </c>
      <c r="X21" s="915"/>
      <c r="Y21" s="915">
        <v>3170.2</v>
      </c>
      <c r="Z21" s="916">
        <v>1840.8</v>
      </c>
      <c r="AA21" s="916">
        <v>3689.5</v>
      </c>
      <c r="AB21" s="917">
        <f>SUM(V21:AA21)</f>
        <v>11869.099999999999</v>
      </c>
      <c r="AC21" s="918">
        <v>0</v>
      </c>
      <c r="AD21" s="914">
        <v>1479.7</v>
      </c>
      <c r="AE21" s="919">
        <v>2993.4</v>
      </c>
      <c r="AF21" s="920">
        <f>SUM(AD21:AE21)</f>
        <v>4473.1000000000004</v>
      </c>
      <c r="AG21" s="921">
        <v>866.8</v>
      </c>
      <c r="AH21" s="922"/>
      <c r="AI21" s="1168">
        <f t="shared" si="11"/>
        <v>866.8</v>
      </c>
      <c r="AJ21" s="1174"/>
      <c r="AK21" s="508">
        <f>SUM(C21,F21,M21,T21,U21,AB21,AC21,AF21,AI21, AJ21)</f>
        <v>39006.200000000004</v>
      </c>
      <c r="AL21" s="606">
        <f t="shared" si="2"/>
        <v>3689.5</v>
      </c>
      <c r="AM21" s="607"/>
      <c r="AN21" s="608">
        <f t="shared" si="4"/>
        <v>866.8</v>
      </c>
      <c r="AO21" s="607"/>
      <c r="AP21" s="923"/>
      <c r="AQ21" s="1177"/>
    </row>
    <row r="22" spans="1:43" ht="10.5" thickBot="1" x14ac:dyDescent="0.2">
      <c r="B22" s="1092">
        <v>2018</v>
      </c>
      <c r="C22" s="609"/>
      <c r="D22" s="610"/>
      <c r="E22" s="611"/>
      <c r="F22" s="609"/>
      <c r="G22" s="799"/>
      <c r="H22" s="799"/>
      <c r="I22" s="799"/>
      <c r="J22" s="799"/>
      <c r="K22" s="799"/>
      <c r="L22" s="799"/>
      <c r="M22" s="719"/>
      <c r="N22" s="612"/>
      <c r="O22" s="612"/>
      <c r="P22" s="612"/>
      <c r="Q22" s="504"/>
      <c r="R22" s="504"/>
      <c r="S22" s="620"/>
      <c r="T22" s="621"/>
      <c r="U22" s="839"/>
      <c r="V22" s="612"/>
      <c r="W22" s="504"/>
      <c r="X22" s="504"/>
      <c r="Y22" s="504"/>
      <c r="Z22" s="620"/>
      <c r="AA22" s="620"/>
      <c r="AB22" s="621"/>
      <c r="AC22" s="839"/>
      <c r="AD22" s="612"/>
      <c r="AE22" s="611"/>
      <c r="AF22" s="613"/>
      <c r="AG22" s="614"/>
      <c r="AH22" s="615"/>
      <c r="AI22" s="1169"/>
      <c r="AJ22" s="1175"/>
      <c r="AK22" s="616"/>
      <c r="AL22" s="617"/>
      <c r="AM22" s="618"/>
      <c r="AN22" s="619"/>
      <c r="AO22" s="618"/>
      <c r="AP22" s="619"/>
      <c r="AQ22" s="1093"/>
    </row>
    <row r="23" spans="1:43" ht="11.25" thickTop="1" thickBot="1" x14ac:dyDescent="0.2">
      <c r="B23" s="336" t="s">
        <v>1501</v>
      </c>
      <c r="C23" s="509">
        <f>SUM(C5:C18)</f>
        <v>1676.3</v>
      </c>
      <c r="D23" s="510">
        <f>SUM(D4:D20)</f>
        <v>8386.7999999999993</v>
      </c>
      <c r="E23" s="511"/>
      <c r="F23" s="509">
        <f>SUM(D23+E23)</f>
        <v>8386.7999999999993</v>
      </c>
      <c r="G23" s="800">
        <f t="shared" ref="G23:L23" si="14">SUM(G4:G22)</f>
        <v>9814.7999999999993</v>
      </c>
      <c r="H23" s="800">
        <f t="shared" si="14"/>
        <v>2757</v>
      </c>
      <c r="I23" s="800">
        <f t="shared" si="14"/>
        <v>29149.8</v>
      </c>
      <c r="J23" s="800">
        <f t="shared" si="14"/>
        <v>38957.5</v>
      </c>
      <c r="K23" s="800">
        <f t="shared" si="14"/>
        <v>44992.69999999999</v>
      </c>
      <c r="L23" s="800">
        <f t="shared" si="14"/>
        <v>130942.39999999999</v>
      </c>
      <c r="M23" s="514">
        <f>SUM(G23:L23)</f>
        <v>256614.19999999998</v>
      </c>
      <c r="N23" s="512">
        <f>SUM(N4:N21)</f>
        <v>10331.999999999998</v>
      </c>
      <c r="O23" s="512">
        <f>SUM(O5:O19)</f>
        <v>5053.9000000000005</v>
      </c>
      <c r="P23" s="512">
        <f>SUM(P5:P19)</f>
        <v>1619.6999999999998</v>
      </c>
      <c r="Q23" s="513">
        <f>SUM(Q13:Q19)</f>
        <v>11563.5</v>
      </c>
      <c r="R23" s="512">
        <f>SUM(R4:R21)</f>
        <v>33127.599999999999</v>
      </c>
      <c r="S23" s="723">
        <f>SUM(S5:S19)</f>
        <v>8063.4999999999991</v>
      </c>
      <c r="T23" s="514">
        <f>SUM(T5:T18)</f>
        <v>58931.5</v>
      </c>
      <c r="U23" s="840">
        <f>SUM(U5:U21)</f>
        <v>200659.8</v>
      </c>
      <c r="V23" s="512">
        <f>SUM(V5:V21)</f>
        <v>16673.800000000003</v>
      </c>
      <c r="W23" s="513">
        <f>SUM(W5:W21)</f>
        <v>31654.100000000002</v>
      </c>
      <c r="X23" s="513">
        <f>SUM(X5:X20)</f>
        <v>15295.7</v>
      </c>
      <c r="Y23" s="513">
        <f>SUM(Y5:Y21)</f>
        <v>12776</v>
      </c>
      <c r="Z23" s="723">
        <f>SUM(Z6:Z20)</f>
        <v>1605.6</v>
      </c>
      <c r="AA23" s="723">
        <f>SUM(AA5:AA21)</f>
        <v>20984.7</v>
      </c>
      <c r="AB23" s="514">
        <f>SUM(V23:AA23)</f>
        <v>98989.900000000009</v>
      </c>
      <c r="AC23" s="840">
        <f>SUM(AC5:AC21)</f>
        <v>11622.800000000001</v>
      </c>
      <c r="AD23" s="512">
        <f>SUM(AD5:AD21)</f>
        <v>33655.299999999996</v>
      </c>
      <c r="AE23" s="511">
        <f>SUM(AE5:AE21)</f>
        <v>104195.79999999999</v>
      </c>
      <c r="AF23" s="515">
        <f t="shared" si="8"/>
        <v>137851.09999999998</v>
      </c>
      <c r="AG23" s="516">
        <f>SUM(AG5:AG21)</f>
        <v>31869.300000000003</v>
      </c>
      <c r="AH23" s="517">
        <f>SUM(AH5:AH18)</f>
        <v>8233.4</v>
      </c>
      <c r="AI23" s="1170">
        <f>SUM(AI13:AI18)</f>
        <v>28221.3</v>
      </c>
      <c r="AJ23" s="1176">
        <f>SUM(AJ13:AJ22)</f>
        <v>1962.9</v>
      </c>
      <c r="AK23" s="518">
        <f>SUM(C23,F23,T23,U23,AB23,AC23,AF23,AI23, AJ23)</f>
        <v>548302.4</v>
      </c>
      <c r="AL23" s="519">
        <f>SUM(AL5:AL18)</f>
        <v>12956</v>
      </c>
      <c r="AM23" s="520">
        <f>SUM(AM5:AM18)</f>
        <v>16296.9</v>
      </c>
      <c r="AN23" s="521">
        <f>SUM(AN5:AN18)</f>
        <v>31551.399999999998</v>
      </c>
      <c r="AO23" s="520">
        <f>SUM(AO5:AO18)</f>
        <v>181996</v>
      </c>
      <c r="AP23" s="521"/>
      <c r="AQ23" s="1093"/>
    </row>
    <row r="24" spans="1:43" ht="10.5" thickTop="1" x14ac:dyDescent="0.15">
      <c r="M24" s="1103">
        <f>SUM(M13:M21)</f>
        <v>139629.1</v>
      </c>
      <c r="U24" s="1103">
        <f>SUM(U14:U21)</f>
        <v>200659.8</v>
      </c>
      <c r="AE24" s="1103">
        <f>SUM(AE13:AE21,AD14:AD21)</f>
        <v>96336.1</v>
      </c>
    </row>
    <row r="26" spans="1:43" ht="11.25" customHeight="1" x14ac:dyDescent="0.15"/>
    <row r="27" spans="1:43" ht="10.5" customHeight="1" x14ac:dyDescent="0.15">
      <c r="B27" s="1356" t="s">
        <v>1519</v>
      </c>
      <c r="C27" s="1357"/>
      <c r="D27" s="1357"/>
      <c r="E27" s="1357"/>
      <c r="F27" s="1357"/>
      <c r="G27" s="1357"/>
      <c r="H27" s="1357"/>
      <c r="I27" s="1357"/>
      <c r="J27" s="1357"/>
      <c r="K27" s="1357"/>
      <c r="L27" s="1357"/>
      <c r="M27" s="1357"/>
      <c r="N27" s="1357"/>
      <c r="O27" s="1357"/>
      <c r="P27" s="1357"/>
      <c r="Q27" s="1357"/>
      <c r="R27" s="1357"/>
      <c r="S27" s="1357"/>
      <c r="T27" s="801"/>
      <c r="U27" s="801"/>
      <c r="V27" s="801"/>
      <c r="W27" s="801"/>
      <c r="X27" s="801"/>
    </row>
    <row r="28" spans="1:43" ht="10.5" customHeight="1" thickBot="1" x14ac:dyDescent="0.25">
      <c r="B28" s="1356"/>
      <c r="C28" s="1357"/>
      <c r="D28" s="1357"/>
      <c r="E28" s="1357"/>
      <c r="F28" s="1357"/>
      <c r="G28" s="1357"/>
      <c r="H28" s="1357"/>
      <c r="I28" s="1357"/>
      <c r="J28" s="1357"/>
      <c r="K28" s="1357"/>
      <c r="L28" s="1357"/>
      <c r="M28" s="1357"/>
      <c r="N28" s="1357"/>
      <c r="O28" s="1357"/>
      <c r="P28" s="1357"/>
      <c r="Q28" s="1357"/>
      <c r="R28" s="1357"/>
      <c r="S28" s="1357"/>
      <c r="T28" s="801"/>
      <c r="U28" s="801"/>
      <c r="V28" s="801"/>
      <c r="W28" s="801"/>
      <c r="X28" s="801"/>
      <c r="AD28" s="622"/>
      <c r="AE28" s="622"/>
      <c r="AF28" s="622"/>
      <c r="AG28" s="622"/>
      <c r="AH28" s="622"/>
      <c r="AI28" s="622"/>
      <c r="AJ28" s="622"/>
      <c r="AK28" s="622"/>
      <c r="AL28" s="622"/>
      <c r="AM28" s="622"/>
      <c r="AN28" s="622"/>
      <c r="AO28" s="622"/>
      <c r="AP28" s="622"/>
      <c r="AQ28" s="622"/>
    </row>
    <row r="29" spans="1:43" ht="10.5" customHeight="1" thickBot="1" x14ac:dyDescent="0.25">
      <c r="B29" s="853" t="s">
        <v>40</v>
      </c>
      <c r="C29" s="1327" t="s">
        <v>2262</v>
      </c>
      <c r="D29" s="1353"/>
      <c r="E29" s="1353"/>
      <c r="F29" s="1353"/>
      <c r="G29" s="1353"/>
      <c r="H29" s="1353"/>
      <c r="I29" s="1353"/>
      <c r="J29" s="1354"/>
      <c r="K29" s="1327" t="s">
        <v>19</v>
      </c>
      <c r="L29" s="1353"/>
      <c r="M29" s="1353"/>
      <c r="N29" s="1353"/>
      <c r="O29" s="1353"/>
      <c r="P29" s="1353"/>
      <c r="Q29" s="1353"/>
      <c r="R29" s="1355" t="s">
        <v>1496</v>
      </c>
      <c r="S29" s="1328"/>
      <c r="T29" s="802"/>
      <c r="U29" s="802"/>
      <c r="V29" s="802"/>
      <c r="W29" s="802"/>
      <c r="X29" s="802"/>
      <c r="AD29" s="622"/>
      <c r="AE29" s="622"/>
      <c r="AF29" s="622"/>
      <c r="AG29" s="622"/>
      <c r="AH29" s="622"/>
      <c r="AI29" s="622"/>
      <c r="AJ29" s="622"/>
      <c r="AK29" s="622"/>
      <c r="AL29" s="622"/>
      <c r="AM29" s="622"/>
      <c r="AN29" s="622"/>
      <c r="AO29" s="622"/>
      <c r="AP29" s="622"/>
      <c r="AQ29" s="622"/>
    </row>
    <row r="30" spans="1:43" ht="10.5" customHeight="1" thickBot="1" x14ac:dyDescent="0.25">
      <c r="B30" s="734" t="s">
        <v>15</v>
      </c>
      <c r="C30" s="735" t="s">
        <v>2261</v>
      </c>
      <c r="D30" s="735" t="s">
        <v>441</v>
      </c>
      <c r="E30" s="735" t="s">
        <v>1</v>
      </c>
      <c r="F30" s="735" t="s">
        <v>441</v>
      </c>
      <c r="G30" s="735" t="s">
        <v>2</v>
      </c>
      <c r="H30" s="735" t="s">
        <v>441</v>
      </c>
      <c r="I30" s="735" t="s">
        <v>1518</v>
      </c>
      <c r="J30" s="736" t="s">
        <v>441</v>
      </c>
      <c r="K30" s="803" t="s">
        <v>1497</v>
      </c>
      <c r="L30" s="804" t="s">
        <v>441</v>
      </c>
      <c r="M30" s="805" t="s">
        <v>1498</v>
      </c>
      <c r="N30" s="806" t="s">
        <v>441</v>
      </c>
      <c r="O30" s="804" t="s">
        <v>468</v>
      </c>
      <c r="P30" s="807" t="s">
        <v>441</v>
      </c>
      <c r="Q30" s="833" t="s">
        <v>441</v>
      </c>
      <c r="R30" s="822" t="s">
        <v>16</v>
      </c>
      <c r="S30" s="1077" t="s">
        <v>441</v>
      </c>
      <c r="X30" s="622"/>
      <c r="Y30" s="622"/>
      <c r="Z30" s="622"/>
      <c r="AA30" s="622"/>
      <c r="AB30" s="622"/>
      <c r="AC30" s="622"/>
      <c r="AD30" s="622"/>
      <c r="AE30" s="622"/>
      <c r="AF30" s="622"/>
      <c r="AG30" s="622"/>
      <c r="AH30" s="622"/>
      <c r="AI30" s="622"/>
      <c r="AJ30" s="622"/>
    </row>
    <row r="31" spans="1:43" ht="10.5" customHeight="1" thickBot="1" x14ac:dyDescent="0.25">
      <c r="B31" s="1094"/>
      <c r="C31" s="739"/>
      <c r="D31" s="739"/>
      <c r="E31" s="739"/>
      <c r="F31" s="739"/>
      <c r="G31" s="739"/>
      <c r="H31" s="739"/>
      <c r="I31" s="739"/>
      <c r="J31" s="742"/>
      <c r="K31" s="1064"/>
      <c r="L31" s="1065"/>
      <c r="M31" s="1066"/>
      <c r="N31" s="1065"/>
      <c r="O31" s="1065"/>
      <c r="P31" s="1067"/>
      <c r="Q31" s="1072"/>
      <c r="R31" s="764"/>
      <c r="S31" s="785"/>
      <c r="X31" s="622"/>
      <c r="Y31" s="622"/>
      <c r="Z31" s="622"/>
      <c r="AA31" s="622"/>
      <c r="AB31" s="622"/>
      <c r="AC31" s="622"/>
      <c r="AD31" s="622"/>
      <c r="AE31" s="622"/>
      <c r="AF31" s="622"/>
      <c r="AG31" s="622"/>
      <c r="AH31" s="622"/>
      <c r="AI31" s="622"/>
      <c r="AJ31" s="622"/>
    </row>
    <row r="32" spans="1:43" ht="10.5" customHeight="1" x14ac:dyDescent="0.2">
      <c r="B32" s="1094">
        <v>2009</v>
      </c>
      <c r="C32" s="1013">
        <v>0</v>
      </c>
      <c r="D32" s="1017">
        <f t="shared" ref="D32:D39" si="15">(C32*100000)/M13</f>
        <v>0</v>
      </c>
      <c r="E32" s="1014">
        <v>0</v>
      </c>
      <c r="F32" s="1017">
        <f t="shared" ref="F32:F39" si="16">(E32*100000)/M13</f>
        <v>0</v>
      </c>
      <c r="G32" s="1014">
        <v>2</v>
      </c>
      <c r="H32" s="1017">
        <f t="shared" ref="H32:H39" si="17">(G32*100000)/M13</f>
        <v>11.3555713271824</v>
      </c>
      <c r="I32" s="1014">
        <f>SUM(C32+E32+G32)</f>
        <v>2</v>
      </c>
      <c r="J32" s="1021">
        <f t="shared" ref="J32:J39" si="18">(I32*100000)/M13</f>
        <v>11.3555713271824</v>
      </c>
      <c r="K32" s="1068">
        <v>3</v>
      </c>
      <c r="L32" s="769">
        <f t="shared" ref="L32:L39" si="19">(K32*100000)/M13</f>
        <v>17.033356990773598</v>
      </c>
      <c r="M32" s="733">
        <v>0</v>
      </c>
      <c r="N32" s="769">
        <f t="shared" ref="N32:N39" si="20">(M32*100000)/M13</f>
        <v>0</v>
      </c>
      <c r="O32" s="733">
        <v>0</v>
      </c>
      <c r="P32" s="1069">
        <f t="shared" ref="P32:P39" si="21">(O32*100000)/M13</f>
        <v>0</v>
      </c>
      <c r="Q32" s="857">
        <f t="shared" ref="Q32:Q39" si="22">((K32+M32+O32)*100000)/M13</f>
        <v>17.033356990773598</v>
      </c>
      <c r="R32" s="1073">
        <v>0</v>
      </c>
      <c r="S32" s="1074">
        <f t="shared" ref="S32:S40" si="23">(R32*100000)/M13</f>
        <v>0</v>
      </c>
      <c r="X32" s="622"/>
      <c r="Y32" s="622"/>
      <c r="Z32" s="622"/>
      <c r="AA32" s="622"/>
      <c r="AB32" s="622"/>
      <c r="AC32" s="622"/>
      <c r="AD32" s="622"/>
      <c r="AE32" s="622"/>
      <c r="AF32" s="622"/>
      <c r="AG32" s="622"/>
      <c r="AH32" s="622"/>
      <c r="AI32" s="622"/>
      <c r="AJ32" s="622"/>
    </row>
    <row r="33" spans="2:36" ht="10.5" customHeight="1" x14ac:dyDescent="0.2">
      <c r="B33" s="1095">
        <v>2010</v>
      </c>
      <c r="C33" s="741">
        <v>1</v>
      </c>
      <c r="D33" s="779">
        <f t="shared" si="15"/>
        <v>5.916809656233359</v>
      </c>
      <c r="E33" s="739">
        <v>0</v>
      </c>
      <c r="F33" s="779">
        <f t="shared" si="16"/>
        <v>0</v>
      </c>
      <c r="G33" s="739">
        <v>2</v>
      </c>
      <c r="H33" s="779">
        <f t="shared" si="17"/>
        <v>11.833619312466718</v>
      </c>
      <c r="I33" s="739">
        <f t="shared" ref="I33:I39" si="24">SUM(C33+E33+G33)</f>
        <v>3</v>
      </c>
      <c r="J33" s="1022">
        <f t="shared" si="18"/>
        <v>17.750428968700078</v>
      </c>
      <c r="K33" s="1068">
        <v>1</v>
      </c>
      <c r="L33" s="769">
        <f t="shared" si="19"/>
        <v>5.916809656233359</v>
      </c>
      <c r="M33" s="733">
        <v>0</v>
      </c>
      <c r="N33" s="769">
        <f t="shared" si="20"/>
        <v>0</v>
      </c>
      <c r="O33" s="733">
        <v>1</v>
      </c>
      <c r="P33" s="1069">
        <f t="shared" si="21"/>
        <v>5.916809656233359</v>
      </c>
      <c r="Q33" s="857">
        <f t="shared" si="22"/>
        <v>11.833619312466718</v>
      </c>
      <c r="R33" s="1073">
        <v>1</v>
      </c>
      <c r="S33" s="1074">
        <f t="shared" si="23"/>
        <v>5.916809656233359</v>
      </c>
      <c r="X33" s="622"/>
      <c r="Y33" s="622"/>
      <c r="Z33" s="622"/>
      <c r="AA33" s="622"/>
      <c r="AB33" s="622"/>
      <c r="AC33" s="622"/>
      <c r="AD33" s="622"/>
      <c r="AE33" s="622"/>
      <c r="AF33" s="622"/>
      <c r="AG33" s="622"/>
      <c r="AH33" s="622"/>
      <c r="AI33" s="622"/>
      <c r="AJ33" s="622"/>
    </row>
    <row r="34" spans="2:36" ht="10.5" customHeight="1" x14ac:dyDescent="0.2">
      <c r="B34" s="1094">
        <v>2011</v>
      </c>
      <c r="C34" s="741">
        <v>0</v>
      </c>
      <c r="D34" s="779">
        <f t="shared" si="15"/>
        <v>0</v>
      </c>
      <c r="E34" s="739">
        <v>0</v>
      </c>
      <c r="F34" s="779">
        <f t="shared" si="16"/>
        <v>0</v>
      </c>
      <c r="G34" s="739">
        <v>1</v>
      </c>
      <c r="H34" s="779">
        <f t="shared" si="17"/>
        <v>5.2067062376340729</v>
      </c>
      <c r="I34" s="739">
        <f t="shared" si="24"/>
        <v>1</v>
      </c>
      <c r="J34" s="1022">
        <f t="shared" si="18"/>
        <v>5.2067062376340729</v>
      </c>
      <c r="K34" s="1068">
        <v>4</v>
      </c>
      <c r="L34" s="769">
        <f t="shared" si="19"/>
        <v>20.826824950536292</v>
      </c>
      <c r="M34" s="733">
        <v>0</v>
      </c>
      <c r="N34" s="769">
        <f t="shared" si="20"/>
        <v>0</v>
      </c>
      <c r="O34" s="733">
        <v>1</v>
      </c>
      <c r="P34" s="1069">
        <f t="shared" si="21"/>
        <v>5.2067062376340729</v>
      </c>
      <c r="Q34" s="857">
        <f t="shared" si="22"/>
        <v>26.033531188170365</v>
      </c>
      <c r="R34" s="1073">
        <v>0</v>
      </c>
      <c r="S34" s="1074">
        <f t="shared" si="23"/>
        <v>0</v>
      </c>
      <c r="X34" s="622"/>
      <c r="Y34" s="622"/>
      <c r="Z34" s="622"/>
      <c r="AA34" s="622"/>
      <c r="AB34" s="622"/>
      <c r="AC34" s="622"/>
      <c r="AD34" s="622"/>
      <c r="AE34" s="622"/>
      <c r="AF34" s="622"/>
      <c r="AG34" s="622"/>
      <c r="AH34" s="622"/>
      <c r="AI34" s="622"/>
      <c r="AJ34" s="622"/>
    </row>
    <row r="35" spans="2:36" ht="10.5" customHeight="1" x14ac:dyDescent="0.2">
      <c r="B35" s="1094">
        <v>2012</v>
      </c>
      <c r="C35" s="741">
        <v>0</v>
      </c>
      <c r="D35" s="779">
        <f t="shared" si="15"/>
        <v>0</v>
      </c>
      <c r="E35" s="739">
        <v>0</v>
      </c>
      <c r="F35" s="779">
        <f t="shared" si="16"/>
        <v>0</v>
      </c>
      <c r="G35" s="739">
        <v>2</v>
      </c>
      <c r="H35" s="779">
        <f t="shared" si="17"/>
        <v>9.8462992684199637</v>
      </c>
      <c r="I35" s="739">
        <f t="shared" si="24"/>
        <v>2</v>
      </c>
      <c r="J35" s="1022">
        <f t="shared" si="18"/>
        <v>9.8462992684199637</v>
      </c>
      <c r="K35" s="1068">
        <v>3</v>
      </c>
      <c r="L35" s="769">
        <f t="shared" si="19"/>
        <v>14.769448902629946</v>
      </c>
      <c r="M35" s="733">
        <v>0</v>
      </c>
      <c r="N35" s="769">
        <f t="shared" si="20"/>
        <v>0</v>
      </c>
      <c r="O35" s="733">
        <v>0</v>
      </c>
      <c r="P35" s="1069">
        <f t="shared" si="21"/>
        <v>0</v>
      </c>
      <c r="Q35" s="857">
        <f t="shared" si="22"/>
        <v>14.769448902629946</v>
      </c>
      <c r="R35" s="1073">
        <v>0</v>
      </c>
      <c r="S35" s="1074">
        <f t="shared" si="23"/>
        <v>0</v>
      </c>
      <c r="X35" s="622"/>
      <c r="Y35" s="622"/>
      <c r="Z35" s="622"/>
      <c r="AA35" s="622"/>
      <c r="AB35" s="622"/>
      <c r="AC35" s="622"/>
      <c r="AD35" s="622"/>
      <c r="AE35" s="622"/>
      <c r="AF35" s="622"/>
      <c r="AG35" s="622"/>
      <c r="AH35" s="622"/>
      <c r="AI35" s="622"/>
      <c r="AJ35" s="622"/>
    </row>
    <row r="36" spans="2:36" ht="10.5" customHeight="1" x14ac:dyDescent="0.2">
      <c r="B36" s="1094">
        <v>2013</v>
      </c>
      <c r="C36" s="741">
        <v>0</v>
      </c>
      <c r="D36" s="779">
        <f t="shared" si="15"/>
        <v>0</v>
      </c>
      <c r="E36" s="739">
        <v>0</v>
      </c>
      <c r="F36" s="779">
        <f t="shared" si="16"/>
        <v>0</v>
      </c>
      <c r="G36" s="739">
        <v>0</v>
      </c>
      <c r="H36" s="779">
        <f t="shared" si="17"/>
        <v>0</v>
      </c>
      <c r="I36" s="739">
        <f t="shared" si="24"/>
        <v>0</v>
      </c>
      <c r="J36" s="1022">
        <f t="shared" si="18"/>
        <v>0</v>
      </c>
      <c r="K36" s="1068">
        <v>2</v>
      </c>
      <c r="L36" s="769">
        <f t="shared" si="19"/>
        <v>10.588509349653755</v>
      </c>
      <c r="M36" s="733">
        <v>6</v>
      </c>
      <c r="N36" s="769">
        <f t="shared" si="20"/>
        <v>31.765528048961265</v>
      </c>
      <c r="O36" s="733">
        <v>0</v>
      </c>
      <c r="P36" s="1069">
        <f t="shared" si="21"/>
        <v>0</v>
      </c>
      <c r="Q36" s="857">
        <f t="shared" si="22"/>
        <v>42.35403739861502</v>
      </c>
      <c r="R36" s="1073">
        <v>3</v>
      </c>
      <c r="S36" s="1074">
        <f t="shared" si="23"/>
        <v>15.882764024480633</v>
      </c>
      <c r="X36" s="622"/>
      <c r="Y36" s="622"/>
      <c r="Z36" s="622"/>
      <c r="AA36" s="622"/>
      <c r="AB36" s="622"/>
      <c r="AC36" s="622"/>
      <c r="AD36" s="622"/>
      <c r="AE36" s="622"/>
      <c r="AF36" s="622"/>
      <c r="AG36" s="622"/>
      <c r="AH36" s="622"/>
      <c r="AI36" s="622"/>
      <c r="AJ36" s="622"/>
    </row>
    <row r="37" spans="2:36" ht="10.5" customHeight="1" x14ac:dyDescent="0.2">
      <c r="B37" s="1094">
        <v>2014</v>
      </c>
      <c r="C37" s="741">
        <v>0</v>
      </c>
      <c r="D37" s="779">
        <f t="shared" si="15"/>
        <v>0</v>
      </c>
      <c r="E37" s="739">
        <v>0</v>
      </c>
      <c r="F37" s="779">
        <f t="shared" si="16"/>
        <v>0</v>
      </c>
      <c r="G37" s="739">
        <v>0</v>
      </c>
      <c r="H37" s="779">
        <f t="shared" si="17"/>
        <v>0</v>
      </c>
      <c r="I37" s="739">
        <f t="shared" si="24"/>
        <v>0</v>
      </c>
      <c r="J37" s="1022">
        <f t="shared" si="18"/>
        <v>0</v>
      </c>
      <c r="K37" s="1068">
        <v>0</v>
      </c>
      <c r="L37" s="769">
        <f t="shared" si="19"/>
        <v>0</v>
      </c>
      <c r="M37" s="733">
        <v>1</v>
      </c>
      <c r="N37" s="769">
        <f t="shared" si="20"/>
        <v>5.7603686635944698</v>
      </c>
      <c r="O37" s="733">
        <v>1</v>
      </c>
      <c r="P37" s="1069">
        <f t="shared" si="21"/>
        <v>5.7603686635944698</v>
      </c>
      <c r="Q37" s="857">
        <f t="shared" si="22"/>
        <v>11.52073732718894</v>
      </c>
      <c r="R37" s="1073">
        <v>0</v>
      </c>
      <c r="S37" s="1074">
        <f t="shared" si="23"/>
        <v>0</v>
      </c>
      <c r="X37" s="622"/>
      <c r="Y37" s="622"/>
      <c r="Z37" s="622"/>
      <c r="AA37" s="622"/>
      <c r="AB37" s="622"/>
      <c r="AC37" s="622"/>
      <c r="AD37" s="622"/>
      <c r="AE37" s="622"/>
      <c r="AF37" s="622"/>
      <c r="AG37" s="622"/>
      <c r="AH37" s="622"/>
      <c r="AI37" s="622"/>
      <c r="AJ37" s="622"/>
    </row>
    <row r="38" spans="2:36" ht="10.5" customHeight="1" x14ac:dyDescent="0.2">
      <c r="B38" s="1094">
        <v>2015</v>
      </c>
      <c r="C38" s="741">
        <v>0</v>
      </c>
      <c r="D38" s="779">
        <f t="shared" si="15"/>
        <v>0</v>
      </c>
      <c r="E38" s="739">
        <v>0</v>
      </c>
      <c r="F38" s="779">
        <f t="shared" si="16"/>
        <v>0</v>
      </c>
      <c r="G38" s="739">
        <v>4</v>
      </c>
      <c r="H38" s="779">
        <f t="shared" si="17"/>
        <v>36.185341318231984</v>
      </c>
      <c r="I38" s="739">
        <f t="shared" si="24"/>
        <v>4</v>
      </c>
      <c r="J38" s="1022">
        <f t="shared" si="18"/>
        <v>36.185341318231984</v>
      </c>
      <c r="K38" s="1068">
        <v>3</v>
      </c>
      <c r="L38" s="769">
        <f t="shared" si="19"/>
        <v>27.139005988673986</v>
      </c>
      <c r="M38" s="733">
        <v>0</v>
      </c>
      <c r="N38" s="769">
        <f t="shared" si="20"/>
        <v>0</v>
      </c>
      <c r="O38" s="733">
        <v>1</v>
      </c>
      <c r="P38" s="1069">
        <f t="shared" si="21"/>
        <v>9.046335329557996</v>
      </c>
      <c r="Q38" s="857">
        <f t="shared" si="22"/>
        <v>36.185341318231984</v>
      </c>
      <c r="R38" s="1073">
        <v>2</v>
      </c>
      <c r="S38" s="1074">
        <f t="shared" si="23"/>
        <v>18.092670659115992</v>
      </c>
      <c r="X38" s="622"/>
      <c r="Y38" s="622"/>
      <c r="Z38" s="622"/>
      <c r="AA38" s="622"/>
      <c r="AB38" s="622"/>
      <c r="AC38" s="622"/>
      <c r="AD38" s="622"/>
      <c r="AE38" s="622"/>
      <c r="AF38" s="622"/>
      <c r="AG38" s="622"/>
      <c r="AH38" s="622"/>
      <c r="AI38" s="622"/>
      <c r="AJ38" s="622"/>
    </row>
    <row r="39" spans="2:36" ht="10.5" customHeight="1" x14ac:dyDescent="0.2">
      <c r="B39" s="1094">
        <v>2016</v>
      </c>
      <c r="C39" s="741">
        <v>0</v>
      </c>
      <c r="D39" s="779">
        <f t="shared" si="15"/>
        <v>0</v>
      </c>
      <c r="E39" s="739">
        <v>0</v>
      </c>
      <c r="F39" s="779">
        <f t="shared" si="16"/>
        <v>0</v>
      </c>
      <c r="G39" s="739">
        <v>0</v>
      </c>
      <c r="H39" s="779">
        <f t="shared" si="17"/>
        <v>0</v>
      </c>
      <c r="I39" s="739">
        <f t="shared" si="24"/>
        <v>0</v>
      </c>
      <c r="J39" s="1022">
        <f t="shared" si="18"/>
        <v>0</v>
      </c>
      <c r="K39" s="1068">
        <v>1</v>
      </c>
      <c r="L39" s="769">
        <f t="shared" si="19"/>
        <v>8.238657428385471</v>
      </c>
      <c r="M39" s="733">
        <v>0</v>
      </c>
      <c r="N39" s="769">
        <f t="shared" si="20"/>
        <v>0</v>
      </c>
      <c r="O39" s="733">
        <v>2</v>
      </c>
      <c r="P39" s="1069">
        <f t="shared" si="21"/>
        <v>16.477314856770942</v>
      </c>
      <c r="Q39" s="857">
        <f t="shared" si="22"/>
        <v>24.715972285156411</v>
      </c>
      <c r="R39" s="1073">
        <v>9</v>
      </c>
      <c r="S39" s="1074">
        <f t="shared" si="23"/>
        <v>74.147916855469234</v>
      </c>
      <c r="X39" s="622"/>
      <c r="Y39" s="622"/>
      <c r="Z39" s="622"/>
      <c r="AA39" s="622"/>
      <c r="AB39" s="622"/>
      <c r="AC39" s="622"/>
      <c r="AD39" s="622"/>
      <c r="AE39" s="622"/>
      <c r="AF39" s="622"/>
      <c r="AG39" s="622"/>
      <c r="AH39" s="622"/>
      <c r="AI39" s="622"/>
      <c r="AJ39" s="622"/>
    </row>
    <row r="40" spans="2:36" ht="10.5" customHeight="1" x14ac:dyDescent="0.2">
      <c r="B40" s="1096">
        <v>2017</v>
      </c>
      <c r="C40" s="741"/>
      <c r="D40" s="779"/>
      <c r="E40" s="739"/>
      <c r="F40" s="779"/>
      <c r="G40" s="739"/>
      <c r="H40" s="779"/>
      <c r="I40" s="739"/>
      <c r="J40" s="1022"/>
      <c r="K40" s="1180"/>
      <c r="L40" s="1181"/>
      <c r="M40" s="787"/>
      <c r="N40" s="1181"/>
      <c r="O40" s="787"/>
      <c r="P40" s="1182"/>
      <c r="Q40" s="1183"/>
      <c r="R40" s="1184">
        <v>7</v>
      </c>
      <c r="S40" s="1074">
        <f t="shared" si="23"/>
        <v>113.69357956114277</v>
      </c>
      <c r="X40" s="622"/>
      <c r="Y40" s="622"/>
      <c r="Z40" s="622"/>
      <c r="AA40" s="622"/>
      <c r="AB40" s="622"/>
      <c r="AC40" s="622"/>
      <c r="AD40" s="622"/>
      <c r="AE40" s="622"/>
      <c r="AF40" s="622"/>
      <c r="AG40" s="622"/>
      <c r="AH40" s="622"/>
      <c r="AI40" s="622"/>
      <c r="AJ40" s="622"/>
    </row>
    <row r="41" spans="2:36" ht="10.5" customHeight="1" x14ac:dyDescent="0.2">
      <c r="B41" s="1096">
        <v>2018</v>
      </c>
      <c r="C41" s="741"/>
      <c r="D41" s="779"/>
      <c r="E41" s="739"/>
      <c r="F41" s="779"/>
      <c r="G41" s="739"/>
      <c r="H41" s="779"/>
      <c r="I41" s="739"/>
      <c r="J41" s="1022"/>
      <c r="K41" s="1180"/>
      <c r="L41" s="1181"/>
      <c r="M41" s="787"/>
      <c r="N41" s="1181"/>
      <c r="O41" s="787"/>
      <c r="P41" s="1182"/>
      <c r="Q41" s="1183"/>
      <c r="R41" s="1184"/>
      <c r="S41" s="1185"/>
      <c r="X41" s="622"/>
      <c r="Y41" s="622"/>
      <c r="Z41" s="622"/>
      <c r="AA41" s="622"/>
      <c r="AB41" s="622"/>
      <c r="AC41" s="622"/>
      <c r="AD41" s="622"/>
      <c r="AE41" s="622"/>
      <c r="AF41" s="622"/>
      <c r="AG41" s="622"/>
      <c r="AH41" s="622"/>
      <c r="AI41" s="622"/>
      <c r="AJ41" s="622"/>
    </row>
    <row r="42" spans="2:36" ht="12.75" customHeight="1" thickBot="1" x14ac:dyDescent="0.25">
      <c r="B42" s="1096">
        <v>2019</v>
      </c>
      <c r="C42" s="743"/>
      <c r="D42" s="1020"/>
      <c r="E42" s="744"/>
      <c r="F42" s="1020"/>
      <c r="G42" s="744"/>
      <c r="H42" s="1020"/>
      <c r="I42" s="744"/>
      <c r="J42" s="1023"/>
      <c r="K42" s="1070"/>
      <c r="L42" s="773"/>
      <c r="M42" s="816"/>
      <c r="N42" s="773"/>
      <c r="O42" s="816"/>
      <c r="P42" s="1071"/>
      <c r="Q42" s="858"/>
      <c r="R42" s="1075"/>
      <c r="S42" s="1076"/>
      <c r="X42" s="622"/>
      <c r="Y42" s="622"/>
      <c r="Z42" s="622"/>
      <c r="AA42" s="622"/>
      <c r="AB42" s="622"/>
      <c r="AC42" s="622"/>
      <c r="AD42" s="622"/>
      <c r="AE42" s="622"/>
      <c r="AF42" s="622"/>
      <c r="AG42" s="622"/>
      <c r="AH42" s="622"/>
      <c r="AI42" s="622"/>
      <c r="AJ42" s="622"/>
    </row>
    <row r="43" spans="2:36" ht="10.5" customHeight="1" thickTop="1" thickBot="1" x14ac:dyDescent="0.25">
      <c r="B43" s="1097" t="s">
        <v>1504</v>
      </c>
      <c r="C43" s="746">
        <f>SUM(C32:C42)</f>
        <v>1</v>
      </c>
      <c r="D43" s="776">
        <f>(C43*100000)/M23</f>
        <v>0.38969004832935983</v>
      </c>
      <c r="E43" s="747">
        <f>SUM(E32:E42)</f>
        <v>0</v>
      </c>
      <c r="F43" s="776">
        <f>(E43*100000)/M23</f>
        <v>0</v>
      </c>
      <c r="G43" s="747">
        <f>SUM(G32:G42)</f>
        <v>11</v>
      </c>
      <c r="H43" s="776">
        <f>(G43*100000)/M23</f>
        <v>4.2865905316229584</v>
      </c>
      <c r="I43" s="747">
        <f>SUM(I32:I42)</f>
        <v>12</v>
      </c>
      <c r="J43" s="1024">
        <f>(I43*100000)/M23</f>
        <v>4.6762805799523175</v>
      </c>
      <c r="K43" s="749">
        <f>SUM(K32:K42)</f>
        <v>17</v>
      </c>
      <c r="L43" s="781">
        <f>(K43*100000)/M23</f>
        <v>6.6247308215991172</v>
      </c>
      <c r="M43" s="749">
        <f>SUM(M32:M42)</f>
        <v>7</v>
      </c>
      <c r="N43" s="781">
        <f>(M43*100000)/M23</f>
        <v>2.7278303383055187</v>
      </c>
      <c r="O43" s="749">
        <f>SUM(O32:O42)</f>
        <v>6</v>
      </c>
      <c r="P43" s="781">
        <f>(O43*100000)/M23</f>
        <v>2.3381402899761587</v>
      </c>
      <c r="Q43" s="834">
        <f>((K43+M43+O43)*100000)/M23</f>
        <v>11.690701449880795</v>
      </c>
      <c r="R43" s="763">
        <f>SUM(R32:R42)</f>
        <v>22</v>
      </c>
      <c r="S43" s="843">
        <f>(R43*100000)/M23</f>
        <v>8.5731810632459169</v>
      </c>
      <c r="X43" s="622"/>
      <c r="Y43" s="622"/>
      <c r="Z43" s="622"/>
      <c r="AA43" s="622"/>
      <c r="AB43" s="622"/>
      <c r="AC43" s="622"/>
      <c r="AD43" s="622"/>
      <c r="AE43" s="622"/>
      <c r="AF43" s="622"/>
      <c r="AG43" s="622"/>
      <c r="AH43" s="622"/>
      <c r="AI43" s="622"/>
      <c r="AJ43" s="622"/>
    </row>
    <row r="44" spans="2:36" ht="10.5" customHeight="1" thickBot="1" x14ac:dyDescent="0.25">
      <c r="B44" s="1098"/>
      <c r="C44" s="737"/>
      <c r="D44" s="737"/>
      <c r="E44" s="737"/>
      <c r="F44" s="737"/>
      <c r="G44" s="737"/>
      <c r="H44" s="737"/>
      <c r="I44" s="737"/>
      <c r="J44" s="737"/>
      <c r="K44" s="739"/>
      <c r="L44" s="739"/>
      <c r="M44" s="739"/>
      <c r="N44" s="739"/>
      <c r="O44" s="739"/>
      <c r="P44" s="739"/>
      <c r="Q44" s="739"/>
      <c r="X44" s="622"/>
      <c r="Y44" s="622"/>
      <c r="Z44" s="622"/>
      <c r="AA44" s="622"/>
      <c r="AB44" s="622"/>
      <c r="AC44" s="622"/>
      <c r="AD44" s="622"/>
      <c r="AE44" s="622"/>
      <c r="AF44" s="622"/>
      <c r="AG44" s="622"/>
      <c r="AH44" s="622"/>
      <c r="AI44" s="622"/>
      <c r="AJ44" s="622"/>
    </row>
    <row r="45" spans="2:36" ht="10.5" customHeight="1" thickBot="1" x14ac:dyDescent="0.25">
      <c r="B45" s="821" t="s">
        <v>1505</v>
      </c>
      <c r="C45" s="1337"/>
      <c r="D45" s="1338"/>
      <c r="E45" s="1338"/>
      <c r="F45" s="1338"/>
      <c r="G45" s="1338"/>
      <c r="H45" s="1338"/>
      <c r="I45" s="1338"/>
      <c r="J45" s="1339"/>
      <c r="K45" s="1340"/>
      <c r="L45" s="1341"/>
      <c r="M45" s="1341"/>
      <c r="N45" s="1341"/>
      <c r="O45" s="1341"/>
      <c r="P45" s="1341"/>
      <c r="Q45" s="1342"/>
      <c r="R45" s="1327"/>
      <c r="S45" s="1328"/>
      <c r="X45" s="622"/>
      <c r="Y45" s="622"/>
      <c r="Z45" s="622"/>
      <c r="AA45" s="622"/>
      <c r="AB45" s="622"/>
      <c r="AC45" s="622"/>
      <c r="AD45" s="622"/>
      <c r="AE45" s="622"/>
      <c r="AF45" s="622"/>
      <c r="AG45" s="622"/>
      <c r="AH45" s="622"/>
      <c r="AI45" s="622"/>
      <c r="AJ45" s="622"/>
    </row>
    <row r="46" spans="2:36" ht="10.5" customHeight="1" thickBot="1" x14ac:dyDescent="0.25">
      <c r="B46" s="822" t="s">
        <v>15</v>
      </c>
      <c r="C46" s="823" t="s">
        <v>3</v>
      </c>
      <c r="D46" s="823" t="s">
        <v>441</v>
      </c>
      <c r="E46" s="823" t="s">
        <v>1</v>
      </c>
      <c r="F46" s="823" t="s">
        <v>441</v>
      </c>
      <c r="G46" s="823" t="s">
        <v>2</v>
      </c>
      <c r="H46" s="823" t="s">
        <v>441</v>
      </c>
      <c r="I46" s="823" t="s">
        <v>1518</v>
      </c>
      <c r="J46" s="824" t="s">
        <v>441</v>
      </c>
      <c r="K46" s="817" t="s">
        <v>1497</v>
      </c>
      <c r="L46" s="810" t="s">
        <v>441</v>
      </c>
      <c r="M46" s="811" t="s">
        <v>1498</v>
      </c>
      <c r="N46" s="812" t="s">
        <v>441</v>
      </c>
      <c r="O46" s="810" t="s">
        <v>468</v>
      </c>
      <c r="P46" s="813" t="s">
        <v>441</v>
      </c>
      <c r="Q46" s="808" t="s">
        <v>441</v>
      </c>
      <c r="R46" s="825" t="s">
        <v>16</v>
      </c>
      <c r="S46" s="826" t="s">
        <v>441</v>
      </c>
      <c r="X46" s="622"/>
      <c r="Y46" s="622"/>
      <c r="Z46" s="622"/>
      <c r="AA46" s="622"/>
      <c r="AB46" s="622"/>
      <c r="AC46" s="622"/>
      <c r="AD46" s="622"/>
      <c r="AE46" s="622"/>
      <c r="AF46" s="622"/>
      <c r="AG46" s="622"/>
      <c r="AH46" s="622"/>
      <c r="AI46" s="622"/>
      <c r="AJ46" s="622"/>
    </row>
    <row r="47" spans="2:36" ht="10.5" customHeight="1" x14ac:dyDescent="0.2">
      <c r="B47" s="753">
        <v>2009</v>
      </c>
      <c r="C47" s="1016"/>
      <c r="D47" s="1017"/>
      <c r="E47" s="1014"/>
      <c r="F47" s="1014"/>
      <c r="G47" s="1014"/>
      <c r="H47" s="1014"/>
      <c r="I47" s="1014"/>
      <c r="J47" s="738"/>
      <c r="K47" s="818"/>
      <c r="L47" s="815"/>
      <c r="M47" s="733"/>
      <c r="N47" s="769"/>
      <c r="O47" s="814"/>
      <c r="P47" s="770"/>
      <c r="Q47" s="856"/>
      <c r="R47" s="741"/>
      <c r="S47" s="792"/>
      <c r="X47" s="622"/>
      <c r="Y47" s="622"/>
      <c r="Z47" s="622"/>
      <c r="AA47" s="622"/>
      <c r="AB47" s="622"/>
      <c r="AC47" s="622"/>
      <c r="AD47" s="622"/>
      <c r="AE47" s="622"/>
      <c r="AF47" s="622"/>
      <c r="AG47" s="622"/>
      <c r="AH47" s="622"/>
      <c r="AI47" s="622"/>
      <c r="AJ47" s="622"/>
    </row>
    <row r="48" spans="2:36" ht="10.5" customHeight="1" x14ac:dyDescent="0.2">
      <c r="B48" s="753">
        <v>2010</v>
      </c>
      <c r="C48" s="1018">
        <v>1</v>
      </c>
      <c r="D48" s="779">
        <f t="shared" ref="D48:D54" si="25">(C48*100000)/U14</f>
        <v>10.508837932701402</v>
      </c>
      <c r="E48" s="739"/>
      <c r="F48" s="739"/>
      <c r="G48" s="739"/>
      <c r="H48" s="739"/>
      <c r="I48" s="739"/>
      <c r="J48" s="742"/>
      <c r="K48" s="819"/>
      <c r="L48" s="769">
        <f t="shared" ref="L48:L54" si="26">(K48*100000)/U14</f>
        <v>0</v>
      </c>
      <c r="M48" s="733">
        <v>0</v>
      </c>
      <c r="N48" s="769">
        <f t="shared" ref="N48:N54" si="27">(M48*100000)/U14</f>
        <v>0</v>
      </c>
      <c r="O48" s="733"/>
      <c r="P48" s="770">
        <f t="shared" ref="P48:P55" si="28">(O48*100000)/U14</f>
        <v>0</v>
      </c>
      <c r="Q48" s="857">
        <f t="shared" ref="Q48:Q55" si="29">((K48+M48+O48)*100000)/U14</f>
        <v>0</v>
      </c>
      <c r="R48" s="741"/>
      <c r="S48" s="792">
        <f t="shared" ref="S48:S53" si="30">(R48*100000)/U14</f>
        <v>0</v>
      </c>
      <c r="X48" s="622"/>
      <c r="Y48" s="622"/>
      <c r="Z48" s="622"/>
      <c r="AA48" s="622"/>
      <c r="AB48" s="622"/>
      <c r="AC48" s="622"/>
      <c r="AD48" s="622"/>
      <c r="AE48" s="622"/>
      <c r="AF48" s="622"/>
      <c r="AG48" s="622"/>
      <c r="AH48" s="622"/>
      <c r="AI48" s="622"/>
      <c r="AJ48" s="622"/>
    </row>
    <row r="49" spans="2:36" ht="10.5" customHeight="1" x14ac:dyDescent="0.2">
      <c r="B49" s="753">
        <v>2011</v>
      </c>
      <c r="C49" s="1018">
        <v>0</v>
      </c>
      <c r="D49" s="779">
        <f t="shared" si="25"/>
        <v>0</v>
      </c>
      <c r="E49" s="739"/>
      <c r="F49" s="739"/>
      <c r="G49" s="739"/>
      <c r="H49" s="739"/>
      <c r="I49" s="739"/>
      <c r="J49" s="742"/>
      <c r="K49" s="819"/>
      <c r="L49" s="769">
        <f t="shared" si="26"/>
        <v>0</v>
      </c>
      <c r="M49" s="733">
        <v>0</v>
      </c>
      <c r="N49" s="769">
        <f t="shared" si="27"/>
        <v>0</v>
      </c>
      <c r="O49" s="733"/>
      <c r="P49" s="770">
        <f t="shared" si="28"/>
        <v>0</v>
      </c>
      <c r="Q49" s="857">
        <f t="shared" si="29"/>
        <v>0</v>
      </c>
      <c r="R49" s="741"/>
      <c r="S49" s="792">
        <f t="shared" si="30"/>
        <v>0</v>
      </c>
      <c r="X49" s="622"/>
      <c r="Y49" s="622"/>
      <c r="Z49" s="622"/>
      <c r="AA49" s="622"/>
      <c r="AB49" s="622"/>
      <c r="AC49" s="622"/>
      <c r="AD49" s="622"/>
      <c r="AE49" s="622"/>
      <c r="AF49" s="622"/>
      <c r="AG49" s="622"/>
      <c r="AH49" s="622"/>
      <c r="AI49" s="622"/>
      <c r="AJ49" s="622"/>
    </row>
    <row r="50" spans="2:36" ht="10.5" customHeight="1" x14ac:dyDescent="0.2">
      <c r="B50" s="753">
        <v>2012</v>
      </c>
      <c r="C50" s="1018">
        <v>0</v>
      </c>
      <c r="D50" s="779">
        <f t="shared" si="25"/>
        <v>0</v>
      </c>
      <c r="E50" s="739"/>
      <c r="F50" s="739"/>
      <c r="G50" s="739"/>
      <c r="H50" s="739"/>
      <c r="I50" s="739"/>
      <c r="J50" s="742"/>
      <c r="K50" s="819"/>
      <c r="L50" s="769">
        <f t="shared" si="26"/>
        <v>0</v>
      </c>
      <c r="M50" s="733">
        <v>0</v>
      </c>
      <c r="N50" s="769">
        <f t="shared" si="27"/>
        <v>0</v>
      </c>
      <c r="O50" s="733"/>
      <c r="P50" s="770">
        <f t="shared" si="28"/>
        <v>0</v>
      </c>
      <c r="Q50" s="857">
        <f t="shared" si="29"/>
        <v>0</v>
      </c>
      <c r="R50" s="741"/>
      <c r="S50" s="792">
        <f t="shared" si="30"/>
        <v>0</v>
      </c>
      <c r="X50" s="622"/>
      <c r="Y50" s="622"/>
      <c r="Z50" s="622"/>
      <c r="AA50" s="622"/>
      <c r="AB50" s="622"/>
      <c r="AC50" s="622"/>
      <c r="AD50" s="622"/>
      <c r="AE50" s="622"/>
      <c r="AF50" s="622"/>
      <c r="AG50" s="622"/>
      <c r="AH50" s="622"/>
      <c r="AI50" s="622"/>
      <c r="AJ50" s="622"/>
    </row>
    <row r="51" spans="2:36" ht="10.5" customHeight="1" x14ac:dyDescent="0.2">
      <c r="B51" s="753">
        <v>2013</v>
      </c>
      <c r="C51" s="1018">
        <v>0</v>
      </c>
      <c r="D51" s="779">
        <f t="shared" si="25"/>
        <v>0</v>
      </c>
      <c r="E51" s="739"/>
      <c r="F51" s="739"/>
      <c r="G51" s="739"/>
      <c r="H51" s="739"/>
      <c r="I51" s="739"/>
      <c r="J51" s="742"/>
      <c r="K51" s="819"/>
      <c r="L51" s="769">
        <f t="shared" si="26"/>
        <v>0</v>
      </c>
      <c r="M51" s="733">
        <v>0</v>
      </c>
      <c r="N51" s="769">
        <f t="shared" si="27"/>
        <v>0</v>
      </c>
      <c r="O51" s="733"/>
      <c r="P51" s="770">
        <f t="shared" si="28"/>
        <v>0</v>
      </c>
      <c r="Q51" s="857">
        <f t="shared" si="29"/>
        <v>0</v>
      </c>
      <c r="R51" s="741"/>
      <c r="S51" s="792">
        <f t="shared" si="30"/>
        <v>0</v>
      </c>
      <c r="X51" s="622"/>
      <c r="Y51" s="622"/>
      <c r="Z51" s="622"/>
      <c r="AA51" s="622"/>
      <c r="AB51" s="622"/>
      <c r="AC51" s="622"/>
      <c r="AD51" s="622"/>
      <c r="AE51" s="622"/>
      <c r="AF51" s="622"/>
      <c r="AG51" s="622"/>
      <c r="AH51" s="622"/>
      <c r="AI51" s="622"/>
      <c r="AJ51" s="622"/>
    </row>
    <row r="52" spans="2:36" ht="10.5" customHeight="1" x14ac:dyDescent="0.2">
      <c r="B52" s="753">
        <v>2014</v>
      </c>
      <c r="C52" s="1018">
        <v>1</v>
      </c>
      <c r="D52" s="779">
        <f t="shared" si="25"/>
        <v>4.5922537863132469</v>
      </c>
      <c r="E52" s="739"/>
      <c r="F52" s="739"/>
      <c r="G52" s="739"/>
      <c r="H52" s="739"/>
      <c r="I52" s="739"/>
      <c r="J52" s="742"/>
      <c r="K52" s="819"/>
      <c r="L52" s="769">
        <f t="shared" si="26"/>
        <v>0</v>
      </c>
      <c r="M52" s="733">
        <v>0</v>
      </c>
      <c r="N52" s="769">
        <f t="shared" si="27"/>
        <v>0</v>
      </c>
      <c r="O52" s="733">
        <v>2</v>
      </c>
      <c r="P52" s="770">
        <f t="shared" si="28"/>
        <v>9.1845075726264938</v>
      </c>
      <c r="Q52" s="857">
        <f t="shared" si="29"/>
        <v>9.1845075726264938</v>
      </c>
      <c r="R52" s="741">
        <v>0</v>
      </c>
      <c r="S52" s="792">
        <f t="shared" si="30"/>
        <v>0</v>
      </c>
      <c r="X52" s="622"/>
      <c r="Y52" s="622"/>
      <c r="Z52" s="622"/>
      <c r="AA52" s="622"/>
      <c r="AB52" s="622"/>
      <c r="AC52" s="622"/>
      <c r="AD52" s="622"/>
      <c r="AE52" s="622"/>
      <c r="AF52" s="622"/>
      <c r="AG52" s="622"/>
      <c r="AH52" s="622"/>
      <c r="AI52" s="622"/>
      <c r="AJ52" s="622"/>
    </row>
    <row r="53" spans="2:36" ht="10.5" customHeight="1" x14ac:dyDescent="0.2">
      <c r="B53" s="753">
        <v>2015</v>
      </c>
      <c r="C53" s="1018">
        <v>0</v>
      </c>
      <c r="D53" s="779">
        <f t="shared" si="25"/>
        <v>0</v>
      </c>
      <c r="E53" s="739"/>
      <c r="F53" s="739"/>
      <c r="G53" s="739"/>
      <c r="H53" s="739"/>
      <c r="I53" s="739"/>
      <c r="J53" s="742"/>
      <c r="K53" s="819">
        <v>1</v>
      </c>
      <c r="L53" s="769">
        <f t="shared" si="26"/>
        <v>4.0228336035336572</v>
      </c>
      <c r="M53" s="733">
        <v>0</v>
      </c>
      <c r="N53" s="769">
        <f t="shared" si="27"/>
        <v>0</v>
      </c>
      <c r="O53" s="733">
        <v>2</v>
      </c>
      <c r="P53" s="770">
        <f t="shared" si="28"/>
        <v>8.0456672070673143</v>
      </c>
      <c r="Q53" s="857">
        <f t="shared" si="29"/>
        <v>12.068500810600971</v>
      </c>
      <c r="R53" s="741">
        <v>0</v>
      </c>
      <c r="S53" s="792">
        <f t="shared" si="30"/>
        <v>0</v>
      </c>
      <c r="X53" s="622"/>
      <c r="Y53" s="622"/>
      <c r="Z53" s="622"/>
      <c r="AA53" s="622"/>
      <c r="AB53" s="622"/>
      <c r="AC53" s="622"/>
      <c r="AD53" s="622"/>
      <c r="AE53" s="622"/>
      <c r="AF53" s="622"/>
      <c r="AG53" s="622"/>
      <c r="AH53" s="622"/>
      <c r="AI53" s="622"/>
      <c r="AJ53" s="622"/>
    </row>
    <row r="54" spans="2:36" ht="10.5" customHeight="1" x14ac:dyDescent="0.2">
      <c r="B54" s="753">
        <v>2016</v>
      </c>
      <c r="C54" s="1018">
        <v>0</v>
      </c>
      <c r="D54" s="779">
        <f t="shared" si="25"/>
        <v>0</v>
      </c>
      <c r="E54" s="739"/>
      <c r="F54" s="739"/>
      <c r="G54" s="739"/>
      <c r="H54" s="739"/>
      <c r="I54" s="739"/>
      <c r="J54" s="742"/>
      <c r="K54" s="819">
        <v>1</v>
      </c>
      <c r="L54" s="769">
        <f t="shared" si="26"/>
        <v>4.5879767481338405</v>
      </c>
      <c r="M54" s="733">
        <v>0</v>
      </c>
      <c r="N54" s="769">
        <f t="shared" si="27"/>
        <v>0</v>
      </c>
      <c r="O54" s="733">
        <v>1</v>
      </c>
      <c r="P54" s="770">
        <f t="shared" si="28"/>
        <v>4.5879767481338405</v>
      </c>
      <c r="Q54" s="857">
        <f t="shared" si="29"/>
        <v>9.175953496267681</v>
      </c>
      <c r="R54" s="741"/>
      <c r="S54" s="792"/>
      <c r="X54" s="622"/>
      <c r="Y54" s="622"/>
      <c r="Z54" s="622"/>
      <c r="AA54" s="622"/>
      <c r="AB54" s="622"/>
      <c r="AC54" s="622"/>
      <c r="AD54" s="622"/>
      <c r="AE54" s="622"/>
      <c r="AF54" s="622"/>
      <c r="AG54" s="622"/>
      <c r="AH54" s="622"/>
      <c r="AI54" s="622"/>
      <c r="AJ54" s="622"/>
    </row>
    <row r="55" spans="2:36" ht="10.5" customHeight="1" x14ac:dyDescent="0.2">
      <c r="B55" s="755">
        <v>2017</v>
      </c>
      <c r="C55" s="1018"/>
      <c r="D55" s="779"/>
      <c r="E55" s="739"/>
      <c r="F55" s="739"/>
      <c r="G55" s="739"/>
      <c r="H55" s="739"/>
      <c r="I55" s="739"/>
      <c r="J55" s="742"/>
      <c r="K55" s="1186">
        <v>0</v>
      </c>
      <c r="L55" s="1181"/>
      <c r="M55" s="787"/>
      <c r="N55" s="1181"/>
      <c r="O55" s="787">
        <v>1</v>
      </c>
      <c r="P55" s="770">
        <f t="shared" si="28"/>
        <v>7.1013648823303841</v>
      </c>
      <c r="Q55" s="857">
        <f t="shared" si="29"/>
        <v>7.1013648823303841</v>
      </c>
      <c r="R55" s="741"/>
      <c r="S55" s="792"/>
      <c r="X55" s="622"/>
      <c r="Y55" s="622"/>
      <c r="Z55" s="622"/>
      <c r="AA55" s="622"/>
      <c r="AB55" s="622"/>
      <c r="AC55" s="622"/>
      <c r="AD55" s="622"/>
      <c r="AE55" s="622"/>
      <c r="AF55" s="622"/>
      <c r="AG55" s="622"/>
      <c r="AH55" s="622"/>
      <c r="AI55" s="622"/>
      <c r="AJ55" s="622"/>
    </row>
    <row r="56" spans="2:36" ht="10.5" customHeight="1" x14ac:dyDescent="0.2">
      <c r="B56" s="755">
        <v>2018</v>
      </c>
      <c r="C56" s="1018"/>
      <c r="D56" s="779"/>
      <c r="E56" s="739"/>
      <c r="F56" s="739"/>
      <c r="G56" s="739"/>
      <c r="H56" s="739"/>
      <c r="I56" s="739"/>
      <c r="J56" s="742"/>
      <c r="K56" s="1186"/>
      <c r="L56" s="1181"/>
      <c r="M56" s="787"/>
      <c r="N56" s="1181"/>
      <c r="O56" s="787"/>
      <c r="P56" s="1187"/>
      <c r="Q56" s="1183"/>
      <c r="R56" s="741"/>
      <c r="S56" s="792"/>
      <c r="X56" s="622"/>
      <c r="Y56" s="622"/>
      <c r="Z56" s="622"/>
      <c r="AA56" s="622"/>
      <c r="AB56" s="622"/>
      <c r="AC56" s="622"/>
      <c r="AD56" s="622"/>
      <c r="AE56" s="622"/>
      <c r="AF56" s="622"/>
      <c r="AG56" s="622"/>
      <c r="AH56" s="622"/>
      <c r="AI56" s="622"/>
      <c r="AJ56" s="622"/>
    </row>
    <row r="57" spans="2:36" ht="10.5" customHeight="1" thickBot="1" x14ac:dyDescent="0.25">
      <c r="B57" s="755">
        <v>2019</v>
      </c>
      <c r="C57" s="1019"/>
      <c r="D57" s="1020"/>
      <c r="E57" s="744"/>
      <c r="F57" s="744"/>
      <c r="G57" s="744"/>
      <c r="H57" s="744"/>
      <c r="I57" s="744"/>
      <c r="J57" s="745"/>
      <c r="K57" s="820"/>
      <c r="L57" s="773"/>
      <c r="M57" s="816"/>
      <c r="N57" s="773"/>
      <c r="O57" s="816"/>
      <c r="P57" s="774"/>
      <c r="Q57" s="858"/>
      <c r="R57" s="741"/>
      <c r="S57" s="792"/>
      <c r="X57" s="622"/>
      <c r="Y57" s="622"/>
      <c r="Z57" s="622"/>
      <c r="AA57" s="622"/>
      <c r="AB57" s="622"/>
      <c r="AC57" s="622"/>
      <c r="AD57" s="622"/>
      <c r="AE57" s="622"/>
      <c r="AF57" s="622"/>
      <c r="AG57" s="622"/>
      <c r="AH57" s="622"/>
      <c r="AI57" s="622"/>
      <c r="AJ57" s="622"/>
    </row>
    <row r="58" spans="2:36" ht="10.5" customHeight="1" thickTop="1" thickBot="1" x14ac:dyDescent="0.25">
      <c r="B58" s="756" t="s">
        <v>1504</v>
      </c>
      <c r="C58" s="747">
        <f>SUM(C47:C57)</f>
        <v>2</v>
      </c>
      <c r="D58" s="776">
        <f>(C58*100000)/U23</f>
        <v>0.99671184761471909</v>
      </c>
      <c r="E58" s="747"/>
      <c r="F58" s="747"/>
      <c r="G58" s="747"/>
      <c r="H58" s="747"/>
      <c r="I58" s="747"/>
      <c r="J58" s="748"/>
      <c r="K58" s="841">
        <f>SUM(K47:K57)</f>
        <v>2</v>
      </c>
      <c r="L58" s="776">
        <f>(K58*100000)/U23</f>
        <v>0.99671184761471909</v>
      </c>
      <c r="M58" s="747">
        <f>SUM(M47:M57)</f>
        <v>0</v>
      </c>
      <c r="N58" s="776">
        <f>(M58*100000)/U23</f>
        <v>0</v>
      </c>
      <c r="O58" s="747">
        <f>SUM(O47:O57)</f>
        <v>6</v>
      </c>
      <c r="P58" s="777">
        <f>(O58*100000)/U23</f>
        <v>2.9901355428441572</v>
      </c>
      <c r="Q58" s="859">
        <f>((K58+M58+O58)*100000)/U23</f>
        <v>3.9868473904588764</v>
      </c>
      <c r="R58" s="757">
        <f>SUM(R47:R57)</f>
        <v>0</v>
      </c>
      <c r="S58" s="842">
        <f>(R58*100000)/U23</f>
        <v>0</v>
      </c>
      <c r="X58" s="622"/>
      <c r="Y58" s="622"/>
      <c r="Z58" s="622"/>
      <c r="AA58" s="622"/>
      <c r="AB58" s="622"/>
      <c r="AC58" s="622"/>
      <c r="AD58" s="622"/>
      <c r="AE58" s="622"/>
      <c r="AF58" s="622"/>
      <c r="AG58" s="622"/>
      <c r="AH58" s="622"/>
      <c r="AI58" s="622"/>
      <c r="AJ58" s="622"/>
    </row>
    <row r="59" spans="2:36" ht="10.5" customHeight="1" thickBot="1" x14ac:dyDescent="0.25">
      <c r="B59" s="758"/>
      <c r="C59" s="739"/>
      <c r="D59" s="739"/>
      <c r="E59" s="739"/>
      <c r="F59" s="739"/>
      <c r="G59" s="739"/>
      <c r="H59" s="739"/>
      <c r="I59" s="739"/>
      <c r="J59" s="759"/>
      <c r="K59" s="739"/>
      <c r="L59" s="760"/>
      <c r="M59" s="760"/>
      <c r="N59" s="760"/>
      <c r="O59" s="760"/>
      <c r="P59" s="760"/>
      <c r="Q59" s="760"/>
      <c r="X59" s="622"/>
      <c r="Y59" s="622"/>
      <c r="Z59" s="622"/>
      <c r="AA59" s="622"/>
      <c r="AB59" s="622"/>
      <c r="AC59" s="622"/>
      <c r="AD59" s="622"/>
      <c r="AE59" s="622"/>
      <c r="AF59" s="622"/>
      <c r="AG59" s="622"/>
      <c r="AH59" s="622"/>
      <c r="AI59" s="622"/>
      <c r="AJ59" s="622"/>
    </row>
    <row r="60" spans="2:36" ht="10.5" customHeight="1" thickBot="1" x14ac:dyDescent="0.25">
      <c r="B60" s="821" t="s">
        <v>1506</v>
      </c>
      <c r="C60" s="1332"/>
      <c r="D60" s="1333"/>
      <c r="E60" s="1333"/>
      <c r="F60" s="1333"/>
      <c r="G60" s="1333"/>
      <c r="H60" s="1333"/>
      <c r="I60" s="1333"/>
      <c r="J60" s="1334"/>
      <c r="K60" s="1335"/>
      <c r="L60" s="1333"/>
      <c r="M60" s="1333"/>
      <c r="N60" s="1333"/>
      <c r="O60" s="1333"/>
      <c r="P60" s="1333"/>
      <c r="Q60" s="1336"/>
      <c r="R60" s="1327"/>
      <c r="S60" s="1328"/>
      <c r="X60" s="622"/>
      <c r="Y60" s="622"/>
      <c r="Z60" s="622"/>
      <c r="AA60" s="622"/>
      <c r="AB60" s="622"/>
      <c r="AC60" s="622"/>
      <c r="AD60" s="622"/>
      <c r="AE60" s="622"/>
      <c r="AF60" s="622"/>
      <c r="AG60" s="622"/>
      <c r="AH60" s="622"/>
      <c r="AI60" s="622"/>
      <c r="AJ60" s="622"/>
    </row>
    <row r="61" spans="2:36" ht="10.5" customHeight="1" thickBot="1" x14ac:dyDescent="0.25">
      <c r="B61" s="822" t="s">
        <v>15</v>
      </c>
      <c r="C61" s="823" t="s">
        <v>3</v>
      </c>
      <c r="D61" s="823" t="s">
        <v>441</v>
      </c>
      <c r="E61" s="823" t="s">
        <v>1</v>
      </c>
      <c r="F61" s="823" t="s">
        <v>441</v>
      </c>
      <c r="G61" s="823" t="s">
        <v>2</v>
      </c>
      <c r="H61" s="823" t="s">
        <v>441</v>
      </c>
      <c r="I61" s="823" t="s">
        <v>1518</v>
      </c>
      <c r="J61" s="832" t="s">
        <v>441</v>
      </c>
      <c r="K61" s="809" t="s">
        <v>1497</v>
      </c>
      <c r="L61" s="810" t="s">
        <v>441</v>
      </c>
      <c r="M61" s="811" t="s">
        <v>1498</v>
      </c>
      <c r="N61" s="812" t="s">
        <v>441</v>
      </c>
      <c r="O61" s="810" t="s">
        <v>468</v>
      </c>
      <c r="P61" s="813" t="s">
        <v>441</v>
      </c>
      <c r="Q61" s="808" t="s">
        <v>441</v>
      </c>
      <c r="R61" s="825" t="s">
        <v>16</v>
      </c>
      <c r="S61" s="826" t="s">
        <v>441</v>
      </c>
      <c r="X61" s="622"/>
      <c r="Y61" s="622"/>
      <c r="Z61" s="622"/>
      <c r="AA61" s="622"/>
      <c r="AB61" s="622"/>
      <c r="AC61" s="622"/>
      <c r="AD61" s="622"/>
      <c r="AE61" s="622"/>
      <c r="AF61" s="622"/>
      <c r="AG61" s="622"/>
      <c r="AH61" s="622"/>
      <c r="AI61" s="622"/>
      <c r="AJ61" s="622"/>
    </row>
    <row r="62" spans="2:36" ht="10.5" customHeight="1" x14ac:dyDescent="0.2">
      <c r="B62" s="758">
        <v>2012</v>
      </c>
      <c r="C62" s="739">
        <v>0</v>
      </c>
      <c r="D62" s="739"/>
      <c r="E62" s="739"/>
      <c r="F62" s="739"/>
      <c r="G62" s="739"/>
      <c r="H62" s="739"/>
      <c r="I62" s="739"/>
      <c r="J62" s="739"/>
      <c r="K62" s="741">
        <v>0</v>
      </c>
      <c r="L62" s="779">
        <f>(K62*100000)/$AB$16</f>
        <v>0</v>
      </c>
      <c r="M62" s="739">
        <v>0</v>
      </c>
      <c r="N62" s="779">
        <f>(M62*100000)/AB16</f>
        <v>0</v>
      </c>
      <c r="O62" s="739">
        <v>0</v>
      </c>
      <c r="P62" s="779">
        <f>(O62*100000)/AB16</f>
        <v>0</v>
      </c>
      <c r="Q62" s="870"/>
      <c r="R62" s="871">
        <v>0</v>
      </c>
      <c r="S62" s="851">
        <f t="shared" ref="S62:S67" si="31">(R62*100000)/AB16</f>
        <v>0</v>
      </c>
      <c r="X62" s="622"/>
      <c r="Y62" s="622"/>
      <c r="Z62" s="622"/>
      <c r="AA62" s="622"/>
      <c r="AB62" s="622"/>
      <c r="AC62" s="622"/>
      <c r="AD62" s="622"/>
      <c r="AE62" s="622"/>
      <c r="AF62" s="622"/>
      <c r="AG62" s="622"/>
      <c r="AH62" s="622"/>
      <c r="AI62" s="622"/>
      <c r="AJ62" s="622"/>
    </row>
    <row r="63" spans="2:36" ht="10.5" customHeight="1" x14ac:dyDescent="0.2">
      <c r="B63" s="758">
        <v>2013</v>
      </c>
      <c r="C63" s="739">
        <v>0</v>
      </c>
      <c r="D63" s="739"/>
      <c r="E63" s="739"/>
      <c r="F63" s="739"/>
      <c r="G63" s="739"/>
      <c r="H63" s="739"/>
      <c r="I63" s="739"/>
      <c r="J63" s="739"/>
      <c r="K63" s="741">
        <v>0</v>
      </c>
      <c r="L63" s="779">
        <f>(K63*100000)/AB17</f>
        <v>0</v>
      </c>
      <c r="M63" s="739">
        <v>0</v>
      </c>
      <c r="N63" s="779">
        <f>(M63*100000)/AB17</f>
        <v>0</v>
      </c>
      <c r="O63" s="739">
        <v>0</v>
      </c>
      <c r="P63" s="779">
        <f>(O63*100000)/AB17</f>
        <v>0</v>
      </c>
      <c r="Q63" s="740"/>
      <c r="R63" s="848">
        <v>0</v>
      </c>
      <c r="S63" s="847">
        <f t="shared" si="31"/>
        <v>0</v>
      </c>
      <c r="X63" s="622"/>
      <c r="Y63" s="622"/>
      <c r="Z63" s="622"/>
      <c r="AA63" s="622"/>
      <c r="AB63" s="622"/>
      <c r="AC63" s="622"/>
      <c r="AD63" s="622"/>
      <c r="AE63" s="622"/>
      <c r="AF63" s="622"/>
      <c r="AG63" s="622"/>
      <c r="AH63" s="622"/>
      <c r="AI63" s="622"/>
      <c r="AJ63" s="622"/>
    </row>
    <row r="64" spans="2:36" ht="10.5" customHeight="1" x14ac:dyDescent="0.2">
      <c r="B64" s="758">
        <v>2014</v>
      </c>
      <c r="C64" s="739">
        <v>1</v>
      </c>
      <c r="D64" s="739"/>
      <c r="E64" s="739"/>
      <c r="F64" s="739"/>
      <c r="G64" s="739"/>
      <c r="H64" s="739"/>
      <c r="I64" s="739"/>
      <c r="J64" s="739"/>
      <c r="K64" s="741">
        <v>0</v>
      </c>
      <c r="L64" s="779">
        <f>(K64*100000)/AB18</f>
        <v>0</v>
      </c>
      <c r="M64" s="739">
        <v>0</v>
      </c>
      <c r="N64" s="779">
        <f>(M64*100000)/AB18</f>
        <v>0</v>
      </c>
      <c r="O64" s="739">
        <v>0</v>
      </c>
      <c r="P64" s="779">
        <f>(O64*100000)/AB18</f>
        <v>0</v>
      </c>
      <c r="Q64" s="740"/>
      <c r="R64" s="848">
        <v>0</v>
      </c>
      <c r="S64" s="847">
        <f t="shared" si="31"/>
        <v>0</v>
      </c>
      <c r="X64" s="622"/>
      <c r="Y64" s="622"/>
      <c r="Z64" s="622"/>
      <c r="AA64" s="622"/>
      <c r="AB64" s="622"/>
      <c r="AC64" s="622"/>
      <c r="AD64" s="622"/>
      <c r="AE64" s="622"/>
      <c r="AF64" s="622"/>
      <c r="AG64" s="622"/>
      <c r="AH64" s="622"/>
      <c r="AI64" s="622"/>
      <c r="AJ64" s="622"/>
    </row>
    <row r="65" spans="2:36" ht="10.5" customHeight="1" x14ac:dyDescent="0.2">
      <c r="B65" s="758">
        <v>2015</v>
      </c>
      <c r="C65" s="739">
        <v>0</v>
      </c>
      <c r="D65" s="739"/>
      <c r="E65" s="739"/>
      <c r="F65" s="739"/>
      <c r="G65" s="739"/>
      <c r="H65" s="739"/>
      <c r="I65" s="739"/>
      <c r="J65" s="739"/>
      <c r="K65" s="741">
        <v>2</v>
      </c>
      <c r="L65" s="779">
        <f>(K65*100000)/AB19</f>
        <v>7.6082077345039831</v>
      </c>
      <c r="M65" s="739">
        <v>1</v>
      </c>
      <c r="N65" s="779">
        <f>(M65*100000)/AB19</f>
        <v>3.8041038672519916</v>
      </c>
      <c r="O65" s="739">
        <v>1</v>
      </c>
      <c r="P65" s="779">
        <f>(O65*100000)/AB19</f>
        <v>3.8041038672519916</v>
      </c>
      <c r="Q65" s="740"/>
      <c r="R65" s="848">
        <v>4</v>
      </c>
      <c r="S65" s="847">
        <f t="shared" si="31"/>
        <v>15.216415469007966</v>
      </c>
      <c r="X65" s="622"/>
      <c r="Y65" s="622"/>
      <c r="Z65" s="622"/>
      <c r="AA65" s="622"/>
      <c r="AB65" s="622"/>
      <c r="AC65" s="622"/>
      <c r="AD65" s="622"/>
      <c r="AE65" s="622"/>
      <c r="AF65" s="622"/>
      <c r="AG65" s="622"/>
      <c r="AH65" s="622"/>
      <c r="AI65" s="622"/>
      <c r="AJ65" s="622"/>
    </row>
    <row r="66" spans="2:36" ht="10.5" customHeight="1" x14ac:dyDescent="0.15">
      <c r="B66" s="758">
        <v>2016</v>
      </c>
      <c r="C66" s="739">
        <v>1</v>
      </c>
      <c r="D66" s="739"/>
      <c r="E66" s="739"/>
      <c r="F66" s="739"/>
      <c r="G66" s="739"/>
      <c r="H66" s="739"/>
      <c r="I66" s="739"/>
      <c r="J66" s="739"/>
      <c r="K66" s="741">
        <v>0</v>
      </c>
      <c r="L66" s="779">
        <f>(K66*100000)/AB20</f>
        <v>0</v>
      </c>
      <c r="M66" s="739">
        <v>0</v>
      </c>
      <c r="N66" s="779">
        <f>(M66*100000)/AB20</f>
        <v>0</v>
      </c>
      <c r="O66" s="739">
        <v>2</v>
      </c>
      <c r="P66" s="779">
        <f>(O66*100000)/AB20</f>
        <v>9.0195317961044648</v>
      </c>
      <c r="Q66" s="740"/>
      <c r="R66" s="848">
        <v>0</v>
      </c>
      <c r="S66" s="847">
        <f t="shared" si="31"/>
        <v>0</v>
      </c>
    </row>
    <row r="67" spans="2:36" ht="10.5" customHeight="1" x14ac:dyDescent="0.15">
      <c r="B67" s="758">
        <v>2017</v>
      </c>
      <c r="C67" s="739"/>
      <c r="D67" s="739"/>
      <c r="E67" s="739"/>
      <c r="F67" s="739"/>
      <c r="G67" s="739"/>
      <c r="H67" s="739"/>
      <c r="I67" s="739"/>
      <c r="J67" s="739"/>
      <c r="K67" s="741">
        <v>2</v>
      </c>
      <c r="L67" s="779">
        <f>(K67*100000)/AB21</f>
        <v>16.850477289769234</v>
      </c>
      <c r="M67" s="739"/>
      <c r="N67" s="779"/>
      <c r="O67" s="739"/>
      <c r="P67" s="779"/>
      <c r="Q67" s="740"/>
      <c r="R67" s="848">
        <v>5</v>
      </c>
      <c r="S67" s="847">
        <f t="shared" si="31"/>
        <v>42.126193224423083</v>
      </c>
    </row>
    <row r="68" spans="2:36" ht="10.5" customHeight="1" x14ac:dyDescent="0.15">
      <c r="B68" s="758">
        <v>2018</v>
      </c>
      <c r="C68" s="739"/>
      <c r="D68" s="739"/>
      <c r="E68" s="739"/>
      <c r="F68" s="739"/>
      <c r="G68" s="739"/>
      <c r="H68" s="739"/>
      <c r="I68" s="739"/>
      <c r="J68" s="739"/>
      <c r="K68" s="741"/>
      <c r="L68" s="779"/>
      <c r="M68" s="739"/>
      <c r="N68" s="779"/>
      <c r="O68" s="739"/>
      <c r="P68" s="779"/>
      <c r="Q68" s="740"/>
      <c r="R68" s="848"/>
      <c r="S68" s="847"/>
    </row>
    <row r="69" spans="2:36" ht="10.5" customHeight="1" thickBot="1" x14ac:dyDescent="0.2">
      <c r="B69" s="758">
        <v>2019</v>
      </c>
      <c r="C69" s="739"/>
      <c r="D69" s="739"/>
      <c r="E69" s="739"/>
      <c r="F69" s="739"/>
      <c r="G69" s="739"/>
      <c r="H69" s="739"/>
      <c r="I69" s="739"/>
      <c r="J69" s="739"/>
      <c r="K69" s="741"/>
      <c r="L69" s="779"/>
      <c r="M69" s="739"/>
      <c r="N69" s="779"/>
      <c r="O69" s="739"/>
      <c r="P69" s="779"/>
      <c r="Q69" s="850"/>
      <c r="R69" s="848"/>
      <c r="S69" s="847"/>
    </row>
    <row r="70" spans="2:36" ht="10.5" customHeight="1" thickTop="1" thickBot="1" x14ac:dyDescent="0.2">
      <c r="B70" s="763" t="s">
        <v>1504</v>
      </c>
      <c r="C70" s="749"/>
      <c r="D70" s="749"/>
      <c r="E70" s="749"/>
      <c r="F70" s="749"/>
      <c r="G70" s="749"/>
      <c r="H70" s="749"/>
      <c r="I70" s="749"/>
      <c r="J70" s="749"/>
      <c r="K70" s="757">
        <f>SUM(K62:K69)</f>
        <v>4</v>
      </c>
      <c r="L70" s="781">
        <f>(K70*100000)/$AB$23</f>
        <v>4.0408162852977929</v>
      </c>
      <c r="M70" s="749">
        <f>SUM(M62:M69)</f>
        <v>1</v>
      </c>
      <c r="N70" s="781">
        <f>(M70*100000)/$AB$23</f>
        <v>1.0102040713244482</v>
      </c>
      <c r="O70" s="749">
        <f>SUM(O62:O69)</f>
        <v>3</v>
      </c>
      <c r="P70" s="781">
        <f>(O70*100000)/$AB$23</f>
        <v>3.0306122139733445</v>
      </c>
      <c r="Q70" s="750"/>
      <c r="R70" s="849">
        <f>SUM(R62:R69)</f>
        <v>9</v>
      </c>
      <c r="S70" s="843">
        <f>(R70*100000)/$AB$23</f>
        <v>9.0918366419200343</v>
      </c>
    </row>
    <row r="71" spans="2:36" ht="10.5" customHeight="1" thickBot="1" x14ac:dyDescent="0.2">
      <c r="B71" s="758"/>
      <c r="C71" s="739"/>
      <c r="D71" s="739"/>
      <c r="E71" s="739"/>
      <c r="F71" s="739"/>
      <c r="G71" s="739"/>
      <c r="H71" s="739"/>
      <c r="I71" s="739"/>
      <c r="J71" s="759"/>
      <c r="K71" s="754"/>
      <c r="L71" s="760"/>
      <c r="M71" s="760"/>
      <c r="N71" s="760"/>
      <c r="O71" s="760"/>
      <c r="P71" s="760"/>
      <c r="Q71" s="760"/>
    </row>
    <row r="72" spans="2:36" ht="10.5" customHeight="1" thickBot="1" x14ac:dyDescent="0.2">
      <c r="B72" s="821" t="s">
        <v>1507</v>
      </c>
      <c r="C72" s="1332"/>
      <c r="D72" s="1333"/>
      <c r="E72" s="1333"/>
      <c r="F72" s="1333"/>
      <c r="G72" s="1333"/>
      <c r="H72" s="1333"/>
      <c r="I72" s="1333"/>
      <c r="J72" s="1334"/>
      <c r="K72" s="1329"/>
      <c r="L72" s="1330"/>
      <c r="M72" s="1330"/>
      <c r="N72" s="1330"/>
      <c r="O72" s="1330"/>
      <c r="P72" s="1330"/>
      <c r="Q72" s="1331"/>
    </row>
    <row r="73" spans="2:36" ht="10.5" customHeight="1" thickBot="1" x14ac:dyDescent="0.2">
      <c r="B73" s="822" t="s">
        <v>15</v>
      </c>
      <c r="C73" s="823" t="s">
        <v>3</v>
      </c>
      <c r="D73" s="823" t="s">
        <v>441</v>
      </c>
      <c r="E73" s="823" t="s">
        <v>1</v>
      </c>
      <c r="F73" s="823" t="s">
        <v>441</v>
      </c>
      <c r="G73" s="823" t="s">
        <v>2</v>
      </c>
      <c r="H73" s="823" t="s">
        <v>441</v>
      </c>
      <c r="I73" s="823" t="s">
        <v>1518</v>
      </c>
      <c r="J73" s="832" t="s">
        <v>441</v>
      </c>
      <c r="K73" s="809" t="s">
        <v>1497</v>
      </c>
      <c r="L73" s="810" t="s">
        <v>441</v>
      </c>
      <c r="M73" s="811" t="s">
        <v>1498</v>
      </c>
      <c r="N73" s="812" t="s">
        <v>441</v>
      </c>
      <c r="O73" s="810" t="s">
        <v>468</v>
      </c>
      <c r="P73" s="813" t="s">
        <v>441</v>
      </c>
      <c r="Q73" s="808" t="s">
        <v>441</v>
      </c>
    </row>
    <row r="74" spans="2:36" ht="10.5" customHeight="1" x14ac:dyDescent="0.15">
      <c r="B74" s="764">
        <v>2011</v>
      </c>
      <c r="C74" s="765">
        <v>0</v>
      </c>
      <c r="D74" s="766" t="e">
        <f>(C74*100000)/$AB$15</f>
        <v>#DIV/0!</v>
      </c>
      <c r="E74" s="765">
        <v>0</v>
      </c>
      <c r="F74" s="766" t="e">
        <f>(E74*100000)/$AB$15</f>
        <v>#DIV/0!</v>
      </c>
      <c r="G74" s="765">
        <v>0</v>
      </c>
      <c r="H74" s="766" t="e">
        <f>(G74*100000)/$AB$15</f>
        <v>#DIV/0!</v>
      </c>
      <c r="I74" s="765">
        <f>SUM(C74,E74,G74)</f>
        <v>0</v>
      </c>
      <c r="J74" s="767" t="e">
        <f>(I74*100000)/$AB$15</f>
        <v>#DIV/0!</v>
      </c>
      <c r="K74" s="741"/>
      <c r="L74" s="739"/>
      <c r="M74" s="739"/>
      <c r="N74" s="739"/>
      <c r="O74" s="739"/>
      <c r="P74" s="739"/>
      <c r="Q74" s="740"/>
    </row>
    <row r="75" spans="2:36" ht="10.5" customHeight="1" x14ac:dyDescent="0.15">
      <c r="B75" s="753">
        <v>2012</v>
      </c>
      <c r="C75" s="768">
        <v>0</v>
      </c>
      <c r="D75" s="769">
        <f>(C75*100000)/$AB$16</f>
        <v>0</v>
      </c>
      <c r="E75" s="768">
        <v>1</v>
      </c>
      <c r="F75" s="769">
        <f>(E75*100000)/$AB$16</f>
        <v>20.599868160843773</v>
      </c>
      <c r="G75" s="768">
        <v>0</v>
      </c>
      <c r="H75" s="769">
        <f>(G75*100000)/$AB$16</f>
        <v>0</v>
      </c>
      <c r="I75" s="768">
        <f>SUM(C75,E75,G75)</f>
        <v>1</v>
      </c>
      <c r="J75" s="770">
        <f>(I75*100000)/$AB$16</f>
        <v>20.599868160843773</v>
      </c>
      <c r="K75" s="741"/>
      <c r="L75" s="739"/>
      <c r="M75" s="739"/>
      <c r="N75" s="739"/>
      <c r="O75" s="739"/>
      <c r="P75" s="739"/>
      <c r="Q75" s="740"/>
    </row>
    <row r="76" spans="2:36" ht="10.5" customHeight="1" x14ac:dyDescent="0.15">
      <c r="B76" s="753">
        <v>2013</v>
      </c>
      <c r="C76" s="768">
        <v>0</v>
      </c>
      <c r="D76" s="769">
        <f>(C76*100000)/$AB$17</f>
        <v>0</v>
      </c>
      <c r="E76" s="768">
        <v>1</v>
      </c>
      <c r="F76" s="769">
        <f>(E76*100000)/$AB$17</f>
        <v>5.588402946206033</v>
      </c>
      <c r="G76" s="768">
        <v>1</v>
      </c>
      <c r="H76" s="769">
        <f t="shared" ref="H76:H81" si="32">(G76*100000)/$AB$16</f>
        <v>20.599868160843773</v>
      </c>
      <c r="I76" s="768">
        <f>SUM(C76,E76,G76)</f>
        <v>2</v>
      </c>
      <c r="J76" s="770">
        <f>(I76*100000)/$AB$16</f>
        <v>41.199736321687546</v>
      </c>
      <c r="K76" s="741"/>
      <c r="L76" s="739"/>
      <c r="M76" s="739"/>
      <c r="N76" s="739"/>
      <c r="O76" s="739"/>
      <c r="P76" s="739"/>
      <c r="Q76" s="740"/>
    </row>
    <row r="77" spans="2:36" ht="10.5" customHeight="1" x14ac:dyDescent="0.15">
      <c r="B77" s="753">
        <v>2014</v>
      </c>
      <c r="C77" s="768">
        <v>0</v>
      </c>
      <c r="D77" s="769">
        <f>(C77*100000)/$AB$18</f>
        <v>0</v>
      </c>
      <c r="E77" s="768">
        <v>0</v>
      </c>
      <c r="F77" s="769">
        <f>(E77*100000)/$AB$18</f>
        <v>0</v>
      </c>
      <c r="G77" s="768">
        <v>0</v>
      </c>
      <c r="H77" s="769">
        <f t="shared" si="32"/>
        <v>0</v>
      </c>
      <c r="I77" s="768">
        <f>SUM(C77,E77,G77)</f>
        <v>0</v>
      </c>
      <c r="J77" s="770">
        <f>(I77*100000)/$AB$16</f>
        <v>0</v>
      </c>
      <c r="K77" s="741"/>
      <c r="L77" s="739"/>
      <c r="M77" s="739"/>
      <c r="N77" s="739"/>
      <c r="O77" s="739"/>
      <c r="P77" s="739"/>
      <c r="Q77" s="740"/>
    </row>
    <row r="78" spans="2:36" ht="10.5" customHeight="1" x14ac:dyDescent="0.15">
      <c r="B78" s="753">
        <v>2015</v>
      </c>
      <c r="C78" s="768">
        <v>0</v>
      </c>
      <c r="D78" s="769">
        <f>(C78*100000)/$AB$18</f>
        <v>0</v>
      </c>
      <c r="E78" s="768">
        <v>0</v>
      </c>
      <c r="F78" s="769">
        <f>(E78*100000)/$AB$18</f>
        <v>0</v>
      </c>
      <c r="G78" s="768">
        <v>0</v>
      </c>
      <c r="H78" s="769">
        <f t="shared" si="32"/>
        <v>0</v>
      </c>
      <c r="I78" s="768">
        <f>SUM(C78,E78,G78)</f>
        <v>0</v>
      </c>
      <c r="J78" s="770">
        <f>(I78*100000)/$AB$16</f>
        <v>0</v>
      </c>
      <c r="K78" s="741"/>
      <c r="L78" s="739"/>
      <c r="M78" s="739"/>
      <c r="N78" s="739"/>
      <c r="O78" s="739"/>
      <c r="P78" s="739"/>
      <c r="Q78" s="740"/>
    </row>
    <row r="79" spans="2:36" ht="10.5" customHeight="1" x14ac:dyDescent="0.15">
      <c r="B79" s="753">
        <v>2016</v>
      </c>
      <c r="C79" s="768"/>
      <c r="D79" s="769"/>
      <c r="E79" s="768"/>
      <c r="F79" s="769"/>
      <c r="G79" s="768"/>
      <c r="H79" s="769"/>
      <c r="I79" s="768"/>
      <c r="J79" s="770"/>
      <c r="K79" s="741"/>
      <c r="L79" s="739"/>
      <c r="M79" s="739"/>
      <c r="N79" s="739"/>
      <c r="O79" s="739"/>
      <c r="P79" s="739"/>
      <c r="Q79" s="740"/>
    </row>
    <row r="80" spans="2:36" ht="10.5" customHeight="1" thickBot="1" x14ac:dyDescent="0.2">
      <c r="B80" s="771">
        <v>2017</v>
      </c>
      <c r="C80" s="772"/>
      <c r="D80" s="773"/>
      <c r="E80" s="772"/>
      <c r="F80" s="773"/>
      <c r="G80" s="772"/>
      <c r="H80" s="773"/>
      <c r="I80" s="772"/>
      <c r="J80" s="774"/>
      <c r="K80" s="741"/>
      <c r="L80" s="739"/>
      <c r="M80" s="739"/>
      <c r="N80" s="739"/>
      <c r="O80" s="739">
        <v>1</v>
      </c>
      <c r="P80" s="739"/>
      <c r="Q80" s="740"/>
    </row>
    <row r="81" spans="2:17" ht="10.5" customHeight="1" thickTop="1" thickBot="1" x14ac:dyDescent="0.2">
      <c r="B81" s="756" t="s">
        <v>1504</v>
      </c>
      <c r="C81" s="775">
        <f>SUM(C74:C78)</f>
        <v>0</v>
      </c>
      <c r="D81" s="776">
        <f>(C81*100000)/$AB$23</f>
        <v>0</v>
      </c>
      <c r="E81" s="775">
        <f>SUM(E74:E78)</f>
        <v>2</v>
      </c>
      <c r="F81" s="776">
        <f>(E81*100000)/$AB$23</f>
        <v>2.0204081426488965</v>
      </c>
      <c r="G81" s="775">
        <f>SUM(G74:G78)</f>
        <v>1</v>
      </c>
      <c r="H81" s="776">
        <f t="shared" si="32"/>
        <v>20.599868160843773</v>
      </c>
      <c r="I81" s="775">
        <f>SUM(I74:I78)</f>
        <v>3</v>
      </c>
      <c r="J81" s="777">
        <f>(I81*100000)/$AB$16</f>
        <v>61.799604482531315</v>
      </c>
      <c r="K81" s="757"/>
      <c r="L81" s="749"/>
      <c r="M81" s="749"/>
      <c r="N81" s="749"/>
      <c r="O81" s="749"/>
      <c r="P81" s="749"/>
      <c r="Q81" s="750"/>
    </row>
    <row r="82" spans="2:17" ht="10.5" customHeight="1" thickBot="1" x14ac:dyDescent="0.2">
      <c r="B82" s="758"/>
      <c r="C82" s="739"/>
      <c r="D82" s="739"/>
      <c r="E82" s="739"/>
      <c r="F82" s="778"/>
      <c r="G82" s="739"/>
      <c r="H82" s="739"/>
      <c r="I82" s="739"/>
      <c r="J82" s="759"/>
      <c r="K82" s="754"/>
      <c r="L82" s="760"/>
      <c r="M82" s="760"/>
      <c r="N82" s="760"/>
      <c r="O82" s="760"/>
      <c r="P82" s="760"/>
      <c r="Q82" s="760"/>
    </row>
    <row r="83" spans="2:17" ht="10.5" customHeight="1" thickBot="1" x14ac:dyDescent="0.2">
      <c r="B83" s="821" t="s">
        <v>1513</v>
      </c>
      <c r="C83" s="1332"/>
      <c r="D83" s="1333"/>
      <c r="E83" s="1333"/>
      <c r="F83" s="1333"/>
      <c r="G83" s="1333"/>
      <c r="H83" s="1333"/>
      <c r="I83" s="1333"/>
      <c r="J83" s="1334"/>
      <c r="K83" s="1329"/>
      <c r="L83" s="1330"/>
      <c r="M83" s="1330"/>
      <c r="N83" s="1330"/>
      <c r="O83" s="1330"/>
      <c r="P83" s="1330"/>
      <c r="Q83" s="1331"/>
    </row>
    <row r="84" spans="2:17" ht="10.5" customHeight="1" thickBot="1" x14ac:dyDescent="0.2">
      <c r="B84" s="822" t="s">
        <v>15</v>
      </c>
      <c r="C84" s="823" t="s">
        <v>3</v>
      </c>
      <c r="D84" s="823" t="s">
        <v>441</v>
      </c>
      <c r="E84" s="823" t="s">
        <v>1</v>
      </c>
      <c r="F84" s="823" t="s">
        <v>441</v>
      </c>
      <c r="G84" s="823" t="s">
        <v>2</v>
      </c>
      <c r="H84" s="823" t="s">
        <v>441</v>
      </c>
      <c r="I84" s="823" t="s">
        <v>1518</v>
      </c>
      <c r="J84" s="832" t="s">
        <v>441</v>
      </c>
      <c r="K84" s="809" t="s">
        <v>1497</v>
      </c>
      <c r="L84" s="810" t="s">
        <v>441</v>
      </c>
      <c r="M84" s="811" t="s">
        <v>1498</v>
      </c>
      <c r="N84" s="812" t="s">
        <v>441</v>
      </c>
      <c r="O84" s="810" t="s">
        <v>468</v>
      </c>
      <c r="P84" s="813" t="s">
        <v>441</v>
      </c>
      <c r="Q84" s="808" t="s">
        <v>441</v>
      </c>
    </row>
    <row r="85" spans="2:17" ht="10.5" customHeight="1" x14ac:dyDescent="0.15">
      <c r="B85" s="758">
        <v>2009</v>
      </c>
      <c r="C85" s="739"/>
      <c r="D85" s="739"/>
      <c r="E85" s="739"/>
      <c r="F85" s="739"/>
      <c r="G85" s="739"/>
      <c r="H85" s="739"/>
      <c r="I85" s="739"/>
      <c r="J85" s="739"/>
      <c r="K85" s="741">
        <v>1</v>
      </c>
      <c r="L85" s="779">
        <f t="shared" ref="L85:L91" si="33">(K85*100000)/AF13</f>
        <v>11.178180192264699</v>
      </c>
      <c r="M85" s="739">
        <v>0</v>
      </c>
      <c r="N85" s="779">
        <f t="shared" ref="N85:N91" si="34">(M85*100000)/AF13</f>
        <v>0</v>
      </c>
      <c r="O85" s="739">
        <v>0</v>
      </c>
      <c r="P85" s="779">
        <f t="shared" ref="P85:P91" si="35">(O85*100000)/AF13</f>
        <v>0</v>
      </c>
      <c r="Q85" s="780">
        <f t="shared" ref="Q85:Q91" si="36">((K85+M85+O85)*100000)/AF13</f>
        <v>11.178180192264699</v>
      </c>
    </row>
    <row r="86" spans="2:17" ht="10.5" customHeight="1" x14ac:dyDescent="0.15">
      <c r="B86" s="758">
        <v>2010</v>
      </c>
      <c r="C86" s="739"/>
      <c r="D86" s="739"/>
      <c r="E86" s="739"/>
      <c r="F86" s="739"/>
      <c r="G86" s="739"/>
      <c r="H86" s="739"/>
      <c r="I86" s="739"/>
      <c r="J86" s="739"/>
      <c r="K86" s="741">
        <v>2</v>
      </c>
      <c r="L86" s="779">
        <f t="shared" si="33"/>
        <v>19.121555729774176</v>
      </c>
      <c r="M86" s="739">
        <v>0</v>
      </c>
      <c r="N86" s="779">
        <f t="shared" si="34"/>
        <v>0</v>
      </c>
      <c r="O86" s="739">
        <v>1</v>
      </c>
      <c r="P86" s="779">
        <f t="shared" si="35"/>
        <v>9.560777864887088</v>
      </c>
      <c r="Q86" s="780">
        <f t="shared" si="36"/>
        <v>28.682333594661262</v>
      </c>
    </row>
    <row r="87" spans="2:17" ht="10.5" customHeight="1" x14ac:dyDescent="0.15">
      <c r="B87" s="758">
        <v>2011</v>
      </c>
      <c r="C87" s="739"/>
      <c r="D87" s="739"/>
      <c r="E87" s="739"/>
      <c r="F87" s="739"/>
      <c r="G87" s="739"/>
      <c r="H87" s="739"/>
      <c r="I87" s="739"/>
      <c r="J87" s="739"/>
      <c r="K87" s="741">
        <v>2</v>
      </c>
      <c r="L87" s="779">
        <f t="shared" si="33"/>
        <v>13.202627322837245</v>
      </c>
      <c r="M87" s="739">
        <v>0</v>
      </c>
      <c r="N87" s="779">
        <f t="shared" si="34"/>
        <v>0</v>
      </c>
      <c r="O87" s="739">
        <v>0</v>
      </c>
      <c r="P87" s="779">
        <f t="shared" si="35"/>
        <v>0</v>
      </c>
      <c r="Q87" s="780">
        <f t="shared" si="36"/>
        <v>13.202627322837245</v>
      </c>
    </row>
    <row r="88" spans="2:17" ht="10.5" customHeight="1" x14ac:dyDescent="0.15">
      <c r="B88" s="758">
        <v>2012</v>
      </c>
      <c r="C88" s="739"/>
      <c r="D88" s="739"/>
      <c r="E88" s="739"/>
      <c r="F88" s="739"/>
      <c r="G88" s="739"/>
      <c r="H88" s="739"/>
      <c r="I88" s="739"/>
      <c r="J88" s="739"/>
      <c r="K88" s="741">
        <v>3</v>
      </c>
      <c r="L88" s="779">
        <f t="shared" si="33"/>
        <v>22.144633986107934</v>
      </c>
      <c r="M88" s="739">
        <v>1</v>
      </c>
      <c r="N88" s="779">
        <f t="shared" si="34"/>
        <v>7.3815446620359779</v>
      </c>
      <c r="O88" s="739">
        <v>0</v>
      </c>
      <c r="P88" s="779">
        <f t="shared" si="35"/>
        <v>0</v>
      </c>
      <c r="Q88" s="780">
        <f t="shared" si="36"/>
        <v>29.526178648143912</v>
      </c>
    </row>
    <row r="89" spans="2:17" ht="10.5" customHeight="1" x14ac:dyDescent="0.15">
      <c r="B89" s="758">
        <v>2013</v>
      </c>
      <c r="C89" s="739"/>
      <c r="D89" s="739"/>
      <c r="E89" s="739"/>
      <c r="F89" s="739"/>
      <c r="G89" s="739"/>
      <c r="H89" s="739"/>
      <c r="I89" s="739"/>
      <c r="J89" s="739"/>
      <c r="K89" s="741">
        <v>0</v>
      </c>
      <c r="L89" s="779">
        <f t="shared" si="33"/>
        <v>0</v>
      </c>
      <c r="M89" s="739">
        <v>1</v>
      </c>
      <c r="N89" s="779">
        <f t="shared" si="34"/>
        <v>6.5344956022844602</v>
      </c>
      <c r="O89" s="739">
        <v>0</v>
      </c>
      <c r="P89" s="779">
        <f t="shared" si="35"/>
        <v>0</v>
      </c>
      <c r="Q89" s="780">
        <f t="shared" si="36"/>
        <v>6.5344956022844602</v>
      </c>
    </row>
    <row r="90" spans="2:17" ht="10.5" customHeight="1" x14ac:dyDescent="0.15">
      <c r="B90" s="758">
        <v>2014</v>
      </c>
      <c r="C90" s="739"/>
      <c r="D90" s="739"/>
      <c r="E90" s="739"/>
      <c r="F90" s="739"/>
      <c r="G90" s="739"/>
      <c r="H90" s="739"/>
      <c r="I90" s="739"/>
      <c r="J90" s="739"/>
      <c r="K90" s="741">
        <v>0</v>
      </c>
      <c r="L90" s="779">
        <f t="shared" si="33"/>
        <v>0</v>
      </c>
      <c r="M90" s="739">
        <v>1</v>
      </c>
      <c r="N90" s="779">
        <f t="shared" si="34"/>
        <v>10.054596458771126</v>
      </c>
      <c r="O90" s="739">
        <v>0</v>
      </c>
      <c r="P90" s="779">
        <f t="shared" si="35"/>
        <v>0</v>
      </c>
      <c r="Q90" s="780">
        <f t="shared" si="36"/>
        <v>10.054596458771126</v>
      </c>
    </row>
    <row r="91" spans="2:17" ht="10.5" customHeight="1" x14ac:dyDescent="0.15">
      <c r="B91" s="758">
        <v>2015</v>
      </c>
      <c r="C91" s="739"/>
      <c r="D91" s="739"/>
      <c r="E91" s="739"/>
      <c r="F91" s="739"/>
      <c r="G91" s="739"/>
      <c r="H91" s="739"/>
      <c r="I91" s="739"/>
      <c r="J91" s="739"/>
      <c r="K91" s="741">
        <v>3</v>
      </c>
      <c r="L91" s="779">
        <f t="shared" si="33"/>
        <v>34.355603398914361</v>
      </c>
      <c r="M91" s="739">
        <v>0</v>
      </c>
      <c r="N91" s="779">
        <f t="shared" si="34"/>
        <v>0</v>
      </c>
      <c r="O91" s="739">
        <v>0</v>
      </c>
      <c r="P91" s="779">
        <f t="shared" si="35"/>
        <v>0</v>
      </c>
      <c r="Q91" s="780">
        <f t="shared" si="36"/>
        <v>34.355603398914361</v>
      </c>
    </row>
    <row r="92" spans="2:17" ht="10.5" customHeight="1" x14ac:dyDescent="0.15">
      <c r="B92" s="758">
        <v>2016</v>
      </c>
      <c r="C92" s="739"/>
      <c r="D92" s="739"/>
      <c r="E92" s="739"/>
      <c r="F92" s="739"/>
      <c r="G92" s="739"/>
      <c r="H92" s="739"/>
      <c r="I92" s="739"/>
      <c r="J92" s="739"/>
      <c r="K92" s="741"/>
      <c r="L92" s="779"/>
      <c r="M92" s="739"/>
      <c r="N92" s="779"/>
      <c r="O92" s="739">
        <v>0</v>
      </c>
      <c r="P92" s="779"/>
      <c r="Q92" s="780"/>
    </row>
    <row r="93" spans="2:17" ht="10.5" customHeight="1" x14ac:dyDescent="0.15">
      <c r="B93" s="758">
        <v>2017</v>
      </c>
      <c r="C93" s="739"/>
      <c r="D93" s="739"/>
      <c r="E93" s="739"/>
      <c r="F93" s="739"/>
      <c r="G93" s="739"/>
      <c r="H93" s="739"/>
      <c r="I93" s="739"/>
      <c r="J93" s="739"/>
      <c r="K93" s="741"/>
      <c r="L93" s="779"/>
      <c r="M93" s="739"/>
      <c r="N93" s="779"/>
      <c r="O93" s="739">
        <v>1</v>
      </c>
      <c r="P93" s="779"/>
      <c r="Q93" s="780"/>
    </row>
    <row r="94" spans="2:17" ht="10.5" customHeight="1" thickBot="1" x14ac:dyDescent="0.2">
      <c r="B94" s="758">
        <v>2018</v>
      </c>
      <c r="C94" s="739"/>
      <c r="D94" s="739"/>
      <c r="E94" s="739"/>
      <c r="F94" s="739"/>
      <c r="G94" s="739"/>
      <c r="H94" s="739"/>
      <c r="I94" s="739"/>
      <c r="J94" s="739"/>
      <c r="K94" s="741"/>
      <c r="L94" s="779"/>
      <c r="M94" s="739"/>
      <c r="N94" s="779"/>
      <c r="O94" s="739"/>
      <c r="P94" s="779"/>
      <c r="Q94" s="780"/>
    </row>
    <row r="95" spans="2:17" ht="10.5" customHeight="1" thickTop="1" thickBot="1" x14ac:dyDescent="0.2">
      <c r="B95" s="827" t="s">
        <v>1504</v>
      </c>
      <c r="C95" s="828"/>
      <c r="D95" s="828"/>
      <c r="E95" s="828"/>
      <c r="F95" s="828"/>
      <c r="G95" s="828"/>
      <c r="H95" s="828"/>
      <c r="I95" s="828"/>
      <c r="J95" s="828"/>
      <c r="K95" s="829">
        <f>SUM(K85:K94)</f>
        <v>11</v>
      </c>
      <c r="L95" s="830">
        <f>(K95*100000)/AF23</f>
        <v>7.9796243918256744</v>
      </c>
      <c r="M95" s="828">
        <f>SUM(M85:M94)</f>
        <v>3</v>
      </c>
      <c r="N95" s="830">
        <f>(M95*100000)/AF23</f>
        <v>2.1762611977706383</v>
      </c>
      <c r="O95" s="828">
        <f>SUM(O85:O91)</f>
        <v>1</v>
      </c>
      <c r="P95" s="830">
        <f>(O95*100000)/AF23</f>
        <v>0.72542039925687951</v>
      </c>
      <c r="Q95" s="831">
        <f>((I95+M95+O95)*100000)/AF23</f>
        <v>2.901681597027518</v>
      </c>
    </row>
    <row r="96" spans="2:17" s="337" customFormat="1" ht="10.5" customHeight="1" thickTop="1" thickBot="1" x14ac:dyDescent="0.2">
      <c r="B96" s="758"/>
      <c r="C96" s="739"/>
      <c r="D96" s="739"/>
      <c r="E96" s="739"/>
      <c r="F96" s="739"/>
      <c r="G96" s="739"/>
      <c r="H96" s="739"/>
      <c r="I96" s="739"/>
      <c r="J96" s="739"/>
      <c r="K96" s="739"/>
      <c r="L96" s="739"/>
      <c r="M96" s="739"/>
      <c r="N96" s="739"/>
      <c r="O96" s="739"/>
      <c r="P96" s="739"/>
      <c r="Q96" s="739"/>
    </row>
    <row r="97" spans="2:17" s="337" customFormat="1" ht="10.5" customHeight="1" thickTop="1" thickBot="1" x14ac:dyDescent="0.2">
      <c r="B97" s="861" t="s">
        <v>757</v>
      </c>
      <c r="C97" s="862"/>
      <c r="D97" s="862"/>
      <c r="E97" s="862"/>
      <c r="F97" s="862"/>
      <c r="G97" s="862"/>
      <c r="H97" s="862"/>
      <c r="I97" s="862"/>
      <c r="J97" s="866"/>
      <c r="K97" s="1324"/>
      <c r="L97" s="1325"/>
      <c r="M97" s="1325"/>
      <c r="N97" s="1325"/>
      <c r="O97" s="1325"/>
      <c r="P97" s="1325"/>
      <c r="Q97" s="1326"/>
    </row>
    <row r="98" spans="2:17" ht="10.5" customHeight="1" thickBot="1" x14ac:dyDescent="0.2">
      <c r="B98" s="822" t="s">
        <v>15</v>
      </c>
      <c r="C98" s="823" t="s">
        <v>3</v>
      </c>
      <c r="D98" s="823" t="s">
        <v>441</v>
      </c>
      <c r="E98" s="823" t="s">
        <v>1</v>
      </c>
      <c r="F98" s="823" t="s">
        <v>441</v>
      </c>
      <c r="G98" s="823" t="s">
        <v>2</v>
      </c>
      <c r="H98" s="823" t="s">
        <v>441</v>
      </c>
      <c r="I98" s="823" t="s">
        <v>1518</v>
      </c>
      <c r="J98" s="832" t="s">
        <v>441</v>
      </c>
      <c r="K98" s="809" t="s">
        <v>1497</v>
      </c>
      <c r="L98" s="810" t="s">
        <v>441</v>
      </c>
      <c r="M98" s="811" t="s">
        <v>1498</v>
      </c>
      <c r="N98" s="810" t="s">
        <v>441</v>
      </c>
      <c r="O98" s="810" t="s">
        <v>468</v>
      </c>
      <c r="P98" s="812" t="s">
        <v>441</v>
      </c>
      <c r="Q98" s="808" t="s">
        <v>441</v>
      </c>
    </row>
    <row r="99" spans="2:17" ht="10.5" customHeight="1" x14ac:dyDescent="0.15">
      <c r="B99" s="863">
        <v>2012</v>
      </c>
      <c r="C99" s="855"/>
      <c r="D99" s="855"/>
      <c r="E99" s="855"/>
      <c r="F99" s="855"/>
      <c r="G99" s="855"/>
      <c r="H99" s="855"/>
      <c r="I99" s="855"/>
      <c r="J99" s="855"/>
      <c r="K99" s="854">
        <v>0</v>
      </c>
      <c r="L99" s="779">
        <f>(K99*100000)/AI16</f>
        <v>0</v>
      </c>
      <c r="M99" s="855">
        <v>0</v>
      </c>
      <c r="N99" s="855"/>
      <c r="O99" s="855">
        <v>0</v>
      </c>
      <c r="P99" s="855"/>
      <c r="Q99" s="868"/>
    </row>
    <row r="100" spans="2:17" ht="10.5" customHeight="1" x14ac:dyDescent="0.15">
      <c r="B100" s="864">
        <v>2013</v>
      </c>
      <c r="C100" s="739"/>
      <c r="D100" s="739"/>
      <c r="E100" s="739"/>
      <c r="F100" s="739"/>
      <c r="G100" s="739"/>
      <c r="H100" s="739"/>
      <c r="I100" s="739"/>
      <c r="J100" s="739"/>
      <c r="K100" s="741">
        <v>0</v>
      </c>
      <c r="L100" s="779">
        <f>(K100*100000)/AI17</f>
        <v>0</v>
      </c>
      <c r="M100" s="739">
        <v>0</v>
      </c>
      <c r="N100" s="739"/>
      <c r="O100" s="739">
        <v>0</v>
      </c>
      <c r="P100" s="739"/>
      <c r="Q100" s="740"/>
    </row>
    <row r="101" spans="2:17" ht="10.5" customHeight="1" x14ac:dyDescent="0.15">
      <c r="B101" s="864">
        <v>2014</v>
      </c>
      <c r="C101" s="739"/>
      <c r="D101" s="739"/>
      <c r="E101" s="739"/>
      <c r="F101" s="739"/>
      <c r="G101" s="739"/>
      <c r="H101" s="739"/>
      <c r="I101" s="739"/>
      <c r="J101" s="739"/>
      <c r="K101" s="741">
        <v>0</v>
      </c>
      <c r="L101" s="779">
        <f>(K101*100000)/AI18</f>
        <v>0</v>
      </c>
      <c r="M101" s="739">
        <v>0</v>
      </c>
      <c r="N101" s="739"/>
      <c r="O101" s="739">
        <v>0</v>
      </c>
      <c r="P101" s="739"/>
      <c r="Q101" s="740"/>
    </row>
    <row r="102" spans="2:17" ht="10.5" customHeight="1" x14ac:dyDescent="0.15">
      <c r="B102" s="864">
        <v>2015</v>
      </c>
      <c r="C102" s="739"/>
      <c r="D102" s="739"/>
      <c r="E102" s="739"/>
      <c r="F102" s="739"/>
      <c r="G102" s="739"/>
      <c r="H102" s="739"/>
      <c r="I102" s="739"/>
      <c r="J102" s="739"/>
      <c r="K102" s="741">
        <v>0</v>
      </c>
      <c r="L102" s="779">
        <f>(K102*100000)/AI19</f>
        <v>0</v>
      </c>
      <c r="M102" s="739">
        <v>0</v>
      </c>
      <c r="N102" s="739"/>
      <c r="O102" s="739">
        <v>0</v>
      </c>
      <c r="P102" s="739"/>
      <c r="Q102" s="740"/>
    </row>
    <row r="103" spans="2:17" ht="10.5" customHeight="1" x14ac:dyDescent="0.15">
      <c r="B103" s="864">
        <v>2016</v>
      </c>
      <c r="C103" s="739"/>
      <c r="D103" s="739"/>
      <c r="E103" s="739"/>
      <c r="F103" s="739"/>
      <c r="G103" s="739"/>
      <c r="H103" s="739"/>
      <c r="I103" s="739"/>
      <c r="J103" s="739"/>
      <c r="K103" s="741"/>
      <c r="L103" s="739"/>
      <c r="M103" s="739"/>
      <c r="N103" s="739"/>
      <c r="O103" s="739"/>
      <c r="P103" s="739"/>
      <c r="Q103" s="740"/>
    </row>
    <row r="104" spans="2:17" ht="10.5" customHeight="1" x14ac:dyDescent="0.15">
      <c r="B104" s="864">
        <v>2017</v>
      </c>
      <c r="C104" s="739"/>
      <c r="D104" s="739"/>
      <c r="E104" s="739"/>
      <c r="F104" s="739"/>
      <c r="G104" s="739"/>
      <c r="H104" s="739"/>
      <c r="I104" s="739"/>
      <c r="J104" s="739"/>
      <c r="K104" s="741"/>
      <c r="L104" s="739"/>
      <c r="M104" s="739"/>
      <c r="N104" s="739"/>
      <c r="O104" s="739"/>
      <c r="P104" s="739"/>
      <c r="Q104" s="740"/>
    </row>
    <row r="105" spans="2:17" ht="10.5" customHeight="1" thickBot="1" x14ac:dyDescent="0.2">
      <c r="B105" s="864">
        <v>2018</v>
      </c>
      <c r="C105" s="744"/>
      <c r="D105" s="744"/>
      <c r="E105" s="744"/>
      <c r="F105" s="744"/>
      <c r="G105" s="744"/>
      <c r="H105" s="744"/>
      <c r="I105" s="744"/>
      <c r="J105" s="744"/>
      <c r="K105" s="743"/>
      <c r="L105" s="744"/>
      <c r="M105" s="744"/>
      <c r="N105" s="744"/>
      <c r="O105" s="744"/>
      <c r="P105" s="744"/>
      <c r="Q105" s="850"/>
    </row>
    <row r="106" spans="2:17" ht="10.5" customHeight="1" thickTop="1" thickBot="1" x14ac:dyDescent="0.2">
      <c r="B106" s="860" t="s">
        <v>1504</v>
      </c>
      <c r="C106" s="865"/>
      <c r="D106" s="865"/>
      <c r="E106" s="865"/>
      <c r="F106" s="865"/>
      <c r="G106" s="865"/>
      <c r="H106" s="865"/>
      <c r="I106" s="865"/>
      <c r="J106" s="867"/>
      <c r="K106" s="872">
        <f>SUM(K99:K105)</f>
        <v>0</v>
      </c>
      <c r="L106" s="865">
        <f>(K106*100000)/AI23</f>
        <v>0</v>
      </c>
      <c r="M106" s="865">
        <f>SUM(M99:M105)</f>
        <v>0</v>
      </c>
      <c r="N106" s="865"/>
      <c r="O106" s="865">
        <f>SUM(O99:O105)</f>
        <v>0</v>
      </c>
      <c r="P106" s="867"/>
      <c r="Q106" s="869"/>
    </row>
    <row r="107" spans="2:17" ht="10.5" customHeight="1" thickTop="1" thickBot="1" x14ac:dyDescent="0.2">
      <c r="B107" s="1099"/>
      <c r="C107" s="735"/>
      <c r="D107" s="735"/>
      <c r="E107" s="735"/>
      <c r="F107" s="735"/>
      <c r="G107" s="735"/>
      <c r="H107" s="735"/>
      <c r="I107" s="735"/>
      <c r="J107" s="735"/>
      <c r="K107" s="739"/>
      <c r="L107" s="760"/>
      <c r="M107" s="760"/>
      <c r="N107" s="760"/>
      <c r="O107" s="760"/>
      <c r="P107" s="760"/>
      <c r="Q107" s="760"/>
    </row>
    <row r="108" spans="2:17" ht="10.5" customHeight="1" x14ac:dyDescent="0.15">
      <c r="B108" s="751" t="s">
        <v>1516</v>
      </c>
      <c r="C108" s="752"/>
      <c r="D108" s="752"/>
      <c r="E108" s="752"/>
      <c r="F108" s="752"/>
      <c r="G108" s="752"/>
      <c r="H108" s="752"/>
      <c r="I108" s="752"/>
      <c r="J108" s="782"/>
      <c r="K108" s="739"/>
      <c r="L108" s="760"/>
      <c r="M108" s="760"/>
      <c r="N108" s="760"/>
      <c r="O108" s="760"/>
      <c r="P108" s="760"/>
      <c r="Q108" s="760"/>
    </row>
    <row r="109" spans="2:17" ht="10.5" customHeight="1" thickBot="1" x14ac:dyDescent="0.2">
      <c r="B109" s="761" t="s">
        <v>15</v>
      </c>
      <c r="C109" s="762" t="s">
        <v>3</v>
      </c>
      <c r="D109" s="762" t="s">
        <v>441</v>
      </c>
      <c r="E109" s="762" t="s">
        <v>1</v>
      </c>
      <c r="F109" s="762" t="s">
        <v>441</v>
      </c>
      <c r="G109" s="762" t="s">
        <v>2</v>
      </c>
      <c r="H109" s="762" t="s">
        <v>441</v>
      </c>
      <c r="I109" s="762" t="s">
        <v>1518</v>
      </c>
      <c r="J109" s="783" t="s">
        <v>441</v>
      </c>
      <c r="K109" s="739"/>
      <c r="L109" s="760"/>
      <c r="M109" s="760"/>
      <c r="N109" s="760"/>
      <c r="O109" s="760"/>
      <c r="P109" s="760"/>
      <c r="Q109" s="760"/>
    </row>
    <row r="110" spans="2:17" ht="10.5" customHeight="1" x14ac:dyDescent="0.15">
      <c r="B110" s="764">
        <v>2012</v>
      </c>
      <c r="C110" s="784">
        <v>0</v>
      </c>
      <c r="D110" s="784">
        <f>(C110*100000)/$C16</f>
        <v>0</v>
      </c>
      <c r="E110" s="784">
        <v>0</v>
      </c>
      <c r="F110" s="784">
        <f>(E110*100000)/$C16</f>
        <v>0</v>
      </c>
      <c r="G110" s="784">
        <v>0</v>
      </c>
      <c r="H110" s="784">
        <f>(G110*100000)/$C16</f>
        <v>0</v>
      </c>
      <c r="I110" s="784">
        <f>(SUM(C110,E110,G110))</f>
        <v>0</v>
      </c>
      <c r="J110" s="785">
        <f>(I110*100000)/$C16</f>
        <v>0</v>
      </c>
      <c r="K110" s="739"/>
      <c r="L110" s="760"/>
      <c r="M110" s="760"/>
      <c r="N110" s="760"/>
      <c r="O110" s="760"/>
      <c r="P110" s="760"/>
      <c r="Q110" s="760"/>
    </row>
    <row r="111" spans="2:17" ht="10.5" customHeight="1" x14ac:dyDescent="0.15">
      <c r="B111" s="753">
        <v>2013</v>
      </c>
      <c r="C111" s="733">
        <v>0</v>
      </c>
      <c r="D111" s="733">
        <f>(C111*100000)/$C17</f>
        <v>0</v>
      </c>
      <c r="E111" s="733">
        <v>0</v>
      </c>
      <c r="F111" s="733">
        <f>(E111*100000)/$C17</f>
        <v>0</v>
      </c>
      <c r="G111" s="733">
        <v>0</v>
      </c>
      <c r="H111" s="733">
        <f>(G111*100000)/$C17</f>
        <v>0</v>
      </c>
      <c r="I111" s="733">
        <f>(SUM(C111,E111,G111))</f>
        <v>0</v>
      </c>
      <c r="J111" s="786">
        <f>(I111*100000)/$C17</f>
        <v>0</v>
      </c>
      <c r="K111" s="739"/>
      <c r="L111" s="760"/>
      <c r="M111" s="760"/>
      <c r="N111" s="760"/>
      <c r="O111" s="760"/>
      <c r="P111" s="760"/>
      <c r="Q111" s="760"/>
    </row>
    <row r="112" spans="2:17" ht="10.5" customHeight="1" thickBot="1" x14ac:dyDescent="0.2">
      <c r="B112" s="755">
        <v>2014</v>
      </c>
      <c r="C112" s="787">
        <v>0</v>
      </c>
      <c r="D112" s="787">
        <f>(C112*100000)/$C18</f>
        <v>0</v>
      </c>
      <c r="E112" s="787">
        <v>0</v>
      </c>
      <c r="F112" s="787">
        <f>(E112*100000)/$C18</f>
        <v>0</v>
      </c>
      <c r="G112" s="787">
        <v>0</v>
      </c>
      <c r="H112" s="787">
        <f>(G112*100000)/$C18</f>
        <v>0</v>
      </c>
      <c r="I112" s="787">
        <f>(SUM(C112,E112,G112))</f>
        <v>0</v>
      </c>
      <c r="J112" s="788">
        <f>(I112*100000)/$C18</f>
        <v>0</v>
      </c>
      <c r="K112" s="739"/>
      <c r="L112" s="760"/>
      <c r="M112" s="760"/>
      <c r="N112" s="760"/>
      <c r="O112" s="760"/>
      <c r="P112" s="760"/>
      <c r="Q112" s="760"/>
    </row>
    <row r="113" spans="2:24" ht="10.5" customHeight="1" thickTop="1" x14ac:dyDescent="0.15">
      <c r="B113" s="789" t="s">
        <v>1504</v>
      </c>
      <c r="C113" s="790">
        <f>SUM(C110:C112)</f>
        <v>0</v>
      </c>
      <c r="D113" s="790">
        <f>(C113*100000)/$C23</f>
        <v>0</v>
      </c>
      <c r="E113" s="790">
        <f>SUM(E110:E112)</f>
        <v>0</v>
      </c>
      <c r="F113" s="790">
        <f>(E113*100000)/$C23</f>
        <v>0</v>
      </c>
      <c r="G113" s="790">
        <f>SUM(G110:G112)</f>
        <v>0</v>
      </c>
      <c r="H113" s="790">
        <f>(G113*100000)/$C23</f>
        <v>0</v>
      </c>
      <c r="I113" s="790">
        <f>SUM(I110:I112)</f>
        <v>0</v>
      </c>
      <c r="J113" s="791">
        <f>(I113*100000)/$C23</f>
        <v>0</v>
      </c>
      <c r="K113" s="754"/>
      <c r="L113" s="760"/>
      <c r="M113" s="760"/>
      <c r="N113" s="760"/>
      <c r="O113" s="760"/>
      <c r="P113" s="760"/>
      <c r="Q113" s="760"/>
    </row>
    <row r="114" spans="2:24" ht="10.5" customHeight="1" thickBot="1" x14ac:dyDescent="0.2">
      <c r="B114" s="758"/>
      <c r="C114" s="739"/>
      <c r="D114" s="739"/>
      <c r="E114" s="739"/>
      <c r="F114" s="739"/>
      <c r="G114" s="739"/>
      <c r="H114" s="739"/>
      <c r="I114" s="739"/>
      <c r="J114" s="792"/>
      <c r="K114" s="739"/>
      <c r="L114" s="760"/>
      <c r="M114" s="760"/>
      <c r="N114" s="760"/>
      <c r="O114" s="760"/>
      <c r="P114" s="760"/>
      <c r="Q114" s="739"/>
    </row>
    <row r="115" spans="2:24" ht="10.5" customHeight="1" x14ac:dyDescent="0.15">
      <c r="B115" s="793" t="s">
        <v>1508</v>
      </c>
      <c r="C115" s="794"/>
      <c r="D115" s="794"/>
      <c r="E115" s="794"/>
      <c r="F115" s="794"/>
      <c r="G115" s="794"/>
      <c r="H115" s="794"/>
      <c r="I115" s="794"/>
      <c r="J115" s="795"/>
      <c r="K115" s="779"/>
      <c r="L115" s="760"/>
      <c r="M115" s="760"/>
      <c r="N115" s="760"/>
      <c r="O115" s="760"/>
      <c r="P115" s="760"/>
      <c r="Q115" s="760"/>
    </row>
    <row r="116" spans="2:24" ht="10.5" customHeight="1" thickBot="1" x14ac:dyDescent="0.2">
      <c r="B116" s="761" t="s">
        <v>15</v>
      </c>
      <c r="C116" s="762" t="s">
        <v>3</v>
      </c>
      <c r="D116" s="762" t="s">
        <v>441</v>
      </c>
      <c r="E116" s="762" t="s">
        <v>1</v>
      </c>
      <c r="F116" s="762" t="s">
        <v>441</v>
      </c>
      <c r="G116" s="762" t="s">
        <v>2</v>
      </c>
      <c r="H116" s="762" t="s">
        <v>441</v>
      </c>
      <c r="I116" s="762" t="s">
        <v>1518</v>
      </c>
      <c r="J116" s="783" t="s">
        <v>441</v>
      </c>
      <c r="K116" s="779"/>
      <c r="L116" s="760"/>
      <c r="M116" s="760"/>
      <c r="N116" s="760"/>
      <c r="O116" s="760"/>
      <c r="P116" s="760"/>
      <c r="Q116" s="760"/>
    </row>
    <row r="117" spans="2:24" ht="10.5" customHeight="1" x14ac:dyDescent="0.15">
      <c r="B117" s="764">
        <v>2012</v>
      </c>
      <c r="C117" s="784"/>
      <c r="D117" s="784"/>
      <c r="E117" s="784"/>
      <c r="F117" s="784"/>
      <c r="G117" s="784"/>
      <c r="H117" s="784"/>
      <c r="I117" s="784"/>
      <c r="J117" s="785"/>
      <c r="K117" s="779"/>
      <c r="L117" s="760"/>
      <c r="M117" s="760"/>
      <c r="N117" s="760"/>
      <c r="O117" s="760"/>
      <c r="P117" s="760"/>
      <c r="Q117" s="760"/>
    </row>
    <row r="118" spans="2:24" ht="10.5" customHeight="1" x14ac:dyDescent="0.15">
      <c r="B118" s="753">
        <v>2013</v>
      </c>
      <c r="C118" s="733"/>
      <c r="D118" s="733"/>
      <c r="E118" s="733"/>
      <c r="F118" s="733"/>
      <c r="G118" s="733"/>
      <c r="H118" s="733"/>
      <c r="I118" s="733"/>
      <c r="J118" s="786"/>
      <c r="K118" s="779"/>
      <c r="L118" s="760"/>
      <c r="M118" s="760"/>
      <c r="N118" s="760"/>
      <c r="O118" s="760"/>
      <c r="P118" s="760"/>
      <c r="Q118" s="760"/>
    </row>
    <row r="119" spans="2:24" ht="10.5" customHeight="1" x14ac:dyDescent="0.15">
      <c r="B119" s="753">
        <v>2014</v>
      </c>
      <c r="C119" s="733"/>
      <c r="D119" s="733"/>
      <c r="E119" s="733"/>
      <c r="F119" s="733"/>
      <c r="G119" s="733"/>
      <c r="H119" s="733"/>
      <c r="I119" s="733"/>
      <c r="J119" s="786"/>
      <c r="K119" s="779"/>
      <c r="L119" s="760"/>
      <c r="M119" s="760"/>
      <c r="N119" s="760"/>
      <c r="O119" s="760"/>
      <c r="P119" s="760"/>
      <c r="Q119" s="760"/>
    </row>
    <row r="120" spans="2:24" ht="10.5" customHeight="1" thickBot="1" x14ac:dyDescent="0.2">
      <c r="B120" s="758"/>
      <c r="C120" s="739"/>
      <c r="D120" s="739"/>
      <c r="E120" s="739"/>
      <c r="F120" s="739"/>
      <c r="G120" s="739"/>
      <c r="H120" s="739"/>
      <c r="I120" s="739"/>
      <c r="J120" s="792"/>
      <c r="K120" s="739"/>
      <c r="L120" s="760"/>
      <c r="M120" s="760"/>
      <c r="N120" s="760"/>
      <c r="O120" s="760"/>
      <c r="P120" s="760"/>
      <c r="Q120" s="760"/>
    </row>
    <row r="121" spans="2:24" ht="10.5" customHeight="1" x14ac:dyDescent="0.15">
      <c r="B121" s="751" t="s">
        <v>2269</v>
      </c>
      <c r="C121" s="752"/>
      <c r="D121" s="752"/>
      <c r="E121" s="752"/>
      <c r="F121" s="752"/>
      <c r="G121" s="752"/>
      <c r="H121" s="752"/>
      <c r="I121" s="752"/>
      <c r="J121" s="782"/>
      <c r="K121" s="754"/>
      <c r="L121" s="760"/>
      <c r="M121" s="760"/>
      <c r="N121" s="760"/>
      <c r="O121" s="760"/>
      <c r="P121" s="760"/>
      <c r="Q121" s="760"/>
    </row>
    <row r="122" spans="2:24" ht="10.5" customHeight="1" thickBot="1" x14ac:dyDescent="0.2">
      <c r="B122" s="761" t="s">
        <v>15</v>
      </c>
      <c r="C122" s="762" t="s">
        <v>3</v>
      </c>
      <c r="D122" s="762" t="s">
        <v>441</v>
      </c>
      <c r="E122" s="762" t="s">
        <v>1</v>
      </c>
      <c r="F122" s="762" t="s">
        <v>441</v>
      </c>
      <c r="G122" s="762" t="s">
        <v>2</v>
      </c>
      <c r="H122" s="762" t="s">
        <v>441</v>
      </c>
      <c r="I122" s="762" t="s">
        <v>1518</v>
      </c>
      <c r="J122" s="783" t="s">
        <v>441</v>
      </c>
      <c r="K122" s="739"/>
      <c r="L122" s="760"/>
      <c r="M122" s="760"/>
      <c r="N122" s="760"/>
      <c r="O122" s="760"/>
      <c r="P122" s="760"/>
      <c r="Q122" s="760"/>
    </row>
    <row r="123" spans="2:24" ht="10.5" customHeight="1" x14ac:dyDescent="0.15">
      <c r="B123" s="764">
        <v>2010</v>
      </c>
      <c r="C123" s="784"/>
      <c r="D123" s="784"/>
      <c r="E123" s="784"/>
      <c r="F123" s="784"/>
      <c r="G123" s="784"/>
      <c r="H123" s="784"/>
      <c r="I123" s="784"/>
      <c r="J123" s="785"/>
      <c r="K123" s="739"/>
      <c r="L123" s="760"/>
      <c r="M123" s="760"/>
      <c r="N123" s="760"/>
      <c r="O123" s="760"/>
      <c r="P123" s="760"/>
      <c r="Q123" s="760"/>
    </row>
    <row r="124" spans="2:24" ht="10.5" customHeight="1" x14ac:dyDescent="0.15">
      <c r="B124" s="753">
        <v>2011</v>
      </c>
      <c r="C124" s="733"/>
      <c r="D124" s="733"/>
      <c r="E124" s="733"/>
      <c r="F124" s="733"/>
      <c r="G124" s="733"/>
      <c r="H124" s="733"/>
      <c r="I124" s="733"/>
      <c r="J124" s="786"/>
      <c r="K124" s="739"/>
      <c r="L124" s="760"/>
      <c r="M124" s="760"/>
      <c r="N124" s="760"/>
      <c r="O124" s="760"/>
      <c r="P124" s="760"/>
      <c r="Q124" s="760"/>
    </row>
    <row r="125" spans="2:24" ht="10.5" customHeight="1" x14ac:dyDescent="0.15">
      <c r="B125" s="753">
        <v>2012</v>
      </c>
      <c r="C125" s="733"/>
      <c r="D125" s="733"/>
      <c r="E125" s="733"/>
      <c r="F125" s="733"/>
      <c r="G125" s="733"/>
      <c r="H125" s="733"/>
      <c r="I125" s="733"/>
      <c r="J125" s="786"/>
      <c r="K125" s="739"/>
      <c r="L125" s="760"/>
      <c r="M125" s="760"/>
      <c r="N125" s="760"/>
      <c r="O125" s="760"/>
      <c r="P125" s="760"/>
      <c r="Q125" s="760"/>
    </row>
    <row r="126" spans="2:24" ht="10.5" customHeight="1" x14ac:dyDescent="0.15">
      <c r="B126" s="753">
        <v>2013</v>
      </c>
      <c r="C126" s="733"/>
      <c r="D126" s="733"/>
      <c r="E126" s="733"/>
      <c r="F126" s="733"/>
      <c r="G126" s="733"/>
      <c r="H126" s="733"/>
      <c r="I126" s="733"/>
      <c r="J126" s="786"/>
      <c r="K126" s="739"/>
      <c r="L126" s="760"/>
      <c r="M126" s="760"/>
      <c r="N126" s="760"/>
      <c r="O126" s="760"/>
      <c r="P126" s="760"/>
      <c r="Q126" s="760"/>
    </row>
    <row r="127" spans="2:24" ht="10.5" customHeight="1" x14ac:dyDescent="0.15">
      <c r="B127" s="753">
        <v>2014</v>
      </c>
      <c r="C127" s="733"/>
      <c r="D127" s="733"/>
      <c r="E127" s="733"/>
      <c r="F127" s="733"/>
      <c r="G127" s="733"/>
      <c r="H127" s="733"/>
      <c r="I127" s="733"/>
      <c r="J127" s="786"/>
      <c r="K127" s="754"/>
      <c r="L127" s="760"/>
      <c r="M127" s="760"/>
      <c r="N127" s="760"/>
      <c r="O127" s="760"/>
      <c r="P127" s="760"/>
      <c r="Q127" s="760"/>
    </row>
    <row r="128" spans="2:24" x14ac:dyDescent="0.15">
      <c r="B128" s="796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39"/>
      <c r="S128" s="798"/>
      <c r="T128" s="798"/>
      <c r="U128" s="798"/>
      <c r="V128" s="798"/>
      <c r="W128" s="798"/>
      <c r="X128" s="798"/>
    </row>
  </sheetData>
  <mergeCells count="25">
    <mergeCell ref="AK1:AK3"/>
    <mergeCell ref="AL1:AP2"/>
    <mergeCell ref="A1:A3"/>
    <mergeCell ref="D1:AI1"/>
    <mergeCell ref="C29:J29"/>
    <mergeCell ref="K29:Q29"/>
    <mergeCell ref="G2:M2"/>
    <mergeCell ref="R29:S29"/>
    <mergeCell ref="B27:S28"/>
    <mergeCell ref="D2:F2"/>
    <mergeCell ref="N2:T2"/>
    <mergeCell ref="V2:AB2"/>
    <mergeCell ref="AD2:AF2"/>
    <mergeCell ref="AG2:AI2"/>
    <mergeCell ref="K97:Q97"/>
    <mergeCell ref="R45:S45"/>
    <mergeCell ref="K83:Q83"/>
    <mergeCell ref="K72:Q72"/>
    <mergeCell ref="C72:J72"/>
    <mergeCell ref="C83:J83"/>
    <mergeCell ref="K60:Q60"/>
    <mergeCell ref="C60:J60"/>
    <mergeCell ref="R60:S60"/>
    <mergeCell ref="C45:J45"/>
    <mergeCell ref="K45:Q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"/>
  <sheetViews>
    <sheetView zoomScale="80" zoomScaleNormal="80" workbookViewId="0">
      <pane xSplit="1" topLeftCell="B1" activePane="topRight" state="frozen"/>
      <selection pane="topRight" activeCell="AS54" sqref="AS54"/>
    </sheetView>
  </sheetViews>
  <sheetFormatPr defaultRowHeight="12.75" x14ac:dyDescent="0.2"/>
  <cols>
    <col min="1" max="69" width="8.7109375" customWidth="1"/>
  </cols>
  <sheetData>
    <row r="1" spans="1:93" ht="13.5" thickBot="1" x14ac:dyDescent="0.25"/>
    <row r="2" spans="1:93" ht="14.25" thickTop="1" thickBot="1" x14ac:dyDescent="0.25">
      <c r="A2" s="316"/>
      <c r="B2" s="1246" t="s">
        <v>454</v>
      </c>
      <c r="C2" s="1246"/>
      <c r="D2" s="1246"/>
      <c r="E2" s="1246"/>
      <c r="F2" s="1246"/>
      <c r="G2" s="1246"/>
      <c r="H2" s="1246"/>
      <c r="I2" s="1246"/>
      <c r="J2" s="1246"/>
      <c r="K2" s="1246"/>
      <c r="L2" s="1246"/>
      <c r="M2" s="1246"/>
      <c r="N2" s="1246"/>
      <c r="O2" s="1246"/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46"/>
      <c r="AC2" s="1246"/>
      <c r="AD2" s="1246"/>
      <c r="AE2" s="1246"/>
      <c r="AF2" s="1246"/>
      <c r="AG2" s="1362"/>
      <c r="AH2" s="1361" t="s">
        <v>1528</v>
      </c>
      <c r="AI2" s="1246"/>
      <c r="AJ2" s="1246"/>
      <c r="AK2" s="1246"/>
      <c r="AL2" s="1246"/>
      <c r="AM2" s="1246"/>
      <c r="AN2" s="1246"/>
      <c r="AO2" s="1246"/>
      <c r="AP2" s="1246"/>
      <c r="AQ2" s="1246"/>
      <c r="AR2" s="1246"/>
      <c r="AS2" s="1246"/>
      <c r="AT2" s="1246"/>
      <c r="AU2" s="1246"/>
      <c r="AV2" s="1246"/>
      <c r="AW2" s="1246"/>
      <c r="AX2" s="1246"/>
      <c r="AY2" s="1246"/>
      <c r="AZ2" s="1246"/>
      <c r="BA2" s="1246"/>
      <c r="BB2" s="1246"/>
      <c r="BC2" s="1246"/>
      <c r="BD2" s="1246"/>
      <c r="BE2" s="1361" t="s">
        <v>2198</v>
      </c>
      <c r="BF2" s="1246"/>
      <c r="BG2" s="1246"/>
      <c r="BH2" s="1246"/>
      <c r="BI2" s="1246"/>
      <c r="BJ2" s="1246"/>
      <c r="BK2" s="1246"/>
      <c r="BL2" s="1246"/>
      <c r="BM2" s="1246"/>
      <c r="BN2" s="1246"/>
      <c r="BO2" s="1246"/>
      <c r="BP2" s="1246"/>
      <c r="BQ2" s="1246"/>
      <c r="BR2" s="1246"/>
      <c r="BS2" s="1246"/>
      <c r="BT2" s="1246"/>
      <c r="BU2" s="1246"/>
      <c r="BV2" s="1246"/>
      <c r="BW2" s="1246"/>
      <c r="BX2" s="1246"/>
      <c r="BY2" s="1246"/>
      <c r="BZ2" s="1246"/>
      <c r="CA2" s="1246"/>
      <c r="CB2" s="1246"/>
      <c r="CC2" s="1246"/>
      <c r="CD2" s="1246"/>
      <c r="CE2" s="1246"/>
      <c r="CF2" s="1246"/>
      <c r="CG2" s="1246"/>
      <c r="CH2" s="1246"/>
      <c r="CI2" s="1246"/>
      <c r="CJ2" s="1246"/>
      <c r="CK2" s="1246"/>
      <c r="CL2" s="1246"/>
      <c r="CM2" s="1246"/>
      <c r="CN2" s="1246"/>
      <c r="CO2" s="1362"/>
    </row>
    <row r="3" spans="1:93" x14ac:dyDescent="0.2">
      <c r="A3" s="317"/>
      <c r="B3" s="1247" t="s">
        <v>1525</v>
      </c>
      <c r="C3" s="1248"/>
      <c r="D3" s="1248"/>
      <c r="E3" s="1248"/>
      <c r="F3" s="1248"/>
      <c r="G3" s="1248"/>
      <c r="H3" s="1248"/>
      <c r="I3" s="1248"/>
      <c r="J3" s="1248"/>
      <c r="K3" s="1378" t="s">
        <v>444</v>
      </c>
      <c r="L3" s="1379"/>
      <c r="M3" s="1379"/>
      <c r="N3" s="1379"/>
      <c r="O3" s="1379"/>
      <c r="P3" s="1379"/>
      <c r="Q3" s="1379"/>
      <c r="R3" s="1379"/>
      <c r="S3" s="1380"/>
      <c r="T3" s="1376" t="s">
        <v>445</v>
      </c>
      <c r="U3" s="1369"/>
      <c r="V3" s="1369"/>
      <c r="W3" s="1369"/>
      <c r="X3" s="1369"/>
      <c r="Y3" s="1369"/>
      <c r="Z3" s="1369"/>
      <c r="AA3" s="1369"/>
      <c r="AB3" s="1369"/>
      <c r="AC3" s="1369"/>
      <c r="AD3" s="1369"/>
      <c r="AE3" s="1369"/>
      <c r="AF3" s="1377"/>
      <c r="AG3" s="1377"/>
      <c r="AH3" s="1368" t="s">
        <v>1523</v>
      </c>
      <c r="AI3" s="1369"/>
      <c r="AJ3" s="1370"/>
      <c r="AK3" s="1366" t="s">
        <v>2197</v>
      </c>
      <c r="AL3" s="1248"/>
      <c r="AM3" s="1248"/>
      <c r="AN3" s="1248"/>
      <c r="AO3" s="1248"/>
      <c r="AP3" s="1248"/>
      <c r="AQ3" s="1248"/>
      <c r="AR3" s="1367"/>
      <c r="AS3" s="1366" t="s">
        <v>1524</v>
      </c>
      <c r="AT3" s="1248"/>
      <c r="AU3" s="1248"/>
      <c r="AV3" s="1366" t="s">
        <v>1527</v>
      </c>
      <c r="AW3" s="1248"/>
      <c r="AX3" s="1248"/>
      <c r="AY3" s="1248"/>
      <c r="AZ3" s="1248"/>
      <c r="BA3" s="1248"/>
      <c r="BB3" s="1248"/>
      <c r="BC3" s="1248"/>
      <c r="BD3" s="1248"/>
      <c r="BE3" s="1363" t="s">
        <v>1526</v>
      </c>
      <c r="BF3" s="1239"/>
      <c r="BG3" s="1364"/>
      <c r="BH3" s="1365" t="s">
        <v>1522</v>
      </c>
      <c r="BI3" s="1239"/>
      <c r="BJ3" s="1239"/>
      <c r="BK3" s="1239"/>
      <c r="BL3" s="1239"/>
      <c r="BM3" s="1239"/>
      <c r="BN3" s="1239"/>
      <c r="BO3" s="1239"/>
      <c r="BP3" s="1239"/>
      <c r="BQ3" s="1239"/>
      <c r="BR3" s="1383" t="s">
        <v>1480</v>
      </c>
      <c r="BS3" s="1384"/>
      <c r="BT3" s="1384"/>
      <c r="BU3" s="1384"/>
      <c r="BV3" s="1384"/>
      <c r="BW3" s="1384"/>
      <c r="BX3" s="1384"/>
      <c r="BY3" s="1384"/>
      <c r="BZ3" s="1384"/>
      <c r="CA3" s="1384"/>
      <c r="CB3" s="1384"/>
      <c r="CC3" s="1385"/>
      <c r="CD3" s="1383" t="s">
        <v>1722</v>
      </c>
      <c r="CE3" s="1384"/>
      <c r="CF3" s="1384"/>
      <c r="CG3" s="1384"/>
      <c r="CH3" s="1384"/>
      <c r="CI3" s="1384"/>
      <c r="CJ3" s="1384"/>
      <c r="CK3" s="1384"/>
      <c r="CL3" s="1384"/>
      <c r="CM3" s="1384"/>
      <c r="CN3" s="1384"/>
      <c r="CO3" s="1385"/>
    </row>
    <row r="4" spans="1:93" ht="14.25" customHeight="1" thickBot="1" x14ac:dyDescent="0.25">
      <c r="A4" s="318"/>
      <c r="B4" s="1371" t="s">
        <v>446</v>
      </c>
      <c r="C4" s="1372"/>
      <c r="D4" s="1372" t="s">
        <v>447</v>
      </c>
      <c r="E4" s="1372"/>
      <c r="F4" s="1372" t="s">
        <v>448</v>
      </c>
      <c r="G4" s="1372"/>
      <c r="H4" s="256"/>
      <c r="I4" s="1372" t="s">
        <v>449</v>
      </c>
      <c r="J4" s="1373"/>
      <c r="K4" s="1375" t="s">
        <v>446</v>
      </c>
      <c r="L4" s="1372"/>
      <c r="M4" s="1372" t="s">
        <v>447</v>
      </c>
      <c r="N4" s="1372"/>
      <c r="O4" s="1372" t="s">
        <v>448</v>
      </c>
      <c r="P4" s="1372"/>
      <c r="Q4" s="256"/>
      <c r="R4" s="1372" t="s">
        <v>449</v>
      </c>
      <c r="S4" s="1374"/>
      <c r="T4" s="1394" t="s">
        <v>446</v>
      </c>
      <c r="U4" s="1395"/>
      <c r="V4" s="1371"/>
      <c r="W4" s="1373" t="s">
        <v>447</v>
      </c>
      <c r="X4" s="1395"/>
      <c r="Y4" s="1371"/>
      <c r="Z4" s="1396" t="s">
        <v>448</v>
      </c>
      <c r="AA4" s="1397"/>
      <c r="AB4" s="1398"/>
      <c r="AC4" s="1392" t="s">
        <v>2439</v>
      </c>
      <c r="AD4" s="1392" t="s">
        <v>2440</v>
      </c>
      <c r="AE4" s="1372" t="s">
        <v>449</v>
      </c>
      <c r="AF4" s="1373"/>
      <c r="AG4" s="1373"/>
      <c r="AH4" s="298"/>
      <c r="AI4" s="1372" t="s">
        <v>446</v>
      </c>
      <c r="AJ4" s="1399"/>
      <c r="AK4" s="319"/>
      <c r="AL4" s="1372" t="s">
        <v>446</v>
      </c>
      <c r="AM4" s="1373"/>
      <c r="AN4" s="1372" t="s">
        <v>447</v>
      </c>
      <c r="AO4" s="1372"/>
      <c r="AP4" s="1372" t="s">
        <v>448</v>
      </c>
      <c r="AQ4" s="1373"/>
      <c r="AR4" s="539"/>
      <c r="AS4" s="257"/>
      <c r="AT4" s="135" t="s">
        <v>446</v>
      </c>
      <c r="AU4" s="260"/>
      <c r="AV4" s="257"/>
      <c r="AW4" s="1373" t="s">
        <v>446</v>
      </c>
      <c r="AX4" s="1371"/>
      <c r="AY4" s="1373" t="s">
        <v>447</v>
      </c>
      <c r="AZ4" s="1371"/>
      <c r="BA4" s="1373" t="s">
        <v>2459</v>
      </c>
      <c r="BB4" s="1371"/>
      <c r="BC4" s="1373" t="s">
        <v>448</v>
      </c>
      <c r="BD4" s="1391"/>
      <c r="BE4" s="207"/>
      <c r="BF4" s="258" t="s">
        <v>446</v>
      </c>
      <c r="BG4" s="259"/>
      <c r="BH4" s="257" t="s">
        <v>446</v>
      </c>
      <c r="BI4" s="135"/>
      <c r="BJ4" s="1387" t="s">
        <v>447</v>
      </c>
      <c r="BK4" s="1388"/>
      <c r="BL4" s="1387" t="s">
        <v>735</v>
      </c>
      <c r="BM4" s="1388"/>
      <c r="BN4" s="240" t="s">
        <v>736</v>
      </c>
      <c r="BO4" s="240"/>
      <c r="BP4" s="1387" t="s">
        <v>453</v>
      </c>
      <c r="BQ4" s="1390"/>
      <c r="BR4" s="310" t="s">
        <v>446</v>
      </c>
      <c r="BS4" s="296"/>
      <c r="BT4" s="225" t="s">
        <v>447</v>
      </c>
      <c r="BU4" s="225"/>
      <c r="BV4" s="135" t="s">
        <v>1482</v>
      </c>
      <c r="BW4" s="135"/>
      <c r="BX4" s="1381" t="s">
        <v>735</v>
      </c>
      <c r="BY4" s="1382"/>
      <c r="BZ4" s="1381" t="s">
        <v>736</v>
      </c>
      <c r="CA4" s="1382"/>
      <c r="CB4" s="1381" t="s">
        <v>453</v>
      </c>
      <c r="CC4" s="1389"/>
      <c r="CD4" s="310" t="s">
        <v>446</v>
      </c>
      <c r="CE4" s="296"/>
      <c r="CF4" s="1381" t="s">
        <v>447</v>
      </c>
      <c r="CG4" s="1382"/>
      <c r="CH4" s="1373" t="s">
        <v>1482</v>
      </c>
      <c r="CI4" s="1371"/>
      <c r="CJ4" s="1381" t="s">
        <v>735</v>
      </c>
      <c r="CK4" s="1382"/>
      <c r="CL4" s="1381" t="s">
        <v>736</v>
      </c>
      <c r="CM4" s="1382"/>
      <c r="CN4" s="1381" t="s">
        <v>453</v>
      </c>
      <c r="CO4" s="1386"/>
    </row>
    <row r="5" spans="1:93" s="603" customFormat="1" ht="14.25" customHeight="1" thickTop="1" thickBot="1" x14ac:dyDescent="0.25">
      <c r="A5" s="315" t="s">
        <v>15</v>
      </c>
      <c r="B5" s="195" t="s">
        <v>16</v>
      </c>
      <c r="C5" s="227" t="s">
        <v>441</v>
      </c>
      <c r="D5" s="227" t="s">
        <v>16</v>
      </c>
      <c r="E5" s="227" t="s">
        <v>441</v>
      </c>
      <c r="F5" s="227" t="s">
        <v>16</v>
      </c>
      <c r="G5" s="227" t="s">
        <v>441</v>
      </c>
      <c r="H5" s="227" t="s">
        <v>453</v>
      </c>
      <c r="I5" s="227" t="s">
        <v>16</v>
      </c>
      <c r="J5" s="290" t="s">
        <v>441</v>
      </c>
      <c r="K5" s="247" t="s">
        <v>16</v>
      </c>
      <c r="L5" s="227" t="s">
        <v>441</v>
      </c>
      <c r="M5" s="227" t="s">
        <v>16</v>
      </c>
      <c r="N5" s="227" t="s">
        <v>441</v>
      </c>
      <c r="O5" s="227" t="s">
        <v>16</v>
      </c>
      <c r="P5" s="227" t="s">
        <v>441</v>
      </c>
      <c r="Q5" s="227" t="s">
        <v>453</v>
      </c>
      <c r="R5" s="227" t="s">
        <v>16</v>
      </c>
      <c r="S5" s="963" t="s">
        <v>441</v>
      </c>
      <c r="T5" s="195" t="s">
        <v>16</v>
      </c>
      <c r="U5" s="227" t="s">
        <v>441</v>
      </c>
      <c r="V5" s="227" t="s">
        <v>2441</v>
      </c>
      <c r="W5" s="227" t="s">
        <v>16</v>
      </c>
      <c r="X5" s="227" t="s">
        <v>441</v>
      </c>
      <c r="Y5" s="227" t="s">
        <v>2441</v>
      </c>
      <c r="Z5" s="227" t="s">
        <v>16</v>
      </c>
      <c r="AA5" s="227" t="s">
        <v>441</v>
      </c>
      <c r="AB5" s="227" t="s">
        <v>2441</v>
      </c>
      <c r="AC5" s="1393"/>
      <c r="AD5" s="1393"/>
      <c r="AE5" s="227" t="s">
        <v>16</v>
      </c>
      <c r="AF5" s="290" t="s">
        <v>441</v>
      </c>
      <c r="AG5" s="290" t="s">
        <v>2441</v>
      </c>
      <c r="AH5" s="299" t="s">
        <v>453</v>
      </c>
      <c r="AI5" s="227" t="s">
        <v>16</v>
      </c>
      <c r="AJ5" s="292" t="s">
        <v>441</v>
      </c>
      <c r="AK5" s="291" t="s">
        <v>453</v>
      </c>
      <c r="AL5" s="227" t="s">
        <v>16</v>
      </c>
      <c r="AM5" s="290" t="s">
        <v>441</v>
      </c>
      <c r="AN5" s="227" t="s">
        <v>16</v>
      </c>
      <c r="AO5" s="290" t="s">
        <v>441</v>
      </c>
      <c r="AP5" s="227" t="s">
        <v>16</v>
      </c>
      <c r="AQ5" s="290" t="s">
        <v>441</v>
      </c>
      <c r="AR5" s="292" t="s">
        <v>1615</v>
      </c>
      <c r="AS5" s="291" t="s">
        <v>453</v>
      </c>
      <c r="AT5" s="227" t="s">
        <v>16</v>
      </c>
      <c r="AU5" s="290" t="s">
        <v>441</v>
      </c>
      <c r="AV5" s="291" t="s">
        <v>453</v>
      </c>
      <c r="AW5" s="227" t="s">
        <v>16</v>
      </c>
      <c r="AX5" s="290" t="s">
        <v>441</v>
      </c>
      <c r="AY5" s="227" t="s">
        <v>16</v>
      </c>
      <c r="AZ5" s="290" t="s">
        <v>441</v>
      </c>
      <c r="BA5" s="290" t="s">
        <v>16</v>
      </c>
      <c r="BB5" s="290" t="s">
        <v>441</v>
      </c>
      <c r="BC5" s="227" t="s">
        <v>16</v>
      </c>
      <c r="BD5" s="290" t="s">
        <v>441</v>
      </c>
      <c r="BE5" s="289" t="s">
        <v>453</v>
      </c>
      <c r="BF5" s="293" t="s">
        <v>16</v>
      </c>
      <c r="BG5" s="294" t="s">
        <v>441</v>
      </c>
      <c r="BH5" s="295" t="s">
        <v>16</v>
      </c>
      <c r="BI5" s="252" t="s">
        <v>738</v>
      </c>
      <c r="BJ5" s="252" t="s">
        <v>16</v>
      </c>
      <c r="BK5" s="252" t="s">
        <v>738</v>
      </c>
      <c r="BL5" s="252" t="s">
        <v>739</v>
      </c>
      <c r="BM5" s="252" t="s">
        <v>738</v>
      </c>
      <c r="BN5" s="252" t="s">
        <v>740</v>
      </c>
      <c r="BO5" s="252" t="s">
        <v>741</v>
      </c>
      <c r="BP5" s="252" t="s">
        <v>1723</v>
      </c>
      <c r="BQ5" s="604" t="s">
        <v>1724</v>
      </c>
      <c r="BR5" s="592" t="s">
        <v>16</v>
      </c>
      <c r="BS5" s="593" t="s">
        <v>738</v>
      </c>
      <c r="BT5" s="593" t="s">
        <v>16</v>
      </c>
      <c r="BU5" s="593" t="s">
        <v>738</v>
      </c>
      <c r="BV5" s="227" t="s">
        <v>16</v>
      </c>
      <c r="BW5" s="227" t="s">
        <v>441</v>
      </c>
      <c r="BX5" s="593" t="s">
        <v>739</v>
      </c>
      <c r="BY5" s="593" t="s">
        <v>738</v>
      </c>
      <c r="BZ5" s="593" t="s">
        <v>740</v>
      </c>
      <c r="CA5" s="593" t="s">
        <v>741</v>
      </c>
      <c r="CB5" s="593" t="s">
        <v>1723</v>
      </c>
      <c r="CC5" s="594" t="s">
        <v>1724</v>
      </c>
      <c r="CD5" s="592" t="s">
        <v>16</v>
      </c>
      <c r="CE5" s="593" t="s">
        <v>738</v>
      </c>
      <c r="CF5" s="593" t="s">
        <v>16</v>
      </c>
      <c r="CG5" s="593" t="s">
        <v>738</v>
      </c>
      <c r="CH5" s="227" t="s">
        <v>16</v>
      </c>
      <c r="CI5" s="227" t="s">
        <v>441</v>
      </c>
      <c r="CJ5" s="593" t="s">
        <v>739</v>
      </c>
      <c r="CK5" s="593" t="s">
        <v>738</v>
      </c>
      <c r="CL5" s="593" t="s">
        <v>740</v>
      </c>
      <c r="CM5" s="593" t="s">
        <v>741</v>
      </c>
      <c r="CN5" s="593" t="s">
        <v>1723</v>
      </c>
      <c r="CO5" s="594" t="s">
        <v>1724</v>
      </c>
    </row>
    <row r="6" spans="1:93" ht="12.75" customHeight="1" x14ac:dyDescent="0.2">
      <c r="A6" s="320">
        <v>2000</v>
      </c>
      <c r="B6" s="191"/>
      <c r="C6" s="217"/>
      <c r="D6" s="217"/>
      <c r="E6" s="217"/>
      <c r="F6" s="217"/>
      <c r="G6" s="217"/>
      <c r="H6" s="217"/>
      <c r="I6" s="217"/>
      <c r="J6" s="218"/>
      <c r="K6" s="964"/>
      <c r="L6" s="217"/>
      <c r="M6" s="217"/>
      <c r="N6" s="217"/>
      <c r="O6" s="217"/>
      <c r="P6" s="217"/>
      <c r="Q6" s="217"/>
      <c r="R6" s="217"/>
      <c r="S6" s="965"/>
      <c r="T6" s="962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190"/>
      <c r="AG6" s="218"/>
      <c r="AH6" s="300"/>
      <c r="AI6" s="217"/>
      <c r="AJ6" s="218"/>
      <c r="AK6" s="255"/>
      <c r="AL6" s="224"/>
      <c r="AM6" s="541"/>
      <c r="AN6" s="89"/>
      <c r="AO6" s="104"/>
      <c r="AP6" s="89"/>
      <c r="AQ6" s="106"/>
      <c r="AR6" s="545"/>
      <c r="AS6" s="255"/>
      <c r="AT6" s="217"/>
      <c r="AU6" s="231"/>
      <c r="AV6" s="255"/>
      <c r="AW6" s="191"/>
      <c r="AX6" s="191"/>
      <c r="AY6" s="191"/>
      <c r="AZ6" s="191"/>
      <c r="BA6" s="191"/>
      <c r="BB6" s="191"/>
      <c r="BC6" s="217"/>
      <c r="BD6" s="218"/>
      <c r="BE6" s="300"/>
      <c r="BF6" s="219"/>
      <c r="BG6" s="220"/>
      <c r="BH6" s="304">
        <v>0</v>
      </c>
      <c r="BI6" s="221">
        <v>0</v>
      </c>
      <c r="BJ6" s="221">
        <v>0</v>
      </c>
      <c r="BK6" s="221">
        <v>0</v>
      </c>
      <c r="BL6" s="221">
        <v>0</v>
      </c>
      <c r="BM6" s="221">
        <v>0</v>
      </c>
      <c r="BN6" s="221">
        <v>0</v>
      </c>
      <c r="BO6" s="221">
        <v>0</v>
      </c>
      <c r="BP6" s="222">
        <v>3689</v>
      </c>
      <c r="BQ6" s="305">
        <v>396877</v>
      </c>
      <c r="BR6" s="1132">
        <v>0</v>
      </c>
      <c r="BS6" s="140">
        <v>0</v>
      </c>
      <c r="BT6" s="140">
        <v>0</v>
      </c>
      <c r="BU6" s="140">
        <v>0</v>
      </c>
      <c r="BV6" s="89">
        <f>BR6+BT6</f>
        <v>0</v>
      </c>
      <c r="BW6" s="104">
        <f>(BV6*100000)/CB6</f>
        <v>0</v>
      </c>
      <c r="BX6" s="140">
        <v>0</v>
      </c>
      <c r="BY6" s="140">
        <v>0</v>
      </c>
      <c r="BZ6" s="140">
        <v>0</v>
      </c>
      <c r="CA6" s="140">
        <v>0</v>
      </c>
      <c r="CB6" s="1135">
        <v>46485</v>
      </c>
      <c r="CC6" s="1136">
        <v>798880</v>
      </c>
      <c r="CD6" s="1147">
        <v>0</v>
      </c>
      <c r="CE6" s="1148">
        <v>0</v>
      </c>
      <c r="CF6" s="1149">
        <v>1</v>
      </c>
      <c r="CG6" s="1148">
        <v>18.05</v>
      </c>
      <c r="CH6" s="1149">
        <f>SUM(CD6+CF6)</f>
        <v>1</v>
      </c>
      <c r="CI6" s="1150">
        <f>(CH6*100000)/CN6</f>
        <v>18.053800324968407</v>
      </c>
      <c r="CJ6" s="1149">
        <v>0</v>
      </c>
      <c r="CK6" s="1148">
        <v>0</v>
      </c>
      <c r="CL6" s="1149">
        <v>0</v>
      </c>
      <c r="CM6" s="1149">
        <v>0</v>
      </c>
      <c r="CN6" s="595">
        <v>5539</v>
      </c>
      <c r="CO6" s="596">
        <v>104075</v>
      </c>
    </row>
    <row r="7" spans="1:93" x14ac:dyDescent="0.2">
      <c r="A7" s="321">
        <v>2001</v>
      </c>
      <c r="B7" s="312">
        <f>K7+'CRC-12 Rates'!AU124</f>
        <v>8</v>
      </c>
      <c r="C7" s="142">
        <f t="shared" ref="C7:C22" si="0">B7/H7*100000</f>
        <v>0.86003195018694945</v>
      </c>
      <c r="D7" s="141">
        <f>M7+'CRC-12 Rates'!AW124</f>
        <v>14</v>
      </c>
      <c r="E7" s="142">
        <f t="shared" ref="E7:E22" si="1">D7/H7*100000</f>
        <v>1.5050559128271617</v>
      </c>
      <c r="F7" s="141">
        <f>O7+'CRC-12 Rates'!AY124</f>
        <v>59</v>
      </c>
      <c r="G7" s="142">
        <f t="shared" ref="G7:G22" si="2">F7/H7*100000</f>
        <v>6.3427356326287532</v>
      </c>
      <c r="H7" s="1191">
        <f t="shared" ref="H7:H21" si="3">SUM(Q7+AC7)</f>
        <v>930198</v>
      </c>
      <c r="I7" s="141">
        <f t="shared" ref="I7:I22" si="4">B7+D7+F7</f>
        <v>81</v>
      </c>
      <c r="J7" s="143">
        <f t="shared" ref="J7:J22" si="5">I7/H7*100000</f>
        <v>8.7078234956428631</v>
      </c>
      <c r="K7" s="966">
        <v>8</v>
      </c>
      <c r="L7" s="142">
        <v>1.0020127931983371</v>
      </c>
      <c r="M7" s="141">
        <v>14</v>
      </c>
      <c r="N7" s="142">
        <f t="shared" ref="N7:N22" si="6">M7/Q7*100000</f>
        <v>1.7535223880970903</v>
      </c>
      <c r="O7" s="141">
        <v>59</v>
      </c>
      <c r="P7" s="142">
        <f t="shared" ref="P7:P22" si="7">O7/Q7*100000</f>
        <v>7.3898443498377366</v>
      </c>
      <c r="Q7" s="141">
        <v>798393</v>
      </c>
      <c r="R7" s="141">
        <f t="shared" ref="R7:R22" si="8">K7+M7+O7</f>
        <v>81</v>
      </c>
      <c r="S7" s="967">
        <f t="shared" ref="S7:S22" si="9">R7/Q7*100000</f>
        <v>10.145379531133164</v>
      </c>
      <c r="T7" s="312">
        <v>2</v>
      </c>
      <c r="U7" s="142">
        <f>(T7/AC7)*100000</f>
        <v>1.5173931186222072</v>
      </c>
      <c r="V7" s="142">
        <f>(T7/AD7)*100000</f>
        <v>1.4834154156529995</v>
      </c>
      <c r="W7" s="141">
        <v>0</v>
      </c>
      <c r="X7" s="142">
        <f t="shared" ref="X7:X17" si="10">W7/AC7*100000</f>
        <v>0</v>
      </c>
      <c r="Y7" s="142">
        <f>W7/AD7*100000</f>
        <v>0</v>
      </c>
      <c r="Z7" s="141">
        <v>12</v>
      </c>
      <c r="AA7" s="142">
        <f t="shared" ref="AA7:AA22" si="11">Z7/AC7*100000</f>
        <v>9.1043587117332425</v>
      </c>
      <c r="AB7" s="142">
        <f>Z7/AD7*100000</f>
        <v>8.9004924939179961</v>
      </c>
      <c r="AC7" s="141">
        <v>131805</v>
      </c>
      <c r="AD7" s="148">
        <f>SEMA!AK5+Transport!T35</f>
        <v>134824</v>
      </c>
      <c r="AE7" s="141">
        <f t="shared" ref="AE7:AE22" si="12">T7+W7+Z7</f>
        <v>14</v>
      </c>
      <c r="AF7" s="143">
        <f>AE7/AC7*100000</f>
        <v>10.62175183035545</v>
      </c>
      <c r="AG7" s="143">
        <f>AE7/AD7*100000</f>
        <v>10.383907909570997</v>
      </c>
      <c r="AH7" s="543"/>
      <c r="AI7" s="89"/>
      <c r="AJ7" s="94"/>
      <c r="AK7" s="136"/>
      <c r="AL7" s="89"/>
      <c r="AM7" s="106"/>
      <c r="AN7" s="89"/>
      <c r="AO7" s="104"/>
      <c r="AP7" s="89"/>
      <c r="AQ7" s="106"/>
      <c r="AR7" s="324"/>
      <c r="AS7" s="136"/>
      <c r="AT7" s="89"/>
      <c r="AU7" s="106"/>
      <c r="AV7" s="986"/>
      <c r="AW7" s="88"/>
      <c r="AX7" s="88"/>
      <c r="AY7" s="88"/>
      <c r="AZ7" s="88"/>
      <c r="BA7" s="88"/>
      <c r="BB7" s="88"/>
      <c r="BC7" s="89"/>
      <c r="BD7" s="94"/>
      <c r="BE7" s="543"/>
      <c r="BF7" s="137"/>
      <c r="BG7" s="138"/>
      <c r="BH7" s="139">
        <v>0</v>
      </c>
      <c r="BI7" s="140">
        <v>0</v>
      </c>
      <c r="BJ7" s="140">
        <v>0</v>
      </c>
      <c r="BK7" s="140">
        <v>0</v>
      </c>
      <c r="BL7" s="140">
        <v>0</v>
      </c>
      <c r="BM7" s="140">
        <v>0</v>
      </c>
      <c r="BN7" s="140">
        <v>0</v>
      </c>
      <c r="BO7" s="140">
        <v>0</v>
      </c>
      <c r="BP7" s="209">
        <v>3927</v>
      </c>
      <c r="BQ7" s="306">
        <v>400804</v>
      </c>
      <c r="BR7" s="1132">
        <v>0</v>
      </c>
      <c r="BS7" s="140">
        <v>0</v>
      </c>
      <c r="BT7" s="140">
        <v>1</v>
      </c>
      <c r="BU7" s="140">
        <v>2.04</v>
      </c>
      <c r="BV7" s="89">
        <f t="shared" ref="BV7:BV18" si="13">BR7+BT7</f>
        <v>1</v>
      </c>
      <c r="BW7" s="104">
        <f t="shared" ref="BW7:BW18" si="14">(BV7*100000)/CB7</f>
        <v>2.0389438270975635</v>
      </c>
      <c r="BX7" s="140">
        <v>0</v>
      </c>
      <c r="BY7" s="140">
        <v>0</v>
      </c>
      <c r="BZ7" s="140">
        <v>0</v>
      </c>
      <c r="CA7" s="140">
        <v>0</v>
      </c>
      <c r="CB7" s="1135">
        <v>49045</v>
      </c>
      <c r="CC7" s="1136">
        <v>847925</v>
      </c>
      <c r="CD7" s="1151">
        <v>0</v>
      </c>
      <c r="CE7" s="1152">
        <v>0</v>
      </c>
      <c r="CF7" s="1153">
        <v>0</v>
      </c>
      <c r="CG7" s="1152">
        <v>0</v>
      </c>
      <c r="CH7" s="1153">
        <f t="shared" ref="CH7:CH19" si="15">SUM(CD7+CF7)</f>
        <v>0</v>
      </c>
      <c r="CI7" s="1152">
        <f t="shared" ref="CI7:CI19" si="16">(CH7*100000)/CN7</f>
        <v>0</v>
      </c>
      <c r="CJ7" s="1153">
        <v>0</v>
      </c>
      <c r="CK7" s="1152">
        <v>0</v>
      </c>
      <c r="CL7" s="1153">
        <v>0</v>
      </c>
      <c r="CM7" s="1153">
        <v>0</v>
      </c>
      <c r="CN7" s="597">
        <v>5515</v>
      </c>
      <c r="CO7" s="598">
        <f>CO6+CN7</f>
        <v>109590</v>
      </c>
    </row>
    <row r="8" spans="1:93" x14ac:dyDescent="0.2">
      <c r="A8" s="321">
        <v>2002</v>
      </c>
      <c r="B8" s="312">
        <f>K8+'CRC-12 Rates'!AU125</f>
        <v>25</v>
      </c>
      <c r="C8" s="142">
        <f t="shared" si="0"/>
        <v>2.5089897101314009</v>
      </c>
      <c r="D8" s="141">
        <f>M8+'CRC-12 Rates'!AW125</f>
        <v>10</v>
      </c>
      <c r="E8" s="142">
        <f t="shared" si="1"/>
        <v>1.0035958840525603</v>
      </c>
      <c r="F8" s="141">
        <f>O8+'CRC-12 Rates'!AY125</f>
        <v>63</v>
      </c>
      <c r="G8" s="142">
        <f t="shared" si="2"/>
        <v>6.3226540695311302</v>
      </c>
      <c r="H8" s="1191">
        <f t="shared" si="3"/>
        <v>996417</v>
      </c>
      <c r="I8" s="141">
        <f t="shared" si="4"/>
        <v>98</v>
      </c>
      <c r="J8" s="143">
        <f t="shared" si="5"/>
        <v>9.8352396637150914</v>
      </c>
      <c r="K8" s="966">
        <v>25</v>
      </c>
      <c r="L8" s="142">
        <v>2.8927149865778023</v>
      </c>
      <c r="M8" s="141">
        <v>10</v>
      </c>
      <c r="N8" s="142">
        <f t="shared" si="6"/>
        <v>1.1570859946311209</v>
      </c>
      <c r="O8" s="141">
        <v>63</v>
      </c>
      <c r="P8" s="142">
        <f t="shared" si="7"/>
        <v>7.2896417661760617</v>
      </c>
      <c r="Q8" s="141">
        <v>864240</v>
      </c>
      <c r="R8" s="141">
        <f t="shared" si="8"/>
        <v>98</v>
      </c>
      <c r="S8" s="967">
        <f t="shared" si="9"/>
        <v>11.339442747384986</v>
      </c>
      <c r="T8" s="312">
        <v>1</v>
      </c>
      <c r="U8" s="142">
        <f t="shared" ref="U8:U22" si="17">(T8/AC8)*100000</f>
        <v>0.75656127768068571</v>
      </c>
      <c r="V8" s="142">
        <f t="shared" ref="V8:V22" si="18">(T8/AD8)*100000</f>
        <v>0.86655863569008396</v>
      </c>
      <c r="W8" s="141">
        <v>3</v>
      </c>
      <c r="X8" s="142">
        <f t="shared" si="10"/>
        <v>2.2696838330420572</v>
      </c>
      <c r="Y8" s="142">
        <f t="shared" ref="Y8:Y22" si="19">W8/AD8*100000</f>
        <v>2.5996759070702522</v>
      </c>
      <c r="Z8" s="141">
        <v>6</v>
      </c>
      <c r="AA8" s="142">
        <f t="shared" si="11"/>
        <v>4.5393676660841145</v>
      </c>
      <c r="AB8" s="142">
        <f t="shared" ref="AB8:AB22" si="20">Z8/AD8*100000</f>
        <v>5.1993518141405044</v>
      </c>
      <c r="AC8" s="141">
        <v>132177</v>
      </c>
      <c r="AD8" s="148">
        <f>SEMA!AK6+Transport!T36</f>
        <v>115399</v>
      </c>
      <c r="AE8" s="141">
        <f t="shared" si="12"/>
        <v>10</v>
      </c>
      <c r="AF8" s="143">
        <f t="shared" ref="AF8:AF22" si="21">AE8/AC8*100000</f>
        <v>7.5656127768068577</v>
      </c>
      <c r="AG8" s="143">
        <f t="shared" ref="AG8:AG22" si="22">AE8/AD8*100000</f>
        <v>8.6655863569008389</v>
      </c>
      <c r="AH8" s="544">
        <v>1191703</v>
      </c>
      <c r="AI8" s="89">
        <v>21</v>
      </c>
      <c r="AJ8" s="94">
        <v>1.76</v>
      </c>
      <c r="AK8" s="984">
        <v>45860</v>
      </c>
      <c r="AL8" s="89">
        <v>0</v>
      </c>
      <c r="AM8" s="106">
        <f>(AL8/AK8)*100000</f>
        <v>0</v>
      </c>
      <c r="AN8" s="89">
        <v>0</v>
      </c>
      <c r="AO8" s="104">
        <f>(AN8/AK8)*100000</f>
        <v>0</v>
      </c>
      <c r="AP8" s="89">
        <v>0</v>
      </c>
      <c r="AQ8" s="106">
        <f>(AP8/AK8)*100000</f>
        <v>0</v>
      </c>
      <c r="AR8" s="324">
        <v>0</v>
      </c>
      <c r="AS8" s="983">
        <v>385640</v>
      </c>
      <c r="AT8" s="89">
        <v>15</v>
      </c>
      <c r="AU8" s="106">
        <f>(AT8/AS8)*100000</f>
        <v>3.8896380043563941</v>
      </c>
      <c r="AV8" s="988">
        <v>1606</v>
      </c>
      <c r="AW8" s="327">
        <v>0</v>
      </c>
      <c r="AX8" s="1015">
        <f>(AW8*100000)/AV8</f>
        <v>0</v>
      </c>
      <c r="AY8" s="327">
        <v>0</v>
      </c>
      <c r="AZ8" s="1015">
        <f t="shared" ref="AZ8:AZ22" si="23">(AY8*100000)/AV8</f>
        <v>0</v>
      </c>
      <c r="BA8" s="1027">
        <f>AW8+AY8</f>
        <v>0</v>
      </c>
      <c r="BB8" s="1015">
        <f>(BA8*100000)/AV8</f>
        <v>0</v>
      </c>
      <c r="BC8" s="89">
        <v>0</v>
      </c>
      <c r="BD8" s="106">
        <f t="shared" ref="BD8:BD22" si="24">(BC8*100000)/AV8</f>
        <v>0</v>
      </c>
      <c r="BE8" s="301">
        <v>2364238</v>
      </c>
      <c r="BF8" s="137">
        <v>35</v>
      </c>
      <c r="BG8" s="138">
        <v>1.48</v>
      </c>
      <c r="BH8" s="139">
        <v>0</v>
      </c>
      <c r="BI8" s="140">
        <v>0</v>
      </c>
      <c r="BJ8" s="140">
        <v>1</v>
      </c>
      <c r="BK8" s="140">
        <v>27.52</v>
      </c>
      <c r="BL8" s="140">
        <v>0</v>
      </c>
      <c r="BM8" s="140">
        <v>0</v>
      </c>
      <c r="BN8" s="140">
        <v>0</v>
      </c>
      <c r="BO8" s="140">
        <v>0</v>
      </c>
      <c r="BP8" s="209">
        <v>3634</v>
      </c>
      <c r="BQ8" s="306">
        <v>404438</v>
      </c>
      <c r="BR8" s="1132">
        <v>1</v>
      </c>
      <c r="BS8" s="140">
        <v>1.99</v>
      </c>
      <c r="BT8" s="140">
        <v>1</v>
      </c>
      <c r="BU8" s="140">
        <v>1.99</v>
      </c>
      <c r="BV8" s="89">
        <f t="shared" si="13"/>
        <v>2</v>
      </c>
      <c r="BW8" s="104">
        <f t="shared" si="14"/>
        <v>3.9897065570827266</v>
      </c>
      <c r="BX8" s="140">
        <v>1</v>
      </c>
      <c r="BY8" s="140">
        <v>1.99</v>
      </c>
      <c r="BZ8" s="140">
        <v>2</v>
      </c>
      <c r="CA8" s="140">
        <v>2</v>
      </c>
      <c r="CB8" s="1135">
        <v>50129</v>
      </c>
      <c r="CC8" s="1136">
        <v>898054</v>
      </c>
      <c r="CD8" s="1151">
        <v>0</v>
      </c>
      <c r="CE8" s="1152">
        <v>0</v>
      </c>
      <c r="CF8" s="1153">
        <v>0</v>
      </c>
      <c r="CG8" s="1152">
        <v>0</v>
      </c>
      <c r="CH8" s="1153">
        <f t="shared" si="15"/>
        <v>0</v>
      </c>
      <c r="CI8" s="1152">
        <f t="shared" si="16"/>
        <v>0</v>
      </c>
      <c r="CJ8" s="1153">
        <v>0</v>
      </c>
      <c r="CK8" s="1152">
        <v>0</v>
      </c>
      <c r="CL8" s="1153">
        <v>0</v>
      </c>
      <c r="CM8" s="1153">
        <v>0</v>
      </c>
      <c r="CN8" s="597">
        <v>5394</v>
      </c>
      <c r="CO8" s="598">
        <f t="shared" ref="CO8:CO19" si="25">CO7+CN8</f>
        <v>114984</v>
      </c>
    </row>
    <row r="9" spans="1:93" x14ac:dyDescent="0.2">
      <c r="A9" s="321">
        <v>2003</v>
      </c>
      <c r="B9" s="312">
        <f>K9+'CRC-12 Rates'!AU126</f>
        <v>27</v>
      </c>
      <c r="C9" s="142">
        <f t="shared" si="0"/>
        <v>2.5807191604060331</v>
      </c>
      <c r="D9" s="141">
        <f>M9+'CRC-12 Rates'!AW126</f>
        <v>16</v>
      </c>
      <c r="E9" s="142">
        <f t="shared" si="1"/>
        <v>1.5293150580183899</v>
      </c>
      <c r="F9" s="141">
        <f>O9+'CRC-12 Rates'!AY126</f>
        <v>65</v>
      </c>
      <c r="G9" s="142">
        <f t="shared" si="2"/>
        <v>6.2128424231997093</v>
      </c>
      <c r="H9" s="1191">
        <f t="shared" si="3"/>
        <v>1046220</v>
      </c>
      <c r="I9" s="141">
        <f t="shared" si="4"/>
        <v>108</v>
      </c>
      <c r="J9" s="143">
        <f t="shared" si="5"/>
        <v>10.322876641624132</v>
      </c>
      <c r="K9" s="966">
        <v>27</v>
      </c>
      <c r="L9" s="142">
        <v>2.9164911371074886</v>
      </c>
      <c r="M9" s="141">
        <v>16</v>
      </c>
      <c r="N9" s="142">
        <f t="shared" si="6"/>
        <v>1.7282910442118453</v>
      </c>
      <c r="O9" s="141">
        <v>65</v>
      </c>
      <c r="P9" s="142">
        <f t="shared" si="7"/>
        <v>7.0211823671106206</v>
      </c>
      <c r="Q9" s="141">
        <v>925770</v>
      </c>
      <c r="R9" s="141">
        <f t="shared" si="8"/>
        <v>108</v>
      </c>
      <c r="S9" s="967">
        <f t="shared" si="9"/>
        <v>11.665964548429955</v>
      </c>
      <c r="T9" s="312">
        <v>1</v>
      </c>
      <c r="U9" s="142">
        <f t="shared" si="17"/>
        <v>0.8302200083022</v>
      </c>
      <c r="V9" s="142">
        <f t="shared" si="18"/>
        <v>0.87558773826931324</v>
      </c>
      <c r="W9" s="141">
        <v>1</v>
      </c>
      <c r="X9" s="142">
        <f t="shared" si="10"/>
        <v>0.8302200083022</v>
      </c>
      <c r="Y9" s="142">
        <f t="shared" si="19"/>
        <v>0.87558773826931324</v>
      </c>
      <c r="Z9" s="141">
        <v>5</v>
      </c>
      <c r="AA9" s="142">
        <f t="shared" si="11"/>
        <v>4.1511000415110004</v>
      </c>
      <c r="AB9" s="142">
        <f t="shared" si="20"/>
        <v>4.3779386913465661</v>
      </c>
      <c r="AC9" s="141">
        <v>120450</v>
      </c>
      <c r="AD9" s="148">
        <f>SEMA!AK7+Transport!T37</f>
        <v>114209</v>
      </c>
      <c r="AE9" s="141">
        <f t="shared" si="12"/>
        <v>7</v>
      </c>
      <c r="AF9" s="143">
        <f t="shared" si="21"/>
        <v>5.8115400581154004</v>
      </c>
      <c r="AG9" s="143">
        <f t="shared" si="22"/>
        <v>6.1291141678851924</v>
      </c>
      <c r="AH9" s="544">
        <v>1138514</v>
      </c>
      <c r="AI9" s="89">
        <v>26</v>
      </c>
      <c r="AJ9" s="94">
        <v>2.2799999999999998</v>
      </c>
      <c r="AK9" s="984">
        <v>39544</v>
      </c>
      <c r="AL9" s="89">
        <v>0</v>
      </c>
      <c r="AM9" s="106">
        <f t="shared" ref="AM9:AM22" si="26">(AL9/AK9)*100000</f>
        <v>0</v>
      </c>
      <c r="AN9" s="89">
        <v>0</v>
      </c>
      <c r="AO9" s="104">
        <f t="shared" ref="AO9:AO22" si="27">(AN9/AK9)*100000</f>
        <v>0</v>
      </c>
      <c r="AP9" s="89">
        <v>1</v>
      </c>
      <c r="AQ9" s="106">
        <f t="shared" ref="AQ9:AQ22" si="28">(AP9/AK9)*100000</f>
        <v>2.5288286465709082</v>
      </c>
      <c r="AR9" s="324">
        <v>2</v>
      </c>
      <c r="AS9" s="983">
        <v>377510</v>
      </c>
      <c r="AT9" s="89">
        <v>11</v>
      </c>
      <c r="AU9" s="106">
        <f t="shared" ref="AU9:AU20" si="29">(AT9/AS9)*100000</f>
        <v>2.9138300972159676</v>
      </c>
      <c r="AV9" s="988">
        <v>2520</v>
      </c>
      <c r="AW9" s="327">
        <v>0</v>
      </c>
      <c r="AX9" s="1015">
        <f t="shared" ref="AX9:AX22" si="30">(AW9*100000)/AV9</f>
        <v>0</v>
      </c>
      <c r="AY9" s="327">
        <v>1</v>
      </c>
      <c r="AZ9" s="1015">
        <f t="shared" si="23"/>
        <v>39.682539682539684</v>
      </c>
      <c r="BA9" s="1027">
        <f t="shared" ref="BA9:BA22" si="31">AW9+AY9</f>
        <v>1</v>
      </c>
      <c r="BB9" s="1015">
        <f t="shared" ref="BB9:BB22" si="32">(BA9*100000)/AV9</f>
        <v>39.682539682539684</v>
      </c>
      <c r="BC9" s="89">
        <v>1</v>
      </c>
      <c r="BD9" s="106">
        <f t="shared" si="24"/>
        <v>39.682539682539684</v>
      </c>
      <c r="BE9" s="301">
        <v>2379949</v>
      </c>
      <c r="BF9" s="137">
        <v>31</v>
      </c>
      <c r="BG9" s="138">
        <v>1.3</v>
      </c>
      <c r="BH9" s="139">
        <v>0</v>
      </c>
      <c r="BI9" s="140">
        <v>0</v>
      </c>
      <c r="BJ9" s="140">
        <v>0</v>
      </c>
      <c r="BK9" s="140">
        <v>0</v>
      </c>
      <c r="BL9" s="140">
        <v>0</v>
      </c>
      <c r="BM9" s="140">
        <v>0</v>
      </c>
      <c r="BN9" s="140">
        <v>0</v>
      </c>
      <c r="BO9" s="140">
        <v>0</v>
      </c>
      <c r="BP9" s="209">
        <v>3536</v>
      </c>
      <c r="BQ9" s="306">
        <v>407974</v>
      </c>
      <c r="BR9" s="1132">
        <v>0</v>
      </c>
      <c r="BS9" s="140">
        <v>0</v>
      </c>
      <c r="BT9" s="140">
        <v>0</v>
      </c>
      <c r="BU9" s="140">
        <v>0</v>
      </c>
      <c r="BV9" s="89">
        <f t="shared" si="13"/>
        <v>0</v>
      </c>
      <c r="BW9" s="104">
        <f t="shared" si="14"/>
        <v>0</v>
      </c>
      <c r="BX9" s="140">
        <v>0</v>
      </c>
      <c r="BY9" s="140">
        <v>0</v>
      </c>
      <c r="BZ9" s="140">
        <v>0</v>
      </c>
      <c r="CA9" s="140">
        <v>0</v>
      </c>
      <c r="CB9" s="1135">
        <v>47483</v>
      </c>
      <c r="CC9" s="1136">
        <v>945537</v>
      </c>
      <c r="CD9" s="1151">
        <v>0</v>
      </c>
      <c r="CE9" s="1152">
        <v>0</v>
      </c>
      <c r="CF9" s="1153">
        <v>1</v>
      </c>
      <c r="CG9" s="1152">
        <v>22.23</v>
      </c>
      <c r="CH9" s="1153">
        <f t="shared" si="15"/>
        <v>1</v>
      </c>
      <c r="CI9" s="1152">
        <f t="shared" si="16"/>
        <v>22.227161591464771</v>
      </c>
      <c r="CJ9" s="1153">
        <v>0</v>
      </c>
      <c r="CK9" s="1152">
        <v>0</v>
      </c>
      <c r="CL9" s="1153">
        <v>0</v>
      </c>
      <c r="CM9" s="1153">
        <v>0</v>
      </c>
      <c r="CN9" s="597">
        <v>4499</v>
      </c>
      <c r="CO9" s="598">
        <f t="shared" si="25"/>
        <v>119483</v>
      </c>
    </row>
    <row r="10" spans="1:93" x14ac:dyDescent="0.2">
      <c r="A10" s="321">
        <v>2004</v>
      </c>
      <c r="B10" s="312">
        <f>K10+'CRC-12 Rates'!AU127</f>
        <v>24</v>
      </c>
      <c r="C10" s="142">
        <f t="shared" si="0"/>
        <v>2.181411646011425</v>
      </c>
      <c r="D10" s="141">
        <f>M10+'CRC-12 Rates'!AW127</f>
        <v>15</v>
      </c>
      <c r="E10" s="142">
        <f t="shared" si="1"/>
        <v>1.3633822787571408</v>
      </c>
      <c r="F10" s="141">
        <f>O10+'CRC-12 Rates'!AY127</f>
        <v>52</v>
      </c>
      <c r="G10" s="142">
        <f t="shared" si="2"/>
        <v>4.7263918996914214</v>
      </c>
      <c r="H10" s="1191">
        <f t="shared" si="3"/>
        <v>1100205</v>
      </c>
      <c r="I10" s="141">
        <f t="shared" si="4"/>
        <v>91</v>
      </c>
      <c r="J10" s="143">
        <f t="shared" si="5"/>
        <v>8.2711858244599874</v>
      </c>
      <c r="K10" s="966">
        <v>24</v>
      </c>
      <c r="L10" s="142">
        <v>2.4634561674164814</v>
      </c>
      <c r="M10" s="141">
        <v>15</v>
      </c>
      <c r="N10" s="142">
        <f t="shared" si="6"/>
        <v>1.5396601046353007</v>
      </c>
      <c r="O10" s="141">
        <v>52</v>
      </c>
      <c r="P10" s="142">
        <f t="shared" si="7"/>
        <v>5.3374883627357086</v>
      </c>
      <c r="Q10" s="141">
        <v>974241</v>
      </c>
      <c r="R10" s="141">
        <f t="shared" si="8"/>
        <v>91</v>
      </c>
      <c r="S10" s="967">
        <f t="shared" si="9"/>
        <v>9.3406046347874909</v>
      </c>
      <c r="T10" s="312">
        <v>0</v>
      </c>
      <c r="U10" s="142">
        <f t="shared" si="17"/>
        <v>0</v>
      </c>
      <c r="V10" s="142">
        <f t="shared" si="18"/>
        <v>0</v>
      </c>
      <c r="W10" s="141">
        <v>1</v>
      </c>
      <c r="X10" s="142">
        <f t="shared" si="10"/>
        <v>0.7938776158267441</v>
      </c>
      <c r="Y10" s="142">
        <f t="shared" si="19"/>
        <v>1.4239131982514346</v>
      </c>
      <c r="Z10" s="141">
        <v>8</v>
      </c>
      <c r="AA10" s="142">
        <f t="shared" si="11"/>
        <v>6.3510209266139528</v>
      </c>
      <c r="AB10" s="142">
        <f t="shared" si="20"/>
        <v>11.391305586011477</v>
      </c>
      <c r="AC10" s="141">
        <v>125964</v>
      </c>
      <c r="AD10" s="148">
        <f>SEMA!AK8+Transport!T38</f>
        <v>70229</v>
      </c>
      <c r="AE10" s="141">
        <f t="shared" si="12"/>
        <v>9</v>
      </c>
      <c r="AF10" s="143">
        <f t="shared" si="21"/>
        <v>7.1448985424406972</v>
      </c>
      <c r="AG10" s="143">
        <f t="shared" si="22"/>
        <v>12.815218784262912</v>
      </c>
      <c r="AH10" s="544">
        <v>1012821</v>
      </c>
      <c r="AI10" s="89">
        <v>12</v>
      </c>
      <c r="AJ10" s="94">
        <v>1.18</v>
      </c>
      <c r="AK10" s="984">
        <v>42398</v>
      </c>
      <c r="AL10" s="89">
        <v>0</v>
      </c>
      <c r="AM10" s="106">
        <f t="shared" si="26"/>
        <v>0</v>
      </c>
      <c r="AN10" s="89">
        <v>0</v>
      </c>
      <c r="AO10" s="104">
        <f t="shared" si="27"/>
        <v>0</v>
      </c>
      <c r="AP10" s="89">
        <v>1</v>
      </c>
      <c r="AQ10" s="106">
        <f t="shared" si="28"/>
        <v>2.3586018208406054</v>
      </c>
      <c r="AR10" s="324">
        <v>1</v>
      </c>
      <c r="AS10" s="983">
        <v>347811</v>
      </c>
      <c r="AT10" s="89">
        <v>18</v>
      </c>
      <c r="AU10" s="106">
        <f t="shared" si="29"/>
        <v>5.1752244753616186</v>
      </c>
      <c r="AV10" s="988">
        <v>1910</v>
      </c>
      <c r="AW10" s="327">
        <v>1</v>
      </c>
      <c r="AX10" s="1015">
        <f t="shared" si="30"/>
        <v>52.356020942408378</v>
      </c>
      <c r="AY10" s="327">
        <v>0</v>
      </c>
      <c r="AZ10" s="1015">
        <f t="shared" si="23"/>
        <v>0</v>
      </c>
      <c r="BA10" s="1027">
        <f t="shared" si="31"/>
        <v>1</v>
      </c>
      <c r="BB10" s="1015">
        <f t="shared" si="32"/>
        <v>52.356020942408378</v>
      </c>
      <c r="BC10" s="89">
        <v>0</v>
      </c>
      <c r="BD10" s="106">
        <f t="shared" si="24"/>
        <v>0</v>
      </c>
      <c r="BE10" s="301">
        <v>2295953</v>
      </c>
      <c r="BF10" s="137">
        <v>27</v>
      </c>
      <c r="BG10" s="138">
        <v>1.18</v>
      </c>
      <c r="BH10" s="139">
        <v>1</v>
      </c>
      <c r="BI10" s="140">
        <v>21.02</v>
      </c>
      <c r="BJ10" s="140">
        <v>1</v>
      </c>
      <c r="BK10" s="140">
        <v>21.02</v>
      </c>
      <c r="BL10" s="140">
        <v>1</v>
      </c>
      <c r="BM10" s="140">
        <v>21.02</v>
      </c>
      <c r="BN10" s="140">
        <v>2</v>
      </c>
      <c r="BO10" s="140">
        <v>5</v>
      </c>
      <c r="BP10" s="209">
        <v>4758</v>
      </c>
      <c r="BQ10" s="306">
        <v>412732</v>
      </c>
      <c r="BR10" s="1132">
        <v>0</v>
      </c>
      <c r="BS10" s="140">
        <v>0</v>
      </c>
      <c r="BT10" s="140">
        <v>0</v>
      </c>
      <c r="BU10" s="140">
        <v>0</v>
      </c>
      <c r="BV10" s="89">
        <f t="shared" si="13"/>
        <v>0</v>
      </c>
      <c r="BW10" s="104">
        <f t="shared" si="14"/>
        <v>0</v>
      </c>
      <c r="BX10" s="140">
        <v>0</v>
      </c>
      <c r="BY10" s="140">
        <v>0</v>
      </c>
      <c r="BZ10" s="140">
        <v>0</v>
      </c>
      <c r="CA10" s="140">
        <v>0</v>
      </c>
      <c r="CB10" s="1135">
        <v>46762</v>
      </c>
      <c r="CC10" s="1136">
        <v>992299</v>
      </c>
      <c r="CD10" s="1151">
        <v>0</v>
      </c>
      <c r="CE10" s="1152">
        <v>0</v>
      </c>
      <c r="CF10" s="1153">
        <v>0</v>
      </c>
      <c r="CG10" s="1152">
        <v>0</v>
      </c>
      <c r="CH10" s="1153">
        <f t="shared" si="15"/>
        <v>0</v>
      </c>
      <c r="CI10" s="1152">
        <f t="shared" si="16"/>
        <v>0</v>
      </c>
      <c r="CJ10" s="1153">
        <v>0</v>
      </c>
      <c r="CK10" s="1152">
        <v>0</v>
      </c>
      <c r="CL10" s="1153">
        <v>0</v>
      </c>
      <c r="CM10" s="1153">
        <v>0</v>
      </c>
      <c r="CN10" s="597">
        <v>4958</v>
      </c>
      <c r="CO10" s="598">
        <f t="shared" si="25"/>
        <v>124441</v>
      </c>
    </row>
    <row r="11" spans="1:93" x14ac:dyDescent="0.2">
      <c r="A11" s="321">
        <v>2005</v>
      </c>
      <c r="B11" s="312">
        <f>K11+'CRC-12 Rates'!AU128</f>
        <v>29</v>
      </c>
      <c r="C11" s="142">
        <f t="shared" si="0"/>
        <v>2.5498316231876412</v>
      </c>
      <c r="D11" s="141">
        <f>M11+'CRC-12 Rates'!AW128</f>
        <v>14</v>
      </c>
      <c r="E11" s="142">
        <f t="shared" si="1"/>
        <v>1.2309531974009302</v>
      </c>
      <c r="F11" s="141">
        <f>O11+'CRC-12 Rates'!AY128</f>
        <v>57</v>
      </c>
      <c r="G11" s="142">
        <f t="shared" si="2"/>
        <v>5.0117380179895017</v>
      </c>
      <c r="H11" s="1191">
        <f t="shared" si="3"/>
        <v>1137330</v>
      </c>
      <c r="I11" s="141">
        <f t="shared" si="4"/>
        <v>100</v>
      </c>
      <c r="J11" s="143">
        <f t="shared" si="5"/>
        <v>8.7925228385780727</v>
      </c>
      <c r="K11" s="966">
        <v>29</v>
      </c>
      <c r="L11" s="142">
        <v>2.8680045413368465</v>
      </c>
      <c r="M11" s="141">
        <v>14</v>
      </c>
      <c r="N11" s="142">
        <f t="shared" si="6"/>
        <v>1.384553916507443</v>
      </c>
      <c r="O11" s="141">
        <v>57</v>
      </c>
      <c r="P11" s="142">
        <f t="shared" si="7"/>
        <v>5.637112374351732</v>
      </c>
      <c r="Q11" s="141">
        <v>1011156</v>
      </c>
      <c r="R11" s="141">
        <f t="shared" si="8"/>
        <v>100</v>
      </c>
      <c r="S11" s="967">
        <f t="shared" si="9"/>
        <v>9.8896708321960212</v>
      </c>
      <c r="T11" s="312">
        <v>0</v>
      </c>
      <c r="U11" s="142">
        <f t="shared" si="17"/>
        <v>0</v>
      </c>
      <c r="V11" s="142">
        <f t="shared" si="18"/>
        <v>0</v>
      </c>
      <c r="W11" s="141">
        <v>5</v>
      </c>
      <c r="X11" s="142">
        <f t="shared" si="10"/>
        <v>3.9627815556295274</v>
      </c>
      <c r="Y11" s="142">
        <f t="shared" si="19"/>
        <v>4.3183486634710881</v>
      </c>
      <c r="Z11" s="141">
        <v>6</v>
      </c>
      <c r="AA11" s="142">
        <f t="shared" si="11"/>
        <v>4.7553378667554327</v>
      </c>
      <c r="AB11" s="142">
        <f t="shared" si="20"/>
        <v>5.1820183961653061</v>
      </c>
      <c r="AC11" s="141">
        <v>126174</v>
      </c>
      <c r="AD11" s="148">
        <f>SEMA!AK9+Transport!T39</f>
        <v>115785</v>
      </c>
      <c r="AE11" s="141">
        <f t="shared" si="12"/>
        <v>11</v>
      </c>
      <c r="AF11" s="143">
        <f t="shared" si="21"/>
        <v>8.7181194223849605</v>
      </c>
      <c r="AG11" s="143">
        <f t="shared" si="22"/>
        <v>9.5003670596363943</v>
      </c>
      <c r="AH11" s="544">
        <v>889567</v>
      </c>
      <c r="AI11" s="89">
        <v>13</v>
      </c>
      <c r="AJ11" s="94">
        <v>1.46</v>
      </c>
      <c r="AK11" s="984">
        <v>37872</v>
      </c>
      <c r="AL11" s="89">
        <v>0</v>
      </c>
      <c r="AM11" s="106">
        <f t="shared" si="26"/>
        <v>0</v>
      </c>
      <c r="AN11" s="89">
        <v>1</v>
      </c>
      <c r="AO11" s="104">
        <f t="shared" si="27"/>
        <v>2.6404731727925643</v>
      </c>
      <c r="AP11" s="89">
        <v>0</v>
      </c>
      <c r="AQ11" s="106">
        <f t="shared" si="28"/>
        <v>0</v>
      </c>
      <c r="AR11" s="324">
        <v>0</v>
      </c>
      <c r="AS11" s="983">
        <v>339988</v>
      </c>
      <c r="AT11" s="89">
        <v>9</v>
      </c>
      <c r="AU11" s="106">
        <f t="shared" si="29"/>
        <v>2.6471522524324387</v>
      </c>
      <c r="AV11" s="988">
        <v>4705</v>
      </c>
      <c r="AW11" s="327">
        <v>0</v>
      </c>
      <c r="AX11" s="1015">
        <f t="shared" si="30"/>
        <v>0</v>
      </c>
      <c r="AY11" s="327">
        <v>0</v>
      </c>
      <c r="AZ11" s="1015">
        <f t="shared" si="23"/>
        <v>0</v>
      </c>
      <c r="BA11" s="1027">
        <f t="shared" si="31"/>
        <v>0</v>
      </c>
      <c r="BB11" s="1015">
        <f t="shared" si="32"/>
        <v>0</v>
      </c>
      <c r="BC11" s="89">
        <v>1</v>
      </c>
      <c r="BD11" s="106">
        <f t="shared" si="24"/>
        <v>21.253985122210416</v>
      </c>
      <c r="BE11" s="301">
        <v>2142803</v>
      </c>
      <c r="BF11" s="137">
        <v>32</v>
      </c>
      <c r="BG11" s="138">
        <v>1.49</v>
      </c>
      <c r="BH11" s="139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209">
        <v>4586</v>
      </c>
      <c r="BQ11" s="306">
        <v>417318</v>
      </c>
      <c r="BR11" s="1132">
        <v>0</v>
      </c>
      <c r="BS11" s="140">
        <v>0</v>
      </c>
      <c r="BT11" s="140">
        <v>0</v>
      </c>
      <c r="BU11" s="140">
        <v>0</v>
      </c>
      <c r="BV11" s="89">
        <f t="shared" si="13"/>
        <v>0</v>
      </c>
      <c r="BW11" s="104">
        <f t="shared" si="14"/>
        <v>0</v>
      </c>
      <c r="BX11" s="140">
        <v>0</v>
      </c>
      <c r="BY11" s="140">
        <v>0</v>
      </c>
      <c r="BZ11" s="140">
        <v>0</v>
      </c>
      <c r="CA11" s="140">
        <v>0</v>
      </c>
      <c r="CB11" s="1135">
        <v>47007</v>
      </c>
      <c r="CC11" s="1136">
        <v>1039306</v>
      </c>
      <c r="CD11" s="1151">
        <v>0</v>
      </c>
      <c r="CE11" s="1152">
        <v>0</v>
      </c>
      <c r="CF11" s="1153">
        <v>0</v>
      </c>
      <c r="CG11" s="1152">
        <v>0</v>
      </c>
      <c r="CH11" s="1153">
        <f t="shared" si="15"/>
        <v>0</v>
      </c>
      <c r="CI11" s="1152">
        <f t="shared" si="16"/>
        <v>0</v>
      </c>
      <c r="CJ11" s="1153">
        <v>0</v>
      </c>
      <c r="CK11" s="1152">
        <v>0</v>
      </c>
      <c r="CL11" s="1153">
        <v>0</v>
      </c>
      <c r="CM11" s="1153">
        <v>0</v>
      </c>
      <c r="CN11" s="597">
        <v>4110</v>
      </c>
      <c r="CO11" s="598">
        <f t="shared" si="25"/>
        <v>128551</v>
      </c>
    </row>
    <row r="12" spans="1:93" x14ac:dyDescent="0.2">
      <c r="A12" s="321">
        <v>2006</v>
      </c>
      <c r="B12" s="312">
        <f>K12+'CRC-12 Rates'!AU129</f>
        <v>22</v>
      </c>
      <c r="C12" s="142">
        <f t="shared" si="0"/>
        <v>1.8744925024560113</v>
      </c>
      <c r="D12" s="141">
        <f>M12+'CRC-12 Rates'!AW129</f>
        <v>13</v>
      </c>
      <c r="E12" s="142">
        <f t="shared" si="1"/>
        <v>1.1076546605421884</v>
      </c>
      <c r="F12" s="141">
        <f>O12+'CRC-12 Rates'!AY129</f>
        <v>51</v>
      </c>
      <c r="G12" s="142">
        <f t="shared" si="2"/>
        <v>4.3454144375116623</v>
      </c>
      <c r="H12" s="1191">
        <f t="shared" si="3"/>
        <v>1173651</v>
      </c>
      <c r="I12" s="141">
        <f t="shared" si="4"/>
        <v>86</v>
      </c>
      <c r="J12" s="143">
        <f t="shared" si="5"/>
        <v>7.3275616005098625</v>
      </c>
      <c r="K12" s="966">
        <v>22</v>
      </c>
      <c r="L12" s="142">
        <v>1.997374878730811</v>
      </c>
      <c r="M12" s="141">
        <v>13</v>
      </c>
      <c r="N12" s="142">
        <f t="shared" si="6"/>
        <v>1.2364701630238355</v>
      </c>
      <c r="O12" s="141">
        <v>51</v>
      </c>
      <c r="P12" s="142">
        <f t="shared" si="7"/>
        <v>4.8507675626319697</v>
      </c>
      <c r="Q12" s="141">
        <v>1051380</v>
      </c>
      <c r="R12" s="141">
        <f t="shared" si="8"/>
        <v>86</v>
      </c>
      <c r="S12" s="967">
        <f t="shared" si="9"/>
        <v>8.1797256938499867</v>
      </c>
      <c r="T12" s="312">
        <v>0</v>
      </c>
      <c r="U12" s="142">
        <f t="shared" si="17"/>
        <v>0</v>
      </c>
      <c r="V12" s="142">
        <f t="shared" si="18"/>
        <v>0</v>
      </c>
      <c r="W12" s="141">
        <v>1</v>
      </c>
      <c r="X12" s="142">
        <f t="shared" si="10"/>
        <v>0.81785541951893737</v>
      </c>
      <c r="Y12" s="142">
        <f t="shared" si="19"/>
        <v>0.98999118907841721</v>
      </c>
      <c r="Z12" s="141">
        <v>3</v>
      </c>
      <c r="AA12" s="142">
        <f t="shared" si="11"/>
        <v>2.4535662585568123</v>
      </c>
      <c r="AB12" s="142">
        <f t="shared" si="20"/>
        <v>2.9699735672352516</v>
      </c>
      <c r="AC12" s="141">
        <v>122271</v>
      </c>
      <c r="AD12" s="148">
        <f>SEMA!AK10+Transport!T40</f>
        <v>101011</v>
      </c>
      <c r="AE12" s="141">
        <f t="shared" si="12"/>
        <v>4</v>
      </c>
      <c r="AF12" s="143">
        <f t="shared" si="21"/>
        <v>3.2714216780757495</v>
      </c>
      <c r="AG12" s="143">
        <f t="shared" si="22"/>
        <v>3.9599647563136688</v>
      </c>
      <c r="AH12" s="544">
        <v>908823</v>
      </c>
      <c r="AI12" s="89">
        <v>14</v>
      </c>
      <c r="AJ12" s="94">
        <v>1.54</v>
      </c>
      <c r="AK12" s="984">
        <v>29970</v>
      </c>
      <c r="AL12" s="89">
        <v>0</v>
      </c>
      <c r="AM12" s="106">
        <f t="shared" si="26"/>
        <v>0</v>
      </c>
      <c r="AN12" s="89">
        <v>0</v>
      </c>
      <c r="AO12" s="104">
        <f t="shared" si="27"/>
        <v>0</v>
      </c>
      <c r="AP12" s="89">
        <v>1</v>
      </c>
      <c r="AQ12" s="106">
        <f t="shared" si="28"/>
        <v>3.3366700033366703</v>
      </c>
      <c r="AR12" s="324">
        <v>0</v>
      </c>
      <c r="AS12" s="983">
        <v>309675</v>
      </c>
      <c r="AT12" s="89">
        <v>6</v>
      </c>
      <c r="AU12" s="106">
        <f t="shared" si="29"/>
        <v>1.9375151368370065</v>
      </c>
      <c r="AV12" s="988">
        <v>5318</v>
      </c>
      <c r="AW12" s="327">
        <v>0</v>
      </c>
      <c r="AX12" s="1015">
        <f t="shared" si="30"/>
        <v>0</v>
      </c>
      <c r="AY12" s="327">
        <v>0</v>
      </c>
      <c r="AZ12" s="1015">
        <f t="shared" si="23"/>
        <v>0</v>
      </c>
      <c r="BA12" s="1027">
        <f t="shared" si="31"/>
        <v>0</v>
      </c>
      <c r="BB12" s="1015">
        <f t="shared" si="32"/>
        <v>0</v>
      </c>
      <c r="BC12" s="89">
        <v>0</v>
      </c>
      <c r="BD12" s="106">
        <f t="shared" si="24"/>
        <v>0</v>
      </c>
      <c r="BE12" s="301">
        <v>2113655</v>
      </c>
      <c r="BF12" s="137">
        <v>19</v>
      </c>
      <c r="BG12" s="138">
        <v>0.9</v>
      </c>
      <c r="BH12" s="139">
        <v>0</v>
      </c>
      <c r="BI12" s="140">
        <v>0</v>
      </c>
      <c r="BJ12" s="140">
        <v>0</v>
      </c>
      <c r="BK12" s="140">
        <v>0</v>
      </c>
      <c r="BL12" s="140">
        <v>0</v>
      </c>
      <c r="BM12" s="140">
        <v>0</v>
      </c>
      <c r="BN12" s="140">
        <v>0</v>
      </c>
      <c r="BO12" s="140">
        <v>0</v>
      </c>
      <c r="BP12" s="209">
        <v>5096</v>
      </c>
      <c r="BQ12" s="306">
        <v>422414</v>
      </c>
      <c r="BR12" s="1132">
        <v>0</v>
      </c>
      <c r="BS12" s="140">
        <v>0</v>
      </c>
      <c r="BT12" s="140">
        <v>0</v>
      </c>
      <c r="BU12" s="140">
        <v>0</v>
      </c>
      <c r="BV12" s="89">
        <f t="shared" si="13"/>
        <v>0</v>
      </c>
      <c r="BW12" s="104">
        <f t="shared" si="14"/>
        <v>0</v>
      </c>
      <c r="BX12" s="140">
        <v>0</v>
      </c>
      <c r="BY12" s="140">
        <v>0</v>
      </c>
      <c r="BZ12" s="140">
        <v>0</v>
      </c>
      <c r="CA12" s="140">
        <v>0</v>
      </c>
      <c r="CB12" s="1135">
        <v>44906</v>
      </c>
      <c r="CC12" s="1136">
        <v>1084212</v>
      </c>
      <c r="CD12" s="1151">
        <v>0</v>
      </c>
      <c r="CE12" s="1152">
        <v>0</v>
      </c>
      <c r="CF12" s="1153">
        <v>0</v>
      </c>
      <c r="CG12" s="1152">
        <v>0</v>
      </c>
      <c r="CH12" s="1153">
        <f t="shared" si="15"/>
        <v>0</v>
      </c>
      <c r="CI12" s="1152">
        <f t="shared" si="16"/>
        <v>0</v>
      </c>
      <c r="CJ12" s="1153">
        <v>0</v>
      </c>
      <c r="CK12" s="1152">
        <v>0</v>
      </c>
      <c r="CL12" s="1153">
        <v>0</v>
      </c>
      <c r="CM12" s="1153">
        <v>0</v>
      </c>
      <c r="CN12" s="597">
        <v>4592</v>
      </c>
      <c r="CO12" s="598">
        <f t="shared" si="25"/>
        <v>133143</v>
      </c>
    </row>
    <row r="13" spans="1:93" x14ac:dyDescent="0.2">
      <c r="A13" s="321">
        <v>2007</v>
      </c>
      <c r="B13" s="312">
        <f>K13+'CRC-12 Rates'!AU130</f>
        <v>28</v>
      </c>
      <c r="C13" s="142">
        <f t="shared" si="0"/>
        <v>2.7851634343850309</v>
      </c>
      <c r="D13" s="141">
        <f>M13+'CRC-12 Rates'!AW130</f>
        <v>10</v>
      </c>
      <c r="E13" s="142">
        <f t="shared" si="1"/>
        <v>0.9947012265660824</v>
      </c>
      <c r="F13" s="141">
        <f>O13+'CRC-12 Rates'!AY130</f>
        <v>62</v>
      </c>
      <c r="G13" s="142">
        <f t="shared" si="2"/>
        <v>6.1671476047097116</v>
      </c>
      <c r="H13" s="1191">
        <f t="shared" si="3"/>
        <v>1005327</v>
      </c>
      <c r="I13" s="141">
        <f t="shared" si="4"/>
        <v>100</v>
      </c>
      <c r="J13" s="143">
        <f t="shared" si="5"/>
        <v>9.9470122656608257</v>
      </c>
      <c r="K13" s="966">
        <v>28</v>
      </c>
      <c r="L13" s="142">
        <v>2.8360973938533824</v>
      </c>
      <c r="M13" s="141">
        <v>10</v>
      </c>
      <c r="N13" s="142">
        <f t="shared" si="6"/>
        <v>1.1344389575413532</v>
      </c>
      <c r="O13" s="141">
        <v>62</v>
      </c>
      <c r="P13" s="142">
        <f t="shared" si="7"/>
        <v>7.033521536756389</v>
      </c>
      <c r="Q13" s="141">
        <v>881493</v>
      </c>
      <c r="R13" s="141">
        <f t="shared" si="8"/>
        <v>100</v>
      </c>
      <c r="S13" s="967">
        <f t="shared" si="9"/>
        <v>11.344389575413532</v>
      </c>
      <c r="T13" s="312">
        <v>0</v>
      </c>
      <c r="U13" s="142">
        <f t="shared" si="17"/>
        <v>0</v>
      </c>
      <c r="V13" s="142">
        <f t="shared" si="18"/>
        <v>0</v>
      </c>
      <c r="W13" s="141">
        <v>1</v>
      </c>
      <c r="X13" s="142">
        <f t="shared" si="10"/>
        <v>0.80753266469628693</v>
      </c>
      <c r="Y13" s="142">
        <f t="shared" si="19"/>
        <v>0.83691673180668558</v>
      </c>
      <c r="Z13" s="141">
        <v>4</v>
      </c>
      <c r="AA13" s="142">
        <f t="shared" si="11"/>
        <v>3.2301306587851477</v>
      </c>
      <c r="AB13" s="142">
        <f t="shared" si="20"/>
        <v>3.3476669272267423</v>
      </c>
      <c r="AC13" s="141">
        <v>123834</v>
      </c>
      <c r="AD13" s="148">
        <f>SEMA!AK11+Transport!T41</f>
        <v>119486.2</v>
      </c>
      <c r="AE13" s="141">
        <f t="shared" si="12"/>
        <v>5</v>
      </c>
      <c r="AF13" s="143">
        <f t="shared" si="21"/>
        <v>4.0376633234814348</v>
      </c>
      <c r="AG13" s="143">
        <f t="shared" si="22"/>
        <v>4.1845836590334287</v>
      </c>
      <c r="AH13" s="544">
        <v>919673</v>
      </c>
      <c r="AI13" s="89">
        <v>9</v>
      </c>
      <c r="AJ13" s="94">
        <v>0.98</v>
      </c>
      <c r="AK13" s="984">
        <v>30797</v>
      </c>
      <c r="AL13" s="89">
        <v>0</v>
      </c>
      <c r="AM13" s="106">
        <f t="shared" si="26"/>
        <v>0</v>
      </c>
      <c r="AN13" s="89">
        <v>0</v>
      </c>
      <c r="AO13" s="104">
        <f t="shared" si="27"/>
        <v>0</v>
      </c>
      <c r="AP13" s="89">
        <v>0</v>
      </c>
      <c r="AQ13" s="106">
        <f t="shared" si="28"/>
        <v>0</v>
      </c>
      <c r="AR13" s="324">
        <v>0</v>
      </c>
      <c r="AS13" s="983">
        <v>340410</v>
      </c>
      <c r="AT13" s="89">
        <v>7</v>
      </c>
      <c r="AU13" s="106">
        <f t="shared" si="29"/>
        <v>2.056343820686819</v>
      </c>
      <c r="AV13" s="988">
        <v>9492</v>
      </c>
      <c r="AW13" s="327">
        <v>0</v>
      </c>
      <c r="AX13" s="1015">
        <f t="shared" si="30"/>
        <v>0</v>
      </c>
      <c r="AY13" s="327">
        <v>0</v>
      </c>
      <c r="AZ13" s="1015">
        <f t="shared" si="23"/>
        <v>0</v>
      </c>
      <c r="BA13" s="1027">
        <f t="shared" si="31"/>
        <v>0</v>
      </c>
      <c r="BB13" s="1015">
        <f t="shared" si="32"/>
        <v>0</v>
      </c>
      <c r="BC13" s="89">
        <v>1</v>
      </c>
      <c r="BD13" s="106">
        <f t="shared" si="24"/>
        <v>10.535187526337969</v>
      </c>
      <c r="BE13" s="301">
        <v>2050574</v>
      </c>
      <c r="BF13" s="137">
        <v>28</v>
      </c>
      <c r="BG13" s="138">
        <v>1.37</v>
      </c>
      <c r="BH13" s="139">
        <v>0</v>
      </c>
      <c r="BI13" s="140">
        <v>0</v>
      </c>
      <c r="BJ13" s="140">
        <v>0</v>
      </c>
      <c r="BK13" s="140">
        <v>0</v>
      </c>
      <c r="BL13" s="140">
        <v>0</v>
      </c>
      <c r="BM13" s="140">
        <v>0</v>
      </c>
      <c r="BN13" s="140">
        <v>0</v>
      </c>
      <c r="BO13" s="140">
        <v>0</v>
      </c>
      <c r="BP13" s="209">
        <v>3961</v>
      </c>
      <c r="BQ13" s="306">
        <v>426375</v>
      </c>
      <c r="BR13" s="1132">
        <v>1</v>
      </c>
      <c r="BS13" s="140">
        <v>3.46</v>
      </c>
      <c r="BT13" s="140">
        <v>0</v>
      </c>
      <c r="BU13" s="140">
        <v>0</v>
      </c>
      <c r="BV13" s="89">
        <f t="shared" si="13"/>
        <v>1</v>
      </c>
      <c r="BW13" s="104">
        <f t="shared" si="14"/>
        <v>3.460327346967023</v>
      </c>
      <c r="BX13" s="140">
        <v>1</v>
      </c>
      <c r="BY13" s="140">
        <v>3.46</v>
      </c>
      <c r="BZ13" s="140">
        <v>0</v>
      </c>
      <c r="CA13" s="140">
        <v>0</v>
      </c>
      <c r="CB13" s="1135">
        <v>28899</v>
      </c>
      <c r="CC13" s="1136">
        <v>1113111</v>
      </c>
      <c r="CD13" s="1151">
        <v>0</v>
      </c>
      <c r="CE13" s="1152">
        <v>0</v>
      </c>
      <c r="CF13" s="1153">
        <v>0</v>
      </c>
      <c r="CG13" s="1152">
        <v>0</v>
      </c>
      <c r="CH13" s="1153">
        <f t="shared" si="15"/>
        <v>0</v>
      </c>
      <c r="CI13" s="1152">
        <f t="shared" si="16"/>
        <v>0</v>
      </c>
      <c r="CJ13" s="1153">
        <v>0</v>
      </c>
      <c r="CK13" s="1152">
        <v>0</v>
      </c>
      <c r="CL13" s="1153">
        <v>0</v>
      </c>
      <c r="CM13" s="1153">
        <v>0</v>
      </c>
      <c r="CN13" s="597">
        <v>4727</v>
      </c>
      <c r="CO13" s="598">
        <f t="shared" si="25"/>
        <v>137870</v>
      </c>
    </row>
    <row r="14" spans="1:93" x14ac:dyDescent="0.2">
      <c r="A14" s="321">
        <v>2008</v>
      </c>
      <c r="B14" s="312">
        <f>K14+'CRC-12 Rates'!AU131</f>
        <v>14</v>
      </c>
      <c r="C14" s="142">
        <f t="shared" si="0"/>
        <v>1.1236505157957171</v>
      </c>
      <c r="D14" s="141">
        <f>M14+'CRC-12 Rates'!AW131</f>
        <v>13</v>
      </c>
      <c r="E14" s="142">
        <f t="shared" si="1"/>
        <v>1.0433897646674515</v>
      </c>
      <c r="F14" s="141">
        <f>O14+'CRC-12 Rates'!AY131</f>
        <v>76</v>
      </c>
      <c r="G14" s="142">
        <f t="shared" si="2"/>
        <v>6.099817085748179</v>
      </c>
      <c r="H14" s="1191">
        <f t="shared" si="3"/>
        <v>1245939</v>
      </c>
      <c r="I14" s="141">
        <f t="shared" si="4"/>
        <v>103</v>
      </c>
      <c r="J14" s="143">
        <f t="shared" si="5"/>
        <v>8.2668573662113474</v>
      </c>
      <c r="K14" s="966">
        <v>14</v>
      </c>
      <c r="L14" s="142">
        <v>1.353703869156399</v>
      </c>
      <c r="M14" s="141">
        <v>13</v>
      </c>
      <c r="N14" s="142">
        <f t="shared" si="6"/>
        <v>1.1732100199355455</v>
      </c>
      <c r="O14" s="141">
        <v>76</v>
      </c>
      <c r="P14" s="142">
        <f t="shared" si="7"/>
        <v>6.8587662703924206</v>
      </c>
      <c r="Q14" s="141">
        <v>1108071</v>
      </c>
      <c r="R14" s="141">
        <f t="shared" si="8"/>
        <v>103</v>
      </c>
      <c r="S14" s="967">
        <f t="shared" si="9"/>
        <v>9.2954332348739381</v>
      </c>
      <c r="T14" s="312">
        <v>2</v>
      </c>
      <c r="U14" s="142">
        <f t="shared" si="17"/>
        <v>1.4506629529695072</v>
      </c>
      <c r="V14" s="142">
        <f t="shared" si="18"/>
        <v>1.4169564342574723</v>
      </c>
      <c r="W14" s="141">
        <v>1</v>
      </c>
      <c r="X14" s="142">
        <f t="shared" si="10"/>
        <v>0.7253314764847536</v>
      </c>
      <c r="Y14" s="142">
        <f t="shared" si="19"/>
        <v>0.70847821712873615</v>
      </c>
      <c r="Z14" s="141">
        <v>3</v>
      </c>
      <c r="AA14" s="142">
        <f t="shared" si="11"/>
        <v>2.1759944294542608</v>
      </c>
      <c r="AB14" s="142">
        <f t="shared" si="20"/>
        <v>2.1254346513862084</v>
      </c>
      <c r="AC14" s="141">
        <v>137868</v>
      </c>
      <c r="AD14" s="148">
        <f>SEMA!AK12+Transport!T42</f>
        <v>141147.6</v>
      </c>
      <c r="AE14" s="141">
        <f t="shared" si="12"/>
        <v>6</v>
      </c>
      <c r="AF14" s="143">
        <f t="shared" si="21"/>
        <v>4.3519888589085216</v>
      </c>
      <c r="AG14" s="143">
        <f t="shared" si="22"/>
        <v>4.2508693027724167</v>
      </c>
      <c r="AH14" s="544">
        <v>933565</v>
      </c>
      <c r="AI14" s="89">
        <v>14</v>
      </c>
      <c r="AJ14" s="94">
        <v>1.5</v>
      </c>
      <c r="AK14" s="984">
        <v>28654</v>
      </c>
      <c r="AL14" s="89">
        <v>0</v>
      </c>
      <c r="AM14" s="106">
        <f t="shared" si="26"/>
        <v>0</v>
      </c>
      <c r="AN14" s="89">
        <v>0</v>
      </c>
      <c r="AO14" s="104">
        <f t="shared" si="27"/>
        <v>0</v>
      </c>
      <c r="AP14" s="89">
        <v>1</v>
      </c>
      <c r="AQ14" s="106">
        <f t="shared" si="28"/>
        <v>3.4899141481119562</v>
      </c>
      <c r="AR14" s="324">
        <v>0</v>
      </c>
      <c r="AS14" s="983">
        <v>309685</v>
      </c>
      <c r="AT14" s="89">
        <v>7</v>
      </c>
      <c r="AU14" s="106">
        <f t="shared" si="29"/>
        <v>2.2603613349048226</v>
      </c>
      <c r="AV14" s="988">
        <v>7932</v>
      </c>
      <c r="AW14" s="327">
        <v>0</v>
      </c>
      <c r="AX14" s="1015">
        <f t="shared" si="30"/>
        <v>0</v>
      </c>
      <c r="AY14" s="327">
        <v>0</v>
      </c>
      <c r="AZ14" s="1015">
        <f t="shared" si="23"/>
        <v>0</v>
      </c>
      <c r="BA14" s="1027">
        <f t="shared" si="31"/>
        <v>0</v>
      </c>
      <c r="BB14" s="1015">
        <f t="shared" si="32"/>
        <v>0</v>
      </c>
      <c r="BC14" s="89">
        <v>1</v>
      </c>
      <c r="BD14" s="106">
        <f t="shared" si="24"/>
        <v>12.607160867372668</v>
      </c>
      <c r="BE14" s="301">
        <v>1945284</v>
      </c>
      <c r="BF14" s="137">
        <v>26</v>
      </c>
      <c r="BG14" s="138">
        <v>1.34</v>
      </c>
      <c r="BH14" s="139">
        <v>0</v>
      </c>
      <c r="BI14" s="140">
        <v>0</v>
      </c>
      <c r="BJ14" s="140">
        <v>0</v>
      </c>
      <c r="BK14" s="140">
        <v>0</v>
      </c>
      <c r="BL14" s="140">
        <v>0</v>
      </c>
      <c r="BM14" s="140">
        <v>0</v>
      </c>
      <c r="BN14" s="140">
        <v>0</v>
      </c>
      <c r="BO14" s="140">
        <v>0</v>
      </c>
      <c r="BP14" s="209">
        <v>3568</v>
      </c>
      <c r="BQ14" s="306">
        <v>429943</v>
      </c>
      <c r="BR14" s="1132">
        <v>0</v>
      </c>
      <c r="BS14" s="140">
        <v>0</v>
      </c>
      <c r="BT14" s="140">
        <v>0</v>
      </c>
      <c r="BU14" s="140">
        <v>0</v>
      </c>
      <c r="BV14" s="89">
        <f t="shared" si="13"/>
        <v>0</v>
      </c>
      <c r="BW14" s="104">
        <f t="shared" si="14"/>
        <v>0</v>
      </c>
      <c r="BX14" s="140">
        <v>0</v>
      </c>
      <c r="BY14" s="140">
        <v>0</v>
      </c>
      <c r="BZ14" s="140">
        <v>0</v>
      </c>
      <c r="CA14" s="140">
        <v>0</v>
      </c>
      <c r="CB14" s="1135">
        <v>27284</v>
      </c>
      <c r="CC14" s="1136">
        <v>1140395</v>
      </c>
      <c r="CD14" s="1151">
        <v>0</v>
      </c>
      <c r="CE14" s="1152">
        <v>0</v>
      </c>
      <c r="CF14" s="1153">
        <v>0</v>
      </c>
      <c r="CG14" s="1152">
        <v>0</v>
      </c>
      <c r="CH14" s="1153">
        <f t="shared" si="15"/>
        <v>0</v>
      </c>
      <c r="CI14" s="1152">
        <f t="shared" si="16"/>
        <v>0</v>
      </c>
      <c r="CJ14" s="1153">
        <v>0</v>
      </c>
      <c r="CK14" s="1152">
        <v>0</v>
      </c>
      <c r="CL14" s="1153">
        <v>0</v>
      </c>
      <c r="CM14" s="1153">
        <v>0</v>
      </c>
      <c r="CN14" s="597">
        <v>5106</v>
      </c>
      <c r="CO14" s="598">
        <f t="shared" si="25"/>
        <v>142976</v>
      </c>
    </row>
    <row r="15" spans="1:93" x14ac:dyDescent="0.2">
      <c r="A15" s="321">
        <v>2009</v>
      </c>
      <c r="B15" s="312">
        <f>K15+'CRC-12 Rates'!AU132</f>
        <v>23</v>
      </c>
      <c r="C15" s="142">
        <f t="shared" si="0"/>
        <v>2.0860372457415362</v>
      </c>
      <c r="D15" s="141">
        <f>M15+'CRC-12 Rates'!AW132</f>
        <v>21</v>
      </c>
      <c r="E15" s="142">
        <f t="shared" si="1"/>
        <v>1.9046427026335766</v>
      </c>
      <c r="F15" s="141">
        <v>75</v>
      </c>
      <c r="G15" s="142">
        <f t="shared" si="2"/>
        <v>6.8022953665484884</v>
      </c>
      <c r="H15" s="1191">
        <f t="shared" si="3"/>
        <v>1102569</v>
      </c>
      <c r="I15" s="141">
        <f t="shared" si="4"/>
        <v>119</v>
      </c>
      <c r="J15" s="143">
        <f t="shared" si="5"/>
        <v>10.792975314923602</v>
      </c>
      <c r="K15" s="966">
        <v>23</v>
      </c>
      <c r="L15" s="142">
        <v>2.3536298088238605</v>
      </c>
      <c r="M15" s="141">
        <v>21</v>
      </c>
      <c r="N15" s="142">
        <f t="shared" si="6"/>
        <v>2.1489663471870033</v>
      </c>
      <c r="O15" s="141">
        <v>65</v>
      </c>
      <c r="P15" s="142">
        <f t="shared" si="7"/>
        <v>6.6515625031978667</v>
      </c>
      <c r="Q15" s="141">
        <v>977214</v>
      </c>
      <c r="R15" s="141">
        <f t="shared" si="8"/>
        <v>109</v>
      </c>
      <c r="S15" s="967">
        <f t="shared" si="9"/>
        <v>11.154158659208731</v>
      </c>
      <c r="T15" s="312">
        <v>0</v>
      </c>
      <c r="U15" s="142">
        <f t="shared" si="17"/>
        <v>0</v>
      </c>
      <c r="V15" s="142">
        <f>(T15/AD15)*100000</f>
        <v>0</v>
      </c>
      <c r="W15" s="141">
        <v>0</v>
      </c>
      <c r="X15" s="142">
        <f t="shared" si="10"/>
        <v>0</v>
      </c>
      <c r="Y15" s="142">
        <f t="shared" si="19"/>
        <v>0</v>
      </c>
      <c r="Z15" s="141">
        <v>11</v>
      </c>
      <c r="AA15" s="142">
        <f t="shared" si="11"/>
        <v>8.7750787762753788</v>
      </c>
      <c r="AB15" s="142">
        <f t="shared" si="20"/>
        <v>8.8391752245954081</v>
      </c>
      <c r="AC15" s="141">
        <v>125355</v>
      </c>
      <c r="AD15" s="148">
        <f>SEMA!AK13+Transport!T43</f>
        <v>124446</v>
      </c>
      <c r="AE15" s="141">
        <f t="shared" si="12"/>
        <v>11</v>
      </c>
      <c r="AF15" s="143">
        <f t="shared" si="21"/>
        <v>8.7750787762753788</v>
      </c>
      <c r="AG15" s="143">
        <f t="shared" si="22"/>
        <v>8.8391752245954081</v>
      </c>
      <c r="AH15" s="544">
        <v>944429</v>
      </c>
      <c r="AI15" s="89">
        <v>11</v>
      </c>
      <c r="AJ15" s="94">
        <v>1.1599999999999999</v>
      </c>
      <c r="AK15" s="984">
        <v>22680</v>
      </c>
      <c r="AL15" s="89">
        <v>0</v>
      </c>
      <c r="AM15" s="106">
        <f t="shared" si="26"/>
        <v>0</v>
      </c>
      <c r="AN15" s="89">
        <v>0</v>
      </c>
      <c r="AO15" s="104">
        <f t="shared" si="27"/>
        <v>0</v>
      </c>
      <c r="AP15" s="89">
        <v>1</v>
      </c>
      <c r="AQ15" s="106">
        <f t="shared" si="28"/>
        <v>4.4091710758377429</v>
      </c>
      <c r="AR15" s="324">
        <v>1</v>
      </c>
      <c r="AS15" s="983">
        <v>283356</v>
      </c>
      <c r="AT15" s="89">
        <v>4</v>
      </c>
      <c r="AU15" s="106">
        <f t="shared" si="29"/>
        <v>1.4116517737404537</v>
      </c>
      <c r="AV15" s="988">
        <v>9998</v>
      </c>
      <c r="AW15" s="327">
        <v>0</v>
      </c>
      <c r="AX15" s="1015">
        <f t="shared" si="30"/>
        <v>0</v>
      </c>
      <c r="AY15" s="327">
        <v>0</v>
      </c>
      <c r="AZ15" s="1015">
        <f t="shared" si="23"/>
        <v>0</v>
      </c>
      <c r="BA15" s="1027">
        <f t="shared" si="31"/>
        <v>0</v>
      </c>
      <c r="BB15" s="1015">
        <f t="shared" si="32"/>
        <v>0</v>
      </c>
      <c r="BC15" s="89">
        <v>0</v>
      </c>
      <c r="BD15" s="106">
        <f t="shared" si="24"/>
        <v>0</v>
      </c>
      <c r="BE15" s="301">
        <v>1898955</v>
      </c>
      <c r="BF15" s="137">
        <v>17</v>
      </c>
      <c r="BG15" s="138">
        <v>0.9</v>
      </c>
      <c r="BH15" s="139">
        <v>0</v>
      </c>
      <c r="BI15" s="140">
        <v>0</v>
      </c>
      <c r="BJ15" s="140">
        <v>0</v>
      </c>
      <c r="BK15" s="140">
        <v>0</v>
      </c>
      <c r="BL15" s="140">
        <v>0</v>
      </c>
      <c r="BM15" s="140">
        <v>0</v>
      </c>
      <c r="BN15" s="140">
        <v>0</v>
      </c>
      <c r="BO15" s="140">
        <v>0</v>
      </c>
      <c r="BP15" s="209">
        <v>7808</v>
      </c>
      <c r="BQ15" s="306">
        <v>437751</v>
      </c>
      <c r="BR15" s="1132">
        <v>0</v>
      </c>
      <c r="BS15" s="140">
        <v>0</v>
      </c>
      <c r="BT15" s="140">
        <v>0</v>
      </c>
      <c r="BU15" s="140">
        <v>0</v>
      </c>
      <c r="BV15" s="89">
        <f t="shared" si="13"/>
        <v>0</v>
      </c>
      <c r="BW15" s="104">
        <f t="shared" si="14"/>
        <v>0</v>
      </c>
      <c r="BX15" s="140">
        <v>0</v>
      </c>
      <c r="BY15" s="140">
        <v>0</v>
      </c>
      <c r="BZ15" s="140">
        <v>0</v>
      </c>
      <c r="CA15" s="140">
        <v>0</v>
      </c>
      <c r="CB15" s="1135">
        <v>24441</v>
      </c>
      <c r="CC15" s="1136">
        <v>1164836</v>
      </c>
      <c r="CD15" s="1151">
        <v>0</v>
      </c>
      <c r="CE15" s="1152">
        <v>0</v>
      </c>
      <c r="CF15" s="1153">
        <v>0</v>
      </c>
      <c r="CG15" s="1152">
        <v>0</v>
      </c>
      <c r="CH15" s="1153">
        <f t="shared" si="15"/>
        <v>0</v>
      </c>
      <c r="CI15" s="1152">
        <f t="shared" si="16"/>
        <v>0</v>
      </c>
      <c r="CJ15" s="1153">
        <v>0</v>
      </c>
      <c r="CK15" s="1152">
        <v>0</v>
      </c>
      <c r="CL15" s="1153">
        <v>0</v>
      </c>
      <c r="CM15" s="1153">
        <v>0</v>
      </c>
      <c r="CN15" s="597">
        <v>4523</v>
      </c>
      <c r="CO15" s="598">
        <f t="shared" si="25"/>
        <v>147499</v>
      </c>
    </row>
    <row r="16" spans="1:93" x14ac:dyDescent="0.2">
      <c r="A16" s="321">
        <v>2010</v>
      </c>
      <c r="B16" s="312">
        <v>21</v>
      </c>
      <c r="C16" s="142">
        <f t="shared" si="0"/>
        <v>1.9220718836579043</v>
      </c>
      <c r="D16" s="141">
        <v>12</v>
      </c>
      <c r="E16" s="142">
        <f t="shared" si="1"/>
        <v>1.0983267906616596</v>
      </c>
      <c r="F16" s="141">
        <v>52</v>
      </c>
      <c r="G16" s="142">
        <f t="shared" si="2"/>
        <v>4.7594160928671911</v>
      </c>
      <c r="H16" s="1191">
        <f t="shared" si="3"/>
        <v>1092571</v>
      </c>
      <c r="I16" s="141">
        <f t="shared" si="4"/>
        <v>85</v>
      </c>
      <c r="J16" s="143">
        <f t="shared" si="5"/>
        <v>7.779814767186755</v>
      </c>
      <c r="K16" s="966">
        <v>18</v>
      </c>
      <c r="L16" s="142">
        <f t="shared" ref="L16:L22" si="33">K16/Q16*100000</f>
        <v>1.8610113976609153</v>
      </c>
      <c r="M16" s="141">
        <v>10</v>
      </c>
      <c r="N16" s="142">
        <f t="shared" si="6"/>
        <v>1.0338952209227308</v>
      </c>
      <c r="O16" s="141">
        <v>47</v>
      </c>
      <c r="P16" s="142">
        <f t="shared" si="7"/>
        <v>4.8593075383368349</v>
      </c>
      <c r="Q16" s="141">
        <v>967216</v>
      </c>
      <c r="R16" s="141">
        <f t="shared" si="8"/>
        <v>75</v>
      </c>
      <c r="S16" s="967">
        <f t="shared" si="9"/>
        <v>7.7542141569204812</v>
      </c>
      <c r="T16" s="312">
        <v>3</v>
      </c>
      <c r="U16" s="142">
        <f t="shared" si="17"/>
        <v>2.3932033026205577</v>
      </c>
      <c r="V16" s="142">
        <f t="shared" si="18"/>
        <v>2.031423411613106</v>
      </c>
      <c r="W16" s="141">
        <v>2</v>
      </c>
      <c r="X16" s="142">
        <f t="shared" si="10"/>
        <v>1.5954688684137051</v>
      </c>
      <c r="Y16" s="142">
        <f t="shared" si="19"/>
        <v>1.3542822744087373</v>
      </c>
      <c r="Z16" s="141">
        <v>5</v>
      </c>
      <c r="AA16" s="142">
        <f t="shared" si="11"/>
        <v>3.988672171034263</v>
      </c>
      <c r="AB16" s="142">
        <f t="shared" si="20"/>
        <v>3.3857056860218431</v>
      </c>
      <c r="AC16" s="141">
        <v>125355</v>
      </c>
      <c r="AD16" s="148">
        <f>SEMA!AK14+Transport!T44</f>
        <v>147679.70000000001</v>
      </c>
      <c r="AE16" s="141">
        <f t="shared" si="12"/>
        <v>10</v>
      </c>
      <c r="AF16" s="143">
        <f t="shared" si="21"/>
        <v>7.9773443420685259</v>
      </c>
      <c r="AG16" s="143">
        <f t="shared" si="22"/>
        <v>6.7714113720436861</v>
      </c>
      <c r="AH16" s="544">
        <v>905856</v>
      </c>
      <c r="AI16" s="89">
        <v>7</v>
      </c>
      <c r="AJ16" s="94">
        <v>0.77</v>
      </c>
      <c r="AK16" s="984">
        <v>14919</v>
      </c>
      <c r="AL16" s="89">
        <v>0</v>
      </c>
      <c r="AM16" s="106">
        <f t="shared" si="26"/>
        <v>0</v>
      </c>
      <c r="AN16" s="89">
        <v>0</v>
      </c>
      <c r="AO16" s="104">
        <f t="shared" si="27"/>
        <v>0</v>
      </c>
      <c r="AP16" s="89">
        <v>0</v>
      </c>
      <c r="AQ16" s="106">
        <f t="shared" si="28"/>
        <v>0</v>
      </c>
      <c r="AR16" s="324">
        <v>0</v>
      </c>
      <c r="AS16" s="983">
        <v>275919</v>
      </c>
      <c r="AT16" s="89">
        <v>4</v>
      </c>
      <c r="AU16" s="106">
        <f t="shared" si="29"/>
        <v>1.4497008179936866</v>
      </c>
      <c r="AV16" s="988">
        <v>10063</v>
      </c>
      <c r="AW16" s="327">
        <v>0</v>
      </c>
      <c r="AX16" s="1015">
        <f t="shared" si="30"/>
        <v>0</v>
      </c>
      <c r="AY16" s="327">
        <v>0</v>
      </c>
      <c r="AZ16" s="1015">
        <f t="shared" si="23"/>
        <v>0</v>
      </c>
      <c r="BA16" s="1027">
        <f t="shared" si="31"/>
        <v>0</v>
      </c>
      <c r="BB16" s="1015">
        <f t="shared" si="32"/>
        <v>0</v>
      </c>
      <c r="BC16" s="89">
        <v>1</v>
      </c>
      <c r="BD16" s="106">
        <f t="shared" si="24"/>
        <v>9.9373944151843379</v>
      </c>
      <c r="BE16" s="301">
        <v>1960258</v>
      </c>
      <c r="BF16" s="137">
        <v>14</v>
      </c>
      <c r="BG16" s="138">
        <v>0.71</v>
      </c>
      <c r="BH16" s="136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144">
        <v>42598</v>
      </c>
      <c r="BQ16" s="307">
        <v>480349</v>
      </c>
      <c r="BR16" s="1133">
        <v>0</v>
      </c>
      <c r="BS16" s="89">
        <v>0</v>
      </c>
      <c r="BT16" s="89">
        <v>1</v>
      </c>
      <c r="BU16" s="89">
        <v>4.33</v>
      </c>
      <c r="BV16" s="89">
        <f t="shared" si="13"/>
        <v>1</v>
      </c>
      <c r="BW16" s="104">
        <f t="shared" si="14"/>
        <v>4.3284421936545039</v>
      </c>
      <c r="BX16" s="89">
        <v>0</v>
      </c>
      <c r="BY16" s="89">
        <v>0</v>
      </c>
      <c r="BZ16" s="89">
        <v>0</v>
      </c>
      <c r="CA16" s="89">
        <v>0</v>
      </c>
      <c r="CB16" s="1137">
        <v>23103</v>
      </c>
      <c r="CC16" s="1138">
        <v>1187939</v>
      </c>
      <c r="CD16" s="1151">
        <v>0</v>
      </c>
      <c r="CE16" s="1152">
        <v>0</v>
      </c>
      <c r="CF16" s="1153">
        <v>0</v>
      </c>
      <c r="CG16" s="1152">
        <v>0</v>
      </c>
      <c r="CH16" s="1153">
        <f t="shared" si="15"/>
        <v>0</v>
      </c>
      <c r="CI16" s="1152">
        <f t="shared" si="16"/>
        <v>0</v>
      </c>
      <c r="CJ16" s="1153">
        <v>0</v>
      </c>
      <c r="CK16" s="1152">
        <v>0</v>
      </c>
      <c r="CL16" s="1153">
        <v>0</v>
      </c>
      <c r="CM16" s="1153">
        <v>0</v>
      </c>
      <c r="CN16" s="597">
        <v>4436</v>
      </c>
      <c r="CO16" s="598">
        <f t="shared" si="25"/>
        <v>151935</v>
      </c>
    </row>
    <row r="17" spans="1:93" x14ac:dyDescent="0.2">
      <c r="A17" s="321">
        <v>2011</v>
      </c>
      <c r="B17" s="312">
        <v>15</v>
      </c>
      <c r="C17" s="142">
        <f t="shared" si="0"/>
        <v>1.3569404791628221</v>
      </c>
      <c r="D17" s="141">
        <v>15</v>
      </c>
      <c r="E17" s="142">
        <f t="shared" si="1"/>
        <v>1.3569404791628221</v>
      </c>
      <c r="F17" s="141">
        <v>89</v>
      </c>
      <c r="G17" s="142">
        <f t="shared" si="2"/>
        <v>8.051180176366076</v>
      </c>
      <c r="H17" s="1191">
        <f t="shared" si="3"/>
        <v>1105428</v>
      </c>
      <c r="I17" s="141">
        <f t="shared" si="4"/>
        <v>119</v>
      </c>
      <c r="J17" s="143">
        <f t="shared" si="5"/>
        <v>10.76506113469172</v>
      </c>
      <c r="K17" s="966">
        <v>14</v>
      </c>
      <c r="L17" s="142">
        <f t="shared" si="33"/>
        <v>1.4272795948972714</v>
      </c>
      <c r="M17" s="141">
        <v>16</v>
      </c>
      <c r="N17" s="142">
        <f t="shared" si="6"/>
        <v>1.631176679882596</v>
      </c>
      <c r="O17" s="141">
        <v>65</v>
      </c>
      <c r="P17" s="142">
        <f t="shared" si="7"/>
        <v>6.6266552620230463</v>
      </c>
      <c r="Q17" s="141">
        <v>980887</v>
      </c>
      <c r="R17" s="141">
        <f t="shared" si="8"/>
        <v>95</v>
      </c>
      <c r="S17" s="967">
        <f t="shared" si="9"/>
        <v>9.6851115368029141</v>
      </c>
      <c r="T17" s="312">
        <v>0</v>
      </c>
      <c r="U17" s="142">
        <f t="shared" si="17"/>
        <v>0</v>
      </c>
      <c r="V17" s="142">
        <f t="shared" si="18"/>
        <v>0</v>
      </c>
      <c r="W17" s="141">
        <v>0</v>
      </c>
      <c r="X17" s="142">
        <f t="shared" si="10"/>
        <v>0</v>
      </c>
      <c r="Y17" s="142">
        <f t="shared" si="19"/>
        <v>0</v>
      </c>
      <c r="Z17" s="141">
        <v>3</v>
      </c>
      <c r="AA17" s="142">
        <f t="shared" si="11"/>
        <v>2.4088452798676743</v>
      </c>
      <c r="AB17" s="142">
        <f t="shared" si="20"/>
        <v>1.6928694645284592</v>
      </c>
      <c r="AC17" s="141">
        <v>124541</v>
      </c>
      <c r="AD17" s="148">
        <f>SEMA!AK15+Transport!T45</f>
        <v>177213.90000000002</v>
      </c>
      <c r="AE17" s="141">
        <f t="shared" si="12"/>
        <v>3</v>
      </c>
      <c r="AF17" s="143">
        <f t="shared" si="21"/>
        <v>2.4088452798676743</v>
      </c>
      <c r="AG17" s="143">
        <f t="shared" si="22"/>
        <v>1.6928694645284592</v>
      </c>
      <c r="AH17" s="544">
        <v>954073</v>
      </c>
      <c r="AI17" s="89">
        <v>9</v>
      </c>
      <c r="AJ17" s="94">
        <v>0.94</v>
      </c>
      <c r="AK17" s="984">
        <v>16882</v>
      </c>
      <c r="AL17" s="89">
        <v>0</v>
      </c>
      <c r="AM17" s="106">
        <f t="shared" si="26"/>
        <v>0</v>
      </c>
      <c r="AN17" s="89">
        <v>0</v>
      </c>
      <c r="AO17" s="104">
        <f t="shared" si="27"/>
        <v>0</v>
      </c>
      <c r="AP17" s="89">
        <v>2</v>
      </c>
      <c r="AQ17" s="106">
        <f t="shared" si="28"/>
        <v>11.846937566639024</v>
      </c>
      <c r="AR17" s="324">
        <v>0</v>
      </c>
      <c r="AS17" s="983">
        <v>296461</v>
      </c>
      <c r="AT17" s="89">
        <v>7</v>
      </c>
      <c r="AU17" s="106">
        <f t="shared" si="29"/>
        <v>2.3611874749123833</v>
      </c>
      <c r="AV17" s="988">
        <v>9259</v>
      </c>
      <c r="AW17" s="327">
        <v>0</v>
      </c>
      <c r="AX17" s="1015">
        <f t="shared" si="30"/>
        <v>0</v>
      </c>
      <c r="AY17" s="327">
        <v>0</v>
      </c>
      <c r="AZ17" s="1015">
        <f t="shared" si="23"/>
        <v>0</v>
      </c>
      <c r="BA17" s="1027">
        <f t="shared" si="31"/>
        <v>0</v>
      </c>
      <c r="BB17" s="1015">
        <f t="shared" si="32"/>
        <v>0</v>
      </c>
      <c r="BC17" s="89">
        <v>0</v>
      </c>
      <c r="BD17" s="106">
        <f t="shared" si="24"/>
        <v>0</v>
      </c>
      <c r="BE17" s="301">
        <v>1972950</v>
      </c>
      <c r="BF17" s="137">
        <v>15</v>
      </c>
      <c r="BG17" s="138">
        <v>0.76</v>
      </c>
      <c r="BH17" s="136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144">
        <v>86232</v>
      </c>
      <c r="BQ17" s="307">
        <v>566581</v>
      </c>
      <c r="BR17" s="1133">
        <v>0</v>
      </c>
      <c r="BS17" s="89">
        <v>0</v>
      </c>
      <c r="BT17" s="89">
        <v>2</v>
      </c>
      <c r="BU17" s="89">
        <v>12.83</v>
      </c>
      <c r="BV17" s="89">
        <f t="shared" si="13"/>
        <v>2</v>
      </c>
      <c r="BW17" s="104">
        <f t="shared" si="14"/>
        <v>12.830382345393893</v>
      </c>
      <c r="BX17" s="89">
        <v>0</v>
      </c>
      <c r="BY17" s="89">
        <v>0</v>
      </c>
      <c r="BZ17" s="89">
        <v>0</v>
      </c>
      <c r="CA17" s="89">
        <v>0</v>
      </c>
      <c r="CB17" s="1137">
        <v>15588</v>
      </c>
      <c r="CC17" s="1138">
        <v>1203527</v>
      </c>
      <c r="CD17" s="1151">
        <v>0</v>
      </c>
      <c r="CE17" s="1152">
        <v>0</v>
      </c>
      <c r="CF17" s="1153">
        <v>0</v>
      </c>
      <c r="CG17" s="1152">
        <v>0</v>
      </c>
      <c r="CH17" s="1153">
        <f t="shared" si="15"/>
        <v>0</v>
      </c>
      <c r="CI17" s="1152">
        <f t="shared" si="16"/>
        <v>0</v>
      </c>
      <c r="CJ17" s="1153">
        <v>0</v>
      </c>
      <c r="CK17" s="1152">
        <v>0</v>
      </c>
      <c r="CL17" s="1153">
        <v>0</v>
      </c>
      <c r="CM17" s="1153">
        <v>0</v>
      </c>
      <c r="CN17" s="597">
        <v>3080</v>
      </c>
      <c r="CO17" s="598">
        <f t="shared" si="25"/>
        <v>155015</v>
      </c>
    </row>
    <row r="18" spans="1:93" x14ac:dyDescent="0.2">
      <c r="A18" s="321">
        <v>2012</v>
      </c>
      <c r="B18" s="312">
        <v>19</v>
      </c>
      <c r="C18" s="142">
        <f t="shared" si="0"/>
        <v>1.5918603988699467</v>
      </c>
      <c r="D18" s="141">
        <v>12</v>
      </c>
      <c r="E18" s="142">
        <f t="shared" si="1"/>
        <v>1.0053855150757558</v>
      </c>
      <c r="F18" s="141">
        <v>81</v>
      </c>
      <c r="G18" s="142">
        <f t="shared" si="2"/>
        <v>6.786352226761351</v>
      </c>
      <c r="H18" s="1191">
        <f t="shared" si="3"/>
        <v>1193572</v>
      </c>
      <c r="I18" s="141">
        <f t="shared" si="4"/>
        <v>112</v>
      </c>
      <c r="J18" s="143">
        <f t="shared" si="5"/>
        <v>9.3835981407070541</v>
      </c>
      <c r="K18" s="966">
        <v>18</v>
      </c>
      <c r="L18" s="142">
        <f t="shared" si="33"/>
        <v>1.6594817254184659</v>
      </c>
      <c r="M18" s="141">
        <v>12</v>
      </c>
      <c r="N18" s="142">
        <f t="shared" si="6"/>
        <v>1.1063211502789774</v>
      </c>
      <c r="O18" s="141">
        <v>54</v>
      </c>
      <c r="P18" s="142">
        <f t="shared" si="7"/>
        <v>4.9784451762553976</v>
      </c>
      <c r="Q18" s="141">
        <v>1084676</v>
      </c>
      <c r="R18" s="141">
        <f t="shared" si="8"/>
        <v>84</v>
      </c>
      <c r="S18" s="967">
        <f t="shared" si="9"/>
        <v>7.7442480519528418</v>
      </c>
      <c r="T18" s="312">
        <v>1</v>
      </c>
      <c r="U18" s="142">
        <f t="shared" si="17"/>
        <v>0.9183073758448429</v>
      </c>
      <c r="V18" s="142">
        <f t="shared" si="18"/>
        <v>0.53998421086167447</v>
      </c>
      <c r="W18" s="141">
        <v>0</v>
      </c>
      <c r="X18" s="142">
        <v>0</v>
      </c>
      <c r="Y18" s="142">
        <f t="shared" si="19"/>
        <v>0</v>
      </c>
      <c r="Z18" s="141">
        <v>6</v>
      </c>
      <c r="AA18" s="142">
        <f t="shared" si="11"/>
        <v>5.5098442550690567</v>
      </c>
      <c r="AB18" s="142">
        <f t="shared" si="20"/>
        <v>3.2399052651700471</v>
      </c>
      <c r="AC18" s="141">
        <v>108896</v>
      </c>
      <c r="AD18" s="148">
        <f>SEMA!AK16+Transport!T46</f>
        <v>185190.59999999998</v>
      </c>
      <c r="AE18" s="141">
        <f t="shared" si="12"/>
        <v>7</v>
      </c>
      <c r="AF18" s="143">
        <f t="shared" si="21"/>
        <v>6.4281516309139004</v>
      </c>
      <c r="AG18" s="143">
        <f t="shared" si="22"/>
        <v>3.7798894760317214</v>
      </c>
      <c r="AH18" s="301">
        <v>902398</v>
      </c>
      <c r="AI18" s="89">
        <v>9</v>
      </c>
      <c r="AJ18" s="106">
        <v>1</v>
      </c>
      <c r="AK18" s="984">
        <v>13509</v>
      </c>
      <c r="AL18" s="89">
        <v>0</v>
      </c>
      <c r="AM18" s="106">
        <f t="shared" si="26"/>
        <v>0</v>
      </c>
      <c r="AN18" s="89">
        <v>0</v>
      </c>
      <c r="AO18" s="104">
        <f t="shared" si="27"/>
        <v>0</v>
      </c>
      <c r="AP18" s="89">
        <v>1</v>
      </c>
      <c r="AQ18" s="106">
        <f t="shared" si="28"/>
        <v>7.4024724257902141</v>
      </c>
      <c r="AR18" s="324">
        <v>0</v>
      </c>
      <c r="AS18" s="984">
        <v>278511</v>
      </c>
      <c r="AT18" s="89">
        <v>6</v>
      </c>
      <c r="AU18" s="106">
        <f t="shared" si="29"/>
        <v>2.1543134741536241</v>
      </c>
      <c r="AV18" s="986">
        <v>9603</v>
      </c>
      <c r="AW18" s="328">
        <v>0</v>
      </c>
      <c r="AX18" s="1015">
        <f t="shared" si="30"/>
        <v>0</v>
      </c>
      <c r="AY18" s="328">
        <v>1</v>
      </c>
      <c r="AZ18" s="1015">
        <f t="shared" si="23"/>
        <v>10.413412475268146</v>
      </c>
      <c r="BA18" s="1027">
        <f t="shared" si="31"/>
        <v>1</v>
      </c>
      <c r="BB18" s="1015">
        <f t="shared" si="32"/>
        <v>10.413412475268146</v>
      </c>
      <c r="BC18" s="89">
        <v>1</v>
      </c>
      <c r="BD18" s="106">
        <f t="shared" si="24"/>
        <v>10.413412475268146</v>
      </c>
      <c r="BE18" s="301">
        <v>1929904</v>
      </c>
      <c r="BF18" s="137">
        <v>20</v>
      </c>
      <c r="BG18" s="146">
        <v>1.04</v>
      </c>
      <c r="BH18" s="145">
        <v>0</v>
      </c>
      <c r="BI18" s="147">
        <v>0</v>
      </c>
      <c r="BJ18" s="147">
        <v>0</v>
      </c>
      <c r="BK18" s="147">
        <v>0</v>
      </c>
      <c r="BL18" s="147">
        <v>0</v>
      </c>
      <c r="BM18" s="147">
        <v>0</v>
      </c>
      <c r="BN18" s="147">
        <v>0</v>
      </c>
      <c r="BO18" s="147">
        <v>0</v>
      </c>
      <c r="BP18" s="148">
        <v>107667</v>
      </c>
      <c r="BQ18" s="308">
        <v>674248</v>
      </c>
      <c r="BR18" s="1133">
        <v>0</v>
      </c>
      <c r="BS18" s="1134">
        <v>0</v>
      </c>
      <c r="BT18" s="1134">
        <v>0</v>
      </c>
      <c r="BU18" s="1134">
        <v>0</v>
      </c>
      <c r="BV18" s="89">
        <f t="shared" si="13"/>
        <v>0</v>
      </c>
      <c r="BW18" s="104">
        <f t="shared" si="14"/>
        <v>0</v>
      </c>
      <c r="BX18" s="1134">
        <v>0</v>
      </c>
      <c r="BY18" s="1134">
        <v>0</v>
      </c>
      <c r="BZ18" s="1134">
        <v>0</v>
      </c>
      <c r="CA18" s="1134">
        <v>0</v>
      </c>
      <c r="CB18" s="1137">
        <v>21545</v>
      </c>
      <c r="CC18" s="1138">
        <v>1225072</v>
      </c>
      <c r="CD18" s="1151">
        <v>0</v>
      </c>
      <c r="CE18" s="1152">
        <v>0</v>
      </c>
      <c r="CF18" s="1153">
        <v>0</v>
      </c>
      <c r="CG18" s="1152">
        <v>0</v>
      </c>
      <c r="CH18" s="1153">
        <f t="shared" si="15"/>
        <v>0</v>
      </c>
      <c r="CI18" s="1152">
        <f t="shared" si="16"/>
        <v>0</v>
      </c>
      <c r="CJ18" s="1153">
        <v>0</v>
      </c>
      <c r="CK18" s="1152">
        <v>0</v>
      </c>
      <c r="CL18" s="1153">
        <v>0</v>
      </c>
      <c r="CM18" s="1153">
        <v>0</v>
      </c>
      <c r="CN18" s="597">
        <v>3247</v>
      </c>
      <c r="CO18" s="598">
        <f t="shared" si="25"/>
        <v>158262</v>
      </c>
    </row>
    <row r="19" spans="1:93" x14ac:dyDescent="0.2">
      <c r="A19" s="322">
        <v>2013</v>
      </c>
      <c r="B19" s="313">
        <v>8</v>
      </c>
      <c r="C19" s="262">
        <f t="shared" si="0"/>
        <v>0.72195454754657284</v>
      </c>
      <c r="D19" s="261">
        <v>7</v>
      </c>
      <c r="E19" s="262">
        <f t="shared" si="1"/>
        <v>0.63171022910325125</v>
      </c>
      <c r="F19" s="261">
        <v>67</v>
      </c>
      <c r="G19" s="262">
        <f t="shared" si="2"/>
        <v>6.046369335702547</v>
      </c>
      <c r="H19" s="1191">
        <f t="shared" si="3"/>
        <v>1108103</v>
      </c>
      <c r="I19" s="261">
        <f t="shared" si="4"/>
        <v>82</v>
      </c>
      <c r="J19" s="263">
        <f t="shared" si="5"/>
        <v>7.4000341123523707</v>
      </c>
      <c r="K19" s="968">
        <v>7</v>
      </c>
      <c r="L19" s="262">
        <f t="shared" si="33"/>
        <v>0.70093785484978899</v>
      </c>
      <c r="M19" s="261">
        <v>5</v>
      </c>
      <c r="N19" s="262">
        <f t="shared" si="6"/>
        <v>0.5006698963212779</v>
      </c>
      <c r="O19" s="261">
        <v>36</v>
      </c>
      <c r="P19" s="262">
        <f t="shared" si="7"/>
        <v>3.6048232535132012</v>
      </c>
      <c r="Q19" s="261">
        <v>998662</v>
      </c>
      <c r="R19" s="261">
        <f t="shared" si="8"/>
        <v>48</v>
      </c>
      <c r="S19" s="969">
        <f t="shared" si="9"/>
        <v>4.806431004684268</v>
      </c>
      <c r="T19" s="313">
        <v>1</v>
      </c>
      <c r="U19" s="142">
        <f t="shared" si="17"/>
        <v>0.9137343408777332</v>
      </c>
      <c r="V19" s="142">
        <f t="shared" si="18"/>
        <v>0.47186037085393995</v>
      </c>
      <c r="W19" s="261">
        <v>0</v>
      </c>
      <c r="X19" s="262">
        <f>W19/AC19*100000</f>
        <v>0</v>
      </c>
      <c r="Y19" s="142">
        <f t="shared" si="19"/>
        <v>0</v>
      </c>
      <c r="Z19" s="261">
        <v>6</v>
      </c>
      <c r="AA19" s="262">
        <f t="shared" si="11"/>
        <v>5.4824060452663996</v>
      </c>
      <c r="AB19" s="142">
        <f t="shared" si="20"/>
        <v>2.8311622251236397</v>
      </c>
      <c r="AC19" s="261">
        <v>109441</v>
      </c>
      <c r="AD19" s="148">
        <f>SEMA!AK17+Transport!T47</f>
        <v>211927.09999999998</v>
      </c>
      <c r="AE19" s="261">
        <f t="shared" si="12"/>
        <v>7</v>
      </c>
      <c r="AF19" s="143">
        <f t="shared" si="21"/>
        <v>6.3961403861441326</v>
      </c>
      <c r="AG19" s="143">
        <f t="shared" si="22"/>
        <v>3.3030225959775792</v>
      </c>
      <c r="AH19" s="302">
        <v>836307</v>
      </c>
      <c r="AI19" s="234">
        <v>4</v>
      </c>
      <c r="AJ19" s="266">
        <v>0.48</v>
      </c>
      <c r="AK19" s="985">
        <v>12786</v>
      </c>
      <c r="AL19" s="234">
        <v>0</v>
      </c>
      <c r="AM19" s="106">
        <f t="shared" si="26"/>
        <v>0</v>
      </c>
      <c r="AN19" s="89">
        <v>0</v>
      </c>
      <c r="AO19" s="104">
        <f t="shared" si="27"/>
        <v>0</v>
      </c>
      <c r="AP19" s="89">
        <v>2</v>
      </c>
      <c r="AQ19" s="106">
        <f t="shared" si="28"/>
        <v>15.642108556233381</v>
      </c>
      <c r="AR19" s="546">
        <v>0</v>
      </c>
      <c r="AS19" s="985">
        <v>250342</v>
      </c>
      <c r="AT19" s="234">
        <v>8</v>
      </c>
      <c r="AU19" s="106">
        <f t="shared" si="29"/>
        <v>3.1956283803756458</v>
      </c>
      <c r="AV19" s="987">
        <v>8671</v>
      </c>
      <c r="AW19" s="329">
        <v>0</v>
      </c>
      <c r="AX19" s="1015">
        <f t="shared" si="30"/>
        <v>0</v>
      </c>
      <c r="AY19" s="329">
        <v>0</v>
      </c>
      <c r="AZ19" s="1015">
        <f t="shared" si="23"/>
        <v>0</v>
      </c>
      <c r="BA19" s="1027">
        <f t="shared" si="31"/>
        <v>0</v>
      </c>
      <c r="BB19" s="1015">
        <f t="shared" si="32"/>
        <v>0</v>
      </c>
      <c r="BC19" s="234">
        <v>1</v>
      </c>
      <c r="BD19" s="106">
        <f t="shared" si="24"/>
        <v>11.532695190866106</v>
      </c>
      <c r="BE19" s="302">
        <v>1740953</v>
      </c>
      <c r="BF19" s="267">
        <v>19</v>
      </c>
      <c r="BG19" s="269">
        <v>1.0900000000000001</v>
      </c>
      <c r="BH19" s="265">
        <v>1</v>
      </c>
      <c r="BI19" s="234">
        <v>1.1399999999999999</v>
      </c>
      <c r="BJ19" s="234">
        <v>0</v>
      </c>
      <c r="BK19" s="234">
        <v>0</v>
      </c>
      <c r="BL19" s="234">
        <v>1</v>
      </c>
      <c r="BM19" s="234">
        <v>1.1399999999999999</v>
      </c>
      <c r="BN19" s="234">
        <v>1</v>
      </c>
      <c r="BO19" s="234">
        <v>4</v>
      </c>
      <c r="BP19" s="268">
        <v>88088</v>
      </c>
      <c r="BQ19" s="309">
        <v>762335</v>
      </c>
      <c r="BR19" s="136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147">
        <v>16015</v>
      </c>
      <c r="CC19" s="1139">
        <v>1241087</v>
      </c>
      <c r="CD19" s="1151">
        <v>0</v>
      </c>
      <c r="CE19" s="1152">
        <v>0</v>
      </c>
      <c r="CF19" s="1153">
        <v>0</v>
      </c>
      <c r="CG19" s="1152">
        <v>0</v>
      </c>
      <c r="CH19" s="1153">
        <f t="shared" si="15"/>
        <v>0</v>
      </c>
      <c r="CI19" s="1152">
        <f t="shared" si="16"/>
        <v>0</v>
      </c>
      <c r="CJ19" s="1153">
        <v>0</v>
      </c>
      <c r="CK19" s="1152">
        <v>0</v>
      </c>
      <c r="CL19" s="1153">
        <v>0</v>
      </c>
      <c r="CM19" s="1153">
        <v>0</v>
      </c>
      <c r="CN19" s="597">
        <v>2543</v>
      </c>
      <c r="CO19" s="598">
        <f t="shared" si="25"/>
        <v>160805</v>
      </c>
    </row>
    <row r="20" spans="1:93" x14ac:dyDescent="0.2">
      <c r="A20" s="321">
        <v>2014</v>
      </c>
      <c r="B20" s="312">
        <v>15</v>
      </c>
      <c r="C20" s="142">
        <f t="shared" si="0"/>
        <v>1.5307934408562645</v>
      </c>
      <c r="D20" s="141">
        <v>5</v>
      </c>
      <c r="E20" s="142">
        <f t="shared" si="1"/>
        <v>0.5102644802854216</v>
      </c>
      <c r="F20" s="141">
        <v>31</v>
      </c>
      <c r="G20" s="142">
        <f t="shared" si="2"/>
        <v>3.1636397777696139</v>
      </c>
      <c r="H20" s="1191">
        <f t="shared" si="3"/>
        <v>979884</v>
      </c>
      <c r="I20" s="141">
        <f t="shared" si="4"/>
        <v>51</v>
      </c>
      <c r="J20" s="143">
        <f t="shared" si="5"/>
        <v>5.2046976989112999</v>
      </c>
      <c r="K20" s="966">
        <v>14</v>
      </c>
      <c r="L20" s="142">
        <f t="shared" si="33"/>
        <v>1.5751716937146147</v>
      </c>
      <c r="M20" s="141">
        <v>4</v>
      </c>
      <c r="N20" s="142">
        <f t="shared" si="6"/>
        <v>0.45004905534703282</v>
      </c>
      <c r="O20" s="141">
        <v>28</v>
      </c>
      <c r="P20" s="142">
        <f t="shared" si="7"/>
        <v>3.1503433874292295</v>
      </c>
      <c r="Q20" s="141">
        <v>888792</v>
      </c>
      <c r="R20" s="141">
        <f t="shared" si="8"/>
        <v>46</v>
      </c>
      <c r="S20" s="967">
        <f t="shared" si="9"/>
        <v>5.1755641364908778</v>
      </c>
      <c r="T20" s="312">
        <v>1</v>
      </c>
      <c r="U20" s="142">
        <f t="shared" si="17"/>
        <v>1.0977912440170379</v>
      </c>
      <c r="V20" s="142">
        <f t="shared" si="18"/>
        <v>0.57722190026067333</v>
      </c>
      <c r="W20" s="141">
        <v>1</v>
      </c>
      <c r="X20" s="142">
        <f>W20/AC20*100000</f>
        <v>1.0977912440170379</v>
      </c>
      <c r="Y20" s="142">
        <f t="shared" si="19"/>
        <v>0.57722190026067333</v>
      </c>
      <c r="Z20" s="141">
        <v>3</v>
      </c>
      <c r="AA20" s="142">
        <f t="shared" si="11"/>
        <v>3.2933737320511129</v>
      </c>
      <c r="AB20" s="142">
        <f t="shared" si="20"/>
        <v>1.7316657007820204</v>
      </c>
      <c r="AC20" s="141">
        <v>91092</v>
      </c>
      <c r="AD20" s="148">
        <f>SEMA!AK18+Transport!T48</f>
        <v>173243.6</v>
      </c>
      <c r="AE20" s="141">
        <f t="shared" si="12"/>
        <v>5</v>
      </c>
      <c r="AF20" s="143">
        <f t="shared" si="21"/>
        <v>5.4889562200851891</v>
      </c>
      <c r="AG20" s="143">
        <f t="shared" si="22"/>
        <v>2.8861095013033671</v>
      </c>
      <c r="AH20" s="301">
        <v>844552</v>
      </c>
      <c r="AI20" s="89">
        <v>14</v>
      </c>
      <c r="AJ20" s="94">
        <v>1.78</v>
      </c>
      <c r="AK20" s="984">
        <v>30755</v>
      </c>
      <c r="AL20" s="89">
        <v>0</v>
      </c>
      <c r="AM20" s="106">
        <f t="shared" si="26"/>
        <v>0</v>
      </c>
      <c r="AN20" s="89">
        <v>0</v>
      </c>
      <c r="AO20" s="104">
        <f t="shared" si="27"/>
        <v>0</v>
      </c>
      <c r="AP20" s="89">
        <v>1</v>
      </c>
      <c r="AQ20" s="106">
        <f t="shared" si="28"/>
        <v>3.2515038205169895</v>
      </c>
      <c r="AR20" s="324">
        <v>0</v>
      </c>
      <c r="AS20" s="984">
        <v>263629</v>
      </c>
      <c r="AT20" s="89">
        <v>5</v>
      </c>
      <c r="AU20" s="106">
        <f t="shared" si="29"/>
        <v>1.8966046982691587</v>
      </c>
      <c r="AV20" s="986">
        <v>8694</v>
      </c>
      <c r="AW20" s="328">
        <v>0</v>
      </c>
      <c r="AX20" s="1015">
        <f t="shared" si="30"/>
        <v>0</v>
      </c>
      <c r="AY20" s="328">
        <v>0</v>
      </c>
      <c r="AZ20" s="1015">
        <f t="shared" si="23"/>
        <v>0</v>
      </c>
      <c r="BA20" s="1027">
        <f t="shared" si="31"/>
        <v>0</v>
      </c>
      <c r="BB20" s="1015">
        <f t="shared" si="32"/>
        <v>0</v>
      </c>
      <c r="BC20" s="89">
        <v>0</v>
      </c>
      <c r="BD20" s="106">
        <f t="shared" si="24"/>
        <v>0</v>
      </c>
      <c r="BE20" s="301">
        <v>1613022</v>
      </c>
      <c r="BF20" s="137">
        <v>7</v>
      </c>
      <c r="BG20" s="138">
        <v>0.43</v>
      </c>
      <c r="BH20" s="136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148">
        <v>4311</v>
      </c>
      <c r="BQ20" s="308">
        <v>766646</v>
      </c>
      <c r="BR20" s="136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0</v>
      </c>
      <c r="CA20" s="89">
        <v>0</v>
      </c>
      <c r="CB20" s="147">
        <v>9243</v>
      </c>
      <c r="CC20" s="1139">
        <v>1250330</v>
      </c>
      <c r="CD20" s="1151">
        <v>0</v>
      </c>
      <c r="CE20" s="1152">
        <v>0</v>
      </c>
      <c r="CF20" s="1153">
        <v>0</v>
      </c>
      <c r="CG20" s="1152">
        <v>0</v>
      </c>
      <c r="CH20" s="1153">
        <v>0</v>
      </c>
      <c r="CI20" s="1152">
        <v>0</v>
      </c>
      <c r="CJ20" s="1153">
        <v>0</v>
      </c>
      <c r="CK20" s="1152">
        <v>0</v>
      </c>
      <c r="CL20" s="1153">
        <v>0</v>
      </c>
      <c r="CM20" s="1153">
        <v>0</v>
      </c>
      <c r="CN20" s="597">
        <v>2939</v>
      </c>
      <c r="CO20" s="598">
        <v>163744</v>
      </c>
    </row>
    <row r="21" spans="1:93" x14ac:dyDescent="0.2">
      <c r="A21" s="321">
        <v>2015</v>
      </c>
      <c r="B21" s="312">
        <v>13</v>
      </c>
      <c r="C21" s="142">
        <f t="shared" si="0"/>
        <v>1.5301588422582788</v>
      </c>
      <c r="D21" s="141">
        <v>12</v>
      </c>
      <c r="E21" s="142">
        <f t="shared" si="1"/>
        <v>1.4124543159307192</v>
      </c>
      <c r="F21" s="141">
        <v>37</v>
      </c>
      <c r="G21" s="142">
        <f t="shared" si="2"/>
        <v>4.3550674741197177</v>
      </c>
      <c r="H21" s="1191">
        <f t="shared" si="3"/>
        <v>849585</v>
      </c>
      <c r="I21" s="141">
        <f t="shared" si="4"/>
        <v>62</v>
      </c>
      <c r="J21" s="143">
        <f t="shared" si="5"/>
        <v>7.2976806323087153</v>
      </c>
      <c r="K21" s="966">
        <v>12</v>
      </c>
      <c r="L21" s="142">
        <f t="shared" si="33"/>
        <v>1.5573574758350033</v>
      </c>
      <c r="M21" s="141">
        <v>12</v>
      </c>
      <c r="N21" s="142">
        <f t="shared" si="6"/>
        <v>1.5573574758350033</v>
      </c>
      <c r="O21" s="141">
        <v>27</v>
      </c>
      <c r="P21" s="142">
        <f t="shared" si="7"/>
        <v>3.5040543206287573</v>
      </c>
      <c r="Q21" s="141">
        <v>770536</v>
      </c>
      <c r="R21" s="141">
        <f t="shared" si="8"/>
        <v>51</v>
      </c>
      <c r="S21" s="967">
        <f t="shared" si="9"/>
        <v>6.6187692722987634</v>
      </c>
      <c r="T21" s="312">
        <v>1</v>
      </c>
      <c r="U21" s="142">
        <f t="shared" si="17"/>
        <v>1.265038140899948</v>
      </c>
      <c r="V21" s="142">
        <f t="shared" si="18"/>
        <v>0.65463705612334411</v>
      </c>
      <c r="W21" s="141">
        <v>0</v>
      </c>
      <c r="X21" s="142">
        <v>0</v>
      </c>
      <c r="Y21" s="142">
        <f t="shared" si="19"/>
        <v>0</v>
      </c>
      <c r="Z21" s="141">
        <v>9</v>
      </c>
      <c r="AA21" s="142">
        <f t="shared" si="11"/>
        <v>11.385343268099533</v>
      </c>
      <c r="AB21" s="142">
        <f t="shared" si="20"/>
        <v>5.8917335051100972</v>
      </c>
      <c r="AC21" s="141">
        <v>79049</v>
      </c>
      <c r="AD21" s="148">
        <f>SEMA!AK19+Transport!T49</f>
        <v>152756.4</v>
      </c>
      <c r="AE21" s="141">
        <f t="shared" si="12"/>
        <v>10</v>
      </c>
      <c r="AF21" s="143">
        <f t="shared" si="21"/>
        <v>12.650381408999481</v>
      </c>
      <c r="AG21" s="143">
        <f t="shared" si="22"/>
        <v>6.5463705612334406</v>
      </c>
      <c r="AH21" s="301">
        <v>859700</v>
      </c>
      <c r="AI21" s="89">
        <v>9</v>
      </c>
      <c r="AJ21" s="94">
        <v>1.05</v>
      </c>
      <c r="AK21" s="984">
        <v>29113</v>
      </c>
      <c r="AL21" s="89">
        <v>0</v>
      </c>
      <c r="AM21" s="106">
        <f t="shared" si="26"/>
        <v>0</v>
      </c>
      <c r="AN21" s="89">
        <v>0</v>
      </c>
      <c r="AO21" s="104">
        <f t="shared" si="27"/>
        <v>0</v>
      </c>
      <c r="AP21" s="89">
        <v>2</v>
      </c>
      <c r="AQ21" s="106">
        <f t="shared" si="28"/>
        <v>6.8697832583381997</v>
      </c>
      <c r="AR21" s="324">
        <v>0</v>
      </c>
      <c r="AS21" s="984">
        <v>243303</v>
      </c>
      <c r="AT21" s="89">
        <v>8</v>
      </c>
      <c r="AU21" s="94">
        <v>3.29</v>
      </c>
      <c r="AV21" s="986">
        <v>7078</v>
      </c>
      <c r="AW21" s="326">
        <v>0</v>
      </c>
      <c r="AX21" s="1015">
        <f t="shared" si="30"/>
        <v>0</v>
      </c>
      <c r="AY21" s="326">
        <v>0</v>
      </c>
      <c r="AZ21" s="1015">
        <f t="shared" si="23"/>
        <v>0</v>
      </c>
      <c r="BA21" s="1027">
        <f t="shared" si="31"/>
        <v>0</v>
      </c>
      <c r="BB21" s="1015">
        <f t="shared" si="32"/>
        <v>0</v>
      </c>
      <c r="BC21" s="89">
        <v>0</v>
      </c>
      <c r="BD21" s="106">
        <f t="shared" si="24"/>
        <v>0</v>
      </c>
      <c r="BE21" s="301">
        <v>1702651</v>
      </c>
      <c r="BF21" s="137">
        <v>19</v>
      </c>
      <c r="BG21" s="138">
        <v>1.1200000000000001</v>
      </c>
      <c r="BH21" s="136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148">
        <v>2575</v>
      </c>
      <c r="BQ21" s="308">
        <v>769221</v>
      </c>
      <c r="BR21" s="1143">
        <v>0</v>
      </c>
      <c r="BS21" s="1144">
        <v>0</v>
      </c>
      <c r="BT21" s="1144">
        <v>0</v>
      </c>
      <c r="BU21" s="1144">
        <v>0</v>
      </c>
      <c r="BV21" s="1144">
        <v>0</v>
      </c>
      <c r="BW21" s="1144">
        <v>0</v>
      </c>
      <c r="BX21" s="1144">
        <v>0</v>
      </c>
      <c r="BY21" s="1144">
        <v>0</v>
      </c>
      <c r="BZ21" s="1144">
        <v>0</v>
      </c>
      <c r="CA21" s="1144">
        <v>0</v>
      </c>
      <c r="CB21" s="1144">
        <v>8782</v>
      </c>
      <c r="CC21" s="1139">
        <v>1259112</v>
      </c>
      <c r="CD21" s="1151">
        <v>0</v>
      </c>
      <c r="CE21" s="1152">
        <v>0</v>
      </c>
      <c r="CF21" s="1153">
        <v>0</v>
      </c>
      <c r="CG21" s="1152">
        <v>0</v>
      </c>
      <c r="CH21" s="1153">
        <v>0</v>
      </c>
      <c r="CI21" s="1152">
        <v>0</v>
      </c>
      <c r="CJ21" s="1153">
        <v>0</v>
      </c>
      <c r="CK21" s="1152">
        <v>0</v>
      </c>
      <c r="CL21" s="1153">
        <v>0</v>
      </c>
      <c r="CM21" s="1153">
        <v>0</v>
      </c>
      <c r="CN21" s="597">
        <v>2107</v>
      </c>
      <c r="CO21" s="598">
        <v>165853</v>
      </c>
    </row>
    <row r="22" spans="1:93" x14ac:dyDescent="0.2">
      <c r="A22" s="322">
        <v>2016</v>
      </c>
      <c r="B22" s="313">
        <v>7</v>
      </c>
      <c r="C22" s="142">
        <f t="shared" si="0"/>
        <v>0.84138458246891079</v>
      </c>
      <c r="D22" s="261">
        <v>11</v>
      </c>
      <c r="E22" s="142">
        <f t="shared" si="1"/>
        <v>1.3221757724511456</v>
      </c>
      <c r="F22" s="261">
        <v>28</v>
      </c>
      <c r="G22" s="142">
        <f t="shared" si="2"/>
        <v>3.3655383298756432</v>
      </c>
      <c r="H22" s="1192">
        <v>831962</v>
      </c>
      <c r="I22" s="261">
        <f t="shared" si="4"/>
        <v>46</v>
      </c>
      <c r="J22" s="143">
        <f t="shared" si="5"/>
        <v>5.5290986847956995</v>
      </c>
      <c r="K22" s="968">
        <v>6</v>
      </c>
      <c r="L22" s="262">
        <f t="shared" si="33"/>
        <v>0.79682333098713132</v>
      </c>
      <c r="M22" s="261">
        <v>11</v>
      </c>
      <c r="N22" s="262">
        <f t="shared" si="6"/>
        <v>1.4608427734764073</v>
      </c>
      <c r="O22" s="261">
        <v>23</v>
      </c>
      <c r="P22" s="262">
        <f t="shared" si="7"/>
        <v>3.0544894354506695</v>
      </c>
      <c r="Q22" s="261">
        <v>752990</v>
      </c>
      <c r="R22" s="261">
        <f t="shared" si="8"/>
        <v>40</v>
      </c>
      <c r="S22" s="969">
        <f t="shared" si="9"/>
        <v>5.3121555399142082</v>
      </c>
      <c r="T22" s="313">
        <v>1</v>
      </c>
      <c r="U22" s="262">
        <f t="shared" si="17"/>
        <v>1.368213660245184</v>
      </c>
      <c r="V22" s="142">
        <f t="shared" si="18"/>
        <v>0.67328913863427353</v>
      </c>
      <c r="W22" s="261">
        <v>0</v>
      </c>
      <c r="X22" s="142">
        <v>0</v>
      </c>
      <c r="Y22" s="142">
        <f t="shared" si="19"/>
        <v>0</v>
      </c>
      <c r="Z22" s="261">
        <v>6</v>
      </c>
      <c r="AA22" s="262">
        <f t="shared" si="11"/>
        <v>8.2092819614711026</v>
      </c>
      <c r="AB22" s="142">
        <f t="shared" si="20"/>
        <v>4.0397348318056414</v>
      </c>
      <c r="AC22" s="261">
        <v>73088</v>
      </c>
      <c r="AD22" s="148">
        <f>SEMA!AK20+Transport!T50</f>
        <v>148524.59999999998</v>
      </c>
      <c r="AE22" s="261">
        <f t="shared" si="12"/>
        <v>7</v>
      </c>
      <c r="AF22" s="263">
        <f t="shared" si="21"/>
        <v>9.5774956217162881</v>
      </c>
      <c r="AG22" s="143">
        <f t="shared" si="22"/>
        <v>4.7130239704399139</v>
      </c>
      <c r="AH22" s="302">
        <v>866910</v>
      </c>
      <c r="AI22" s="234">
        <v>7</v>
      </c>
      <c r="AJ22" s="266">
        <v>0.81</v>
      </c>
      <c r="AK22" s="985">
        <v>30036</v>
      </c>
      <c r="AL22" s="234">
        <v>0</v>
      </c>
      <c r="AM22" s="230">
        <f t="shared" si="26"/>
        <v>0</v>
      </c>
      <c r="AN22" s="234">
        <v>0</v>
      </c>
      <c r="AO22" s="233">
        <f t="shared" si="27"/>
        <v>0</v>
      </c>
      <c r="AP22" s="234">
        <v>1</v>
      </c>
      <c r="AQ22" s="230">
        <f t="shared" si="28"/>
        <v>3.329338127580237</v>
      </c>
      <c r="AR22" s="546">
        <v>0</v>
      </c>
      <c r="AS22" s="985">
        <v>241828</v>
      </c>
      <c r="AT22" s="234">
        <v>8</v>
      </c>
      <c r="AU22" s="266">
        <v>3.31</v>
      </c>
      <c r="AV22" s="987">
        <v>5395</v>
      </c>
      <c r="AW22" s="1104">
        <v>0</v>
      </c>
      <c r="AX22" s="1105">
        <f t="shared" si="30"/>
        <v>0</v>
      </c>
      <c r="AY22" s="1104">
        <v>0</v>
      </c>
      <c r="AZ22" s="1105">
        <f t="shared" si="23"/>
        <v>0</v>
      </c>
      <c r="BA22" s="1106">
        <f t="shared" si="31"/>
        <v>0</v>
      </c>
      <c r="BB22" s="1105">
        <f t="shared" si="32"/>
        <v>0</v>
      </c>
      <c r="BC22" s="234">
        <v>0</v>
      </c>
      <c r="BD22" s="230">
        <f t="shared" si="24"/>
        <v>0</v>
      </c>
      <c r="BE22" s="302"/>
      <c r="BF22" s="267"/>
      <c r="BG22" s="269"/>
      <c r="BH22" s="265"/>
      <c r="BI22" s="234">
        <v>0</v>
      </c>
      <c r="BJ22" s="234"/>
      <c r="BK22" s="234">
        <v>0</v>
      </c>
      <c r="BL22" s="234"/>
      <c r="BM22" s="234">
        <v>0</v>
      </c>
      <c r="BN22" s="234"/>
      <c r="BO22" s="234"/>
      <c r="BP22" s="268"/>
      <c r="BQ22" s="309"/>
      <c r="BR22" s="1140">
        <v>0</v>
      </c>
      <c r="BS22" s="1141"/>
      <c r="BT22" s="1141">
        <v>0</v>
      </c>
      <c r="BU22" s="1141"/>
      <c r="BV22" s="1141"/>
      <c r="BW22" s="1141"/>
      <c r="BX22" s="1141"/>
      <c r="BY22" s="1141"/>
      <c r="BZ22" s="1141"/>
      <c r="CA22" s="1141"/>
      <c r="CB22" s="1141"/>
      <c r="CC22" s="1142"/>
      <c r="CD22" s="1107"/>
      <c r="CE22" s="1145"/>
      <c r="CF22" s="1108"/>
      <c r="CG22" s="1145"/>
      <c r="CH22" s="1108"/>
      <c r="CI22" s="1145"/>
      <c r="CJ22" s="1108"/>
      <c r="CK22" s="1145"/>
      <c r="CL22" s="1108"/>
      <c r="CM22" s="1108"/>
      <c r="CN22" s="1109"/>
      <c r="CO22" s="1110"/>
    </row>
    <row r="23" spans="1:93" ht="13.5" thickBot="1" x14ac:dyDescent="0.25">
      <c r="A23" s="323">
        <v>2017</v>
      </c>
      <c r="B23" s="314"/>
      <c r="C23" s="149"/>
      <c r="D23" s="205"/>
      <c r="E23" s="205"/>
      <c r="F23" s="149"/>
      <c r="G23" s="205"/>
      <c r="H23" s="149"/>
      <c r="I23" s="205"/>
      <c r="J23" s="542"/>
      <c r="K23" s="970"/>
      <c r="L23" s="205"/>
      <c r="M23" s="149"/>
      <c r="N23" s="205"/>
      <c r="O23" s="149"/>
      <c r="P23" s="149"/>
      <c r="Q23" s="149"/>
      <c r="R23" s="149"/>
      <c r="S23" s="971"/>
      <c r="T23" s="206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972"/>
      <c r="AG23" s="150"/>
      <c r="AH23" s="204"/>
      <c r="AI23" s="149"/>
      <c r="AJ23" s="150"/>
      <c r="AK23" s="303"/>
      <c r="AL23" s="149"/>
      <c r="AM23" s="542"/>
      <c r="AN23" s="149"/>
      <c r="AO23" s="205"/>
      <c r="AP23" s="149"/>
      <c r="AQ23" s="542"/>
      <c r="AR23" s="325"/>
      <c r="AS23" s="151"/>
      <c r="AT23" s="149"/>
      <c r="AU23" s="150"/>
      <c r="AV23" s="989"/>
      <c r="AW23" s="206"/>
      <c r="AX23" s="206"/>
      <c r="AY23" s="206"/>
      <c r="AZ23" s="206"/>
      <c r="BA23" s="206"/>
      <c r="BB23" s="206"/>
      <c r="BC23" s="149"/>
      <c r="BD23" s="542"/>
      <c r="BE23" s="1154"/>
      <c r="BF23" s="149"/>
      <c r="BG23" s="150"/>
      <c r="BH23" s="151"/>
      <c r="BI23" s="149"/>
      <c r="BJ23" s="149"/>
      <c r="BK23" s="149"/>
      <c r="BL23" s="149"/>
      <c r="BM23" s="149"/>
      <c r="BN23" s="149"/>
      <c r="BO23" s="149"/>
      <c r="BP23" s="149"/>
      <c r="BQ23" s="150"/>
      <c r="BR23" s="311"/>
      <c r="BS23" s="297"/>
      <c r="BT23" s="297"/>
      <c r="BU23" s="297"/>
      <c r="BV23" s="297"/>
      <c r="BW23" s="297"/>
      <c r="BX23" s="297"/>
      <c r="BY23" s="297"/>
      <c r="BZ23" s="297"/>
      <c r="CA23" s="297"/>
      <c r="CB23" s="297"/>
      <c r="CC23" s="591"/>
      <c r="CD23" s="599"/>
      <c r="CE23" s="1146"/>
      <c r="CF23" s="600"/>
      <c r="CG23" s="1146"/>
      <c r="CH23" s="600"/>
      <c r="CI23" s="1146"/>
      <c r="CJ23" s="600"/>
      <c r="CK23" s="1146"/>
      <c r="CL23" s="600"/>
      <c r="CM23" s="600"/>
      <c r="CN23" s="601"/>
      <c r="CO23" s="602"/>
    </row>
    <row r="24" spans="1:93" ht="13.5" thickTop="1" x14ac:dyDescent="0.2">
      <c r="AK24" s="590">
        <f>SUM(AK8:AK22)</f>
        <v>425775</v>
      </c>
      <c r="CN24" s="590"/>
      <c r="CO24" s="590"/>
    </row>
    <row r="29" spans="1:93" x14ac:dyDescent="0.2">
      <c r="AP29" s="223"/>
      <c r="AQ29" s="223"/>
      <c r="AR29" s="223"/>
    </row>
  </sheetData>
  <mergeCells count="47">
    <mergeCell ref="AD4:AD5"/>
    <mergeCell ref="T4:V4"/>
    <mergeCell ref="W4:Y4"/>
    <mergeCell ref="Z4:AB4"/>
    <mergeCell ref="CJ4:CK4"/>
    <mergeCell ref="AE4:AG4"/>
    <mergeCell ref="AN4:AO4"/>
    <mergeCell ref="AI4:AJ4"/>
    <mergeCell ref="AL4:AM4"/>
    <mergeCell ref="AC4:AC5"/>
    <mergeCell ref="BA4:BB4"/>
    <mergeCell ref="CL4:CM4"/>
    <mergeCell ref="CD3:CO3"/>
    <mergeCell ref="CN4:CO4"/>
    <mergeCell ref="AP4:AQ4"/>
    <mergeCell ref="BR3:CC3"/>
    <mergeCell ref="BJ4:BK4"/>
    <mergeCell ref="BL4:BM4"/>
    <mergeCell ref="CF4:CG4"/>
    <mergeCell ref="CH4:CI4"/>
    <mergeCell ref="CB4:CC4"/>
    <mergeCell ref="BP4:BQ4"/>
    <mergeCell ref="BX4:BY4"/>
    <mergeCell ref="BZ4:CA4"/>
    <mergeCell ref="AW4:AX4"/>
    <mergeCell ref="AY4:AZ4"/>
    <mergeCell ref="BC4:BD4"/>
    <mergeCell ref="B2:AG2"/>
    <mergeCell ref="AS3:AU3"/>
    <mergeCell ref="T3:AG3"/>
    <mergeCell ref="B3:J3"/>
    <mergeCell ref="K3:S3"/>
    <mergeCell ref="B4:C4"/>
    <mergeCell ref="D4:E4"/>
    <mergeCell ref="F4:G4"/>
    <mergeCell ref="I4:J4"/>
    <mergeCell ref="R4:S4"/>
    <mergeCell ref="K4:L4"/>
    <mergeCell ref="O4:P4"/>
    <mergeCell ref="M4:N4"/>
    <mergeCell ref="BE2:CO2"/>
    <mergeCell ref="BE3:BG3"/>
    <mergeCell ref="BH3:BQ3"/>
    <mergeCell ref="AV3:BD3"/>
    <mergeCell ref="AK3:AR3"/>
    <mergeCell ref="AH2:BD2"/>
    <mergeCell ref="AH3:AJ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07"/>
  <sheetViews>
    <sheetView topLeftCell="A135" zoomScale="80" zoomScaleNormal="80" workbookViewId="0">
      <selection activeCell="L331" sqref="L331"/>
    </sheetView>
  </sheetViews>
  <sheetFormatPr defaultRowHeight="12.75" x14ac:dyDescent="0.2"/>
  <cols>
    <col min="1" max="1" width="11.28515625" style="18" customWidth="1"/>
    <col min="2" max="2" width="8.5703125" style="18" customWidth="1"/>
    <col min="3" max="3" width="12.42578125" style="65" customWidth="1"/>
    <col min="4" max="4" width="17.140625" style="696" bestFit="1" customWidth="1"/>
    <col min="5" max="5" width="39.28515625" style="18" customWidth="1"/>
    <col min="6" max="6" width="15.140625" style="18" customWidth="1"/>
    <col min="7" max="7" width="52" style="696" customWidth="1"/>
    <col min="8" max="8" width="10.85546875" style="18" hidden="1" customWidth="1"/>
    <col min="9" max="9" width="8.42578125" hidden="1" customWidth="1"/>
    <col min="11" max="11" width="15.5703125" style="60" customWidth="1"/>
    <col min="12" max="12" width="16.7109375" customWidth="1"/>
  </cols>
  <sheetData>
    <row r="1" spans="1:13" s="60" customFormat="1" x14ac:dyDescent="0.2">
      <c r="A1" s="64" t="s">
        <v>7</v>
      </c>
      <c r="B1" s="18" t="s">
        <v>8</v>
      </c>
      <c r="C1" s="65" t="s">
        <v>10</v>
      </c>
      <c r="D1" s="60" t="s">
        <v>35</v>
      </c>
      <c r="E1" s="64" t="s">
        <v>12</v>
      </c>
      <c r="F1" s="64" t="s">
        <v>0</v>
      </c>
      <c r="G1" s="60" t="s">
        <v>13</v>
      </c>
      <c r="H1" s="18" t="s">
        <v>9</v>
      </c>
      <c r="I1" t="s">
        <v>1160</v>
      </c>
    </row>
    <row r="2" spans="1:13" hidden="1" x14ac:dyDescent="0.2">
      <c r="A2" s="10">
        <v>42312</v>
      </c>
      <c r="B2" s="11" t="s">
        <v>2234</v>
      </c>
      <c r="C2" s="11" t="s">
        <v>1252</v>
      </c>
      <c r="D2" s="11" t="s">
        <v>17</v>
      </c>
      <c r="E2" s="12" t="s">
        <v>66</v>
      </c>
      <c r="F2" s="13">
        <v>0</v>
      </c>
      <c r="G2" s="12" t="s">
        <v>2444</v>
      </c>
      <c r="H2" s="12" t="s">
        <v>982</v>
      </c>
      <c r="I2" s="12" t="s">
        <v>1491</v>
      </c>
      <c r="K2" s="60">
        <v>1</v>
      </c>
    </row>
    <row r="3" spans="1:13" hidden="1" x14ac:dyDescent="0.2">
      <c r="A3" s="10">
        <v>42311</v>
      </c>
      <c r="B3" s="11" t="s">
        <v>2234</v>
      </c>
      <c r="C3" s="11" t="s">
        <v>37</v>
      </c>
      <c r="D3" s="11" t="s">
        <v>18</v>
      </c>
      <c r="E3" s="12" t="s">
        <v>1163</v>
      </c>
      <c r="F3" s="13">
        <v>0</v>
      </c>
      <c r="G3" s="12" t="s">
        <v>2445</v>
      </c>
      <c r="H3" s="12" t="s">
        <v>952</v>
      </c>
      <c r="I3" s="12" t="s">
        <v>1165</v>
      </c>
      <c r="K3" s="60">
        <v>2</v>
      </c>
    </row>
    <row r="4" spans="1:13" hidden="1" x14ac:dyDescent="0.2">
      <c r="A4" s="10">
        <v>42310</v>
      </c>
      <c r="B4" s="11" t="s">
        <v>2201</v>
      </c>
      <c r="C4" s="11" t="s">
        <v>1252</v>
      </c>
      <c r="D4" s="11" t="s">
        <v>19</v>
      </c>
      <c r="E4" s="12" t="s">
        <v>2276</v>
      </c>
      <c r="F4" s="13">
        <v>0</v>
      </c>
      <c r="G4" s="12" t="s">
        <v>2446</v>
      </c>
      <c r="H4" s="12" t="s">
        <v>1283</v>
      </c>
      <c r="I4" s="12" t="s">
        <v>2277</v>
      </c>
      <c r="K4" s="60">
        <v>3</v>
      </c>
      <c r="L4">
        <v>1</v>
      </c>
      <c r="M4">
        <v>1</v>
      </c>
    </row>
    <row r="5" spans="1:13" hidden="1" x14ac:dyDescent="0.2">
      <c r="A5" s="10">
        <v>42307</v>
      </c>
      <c r="B5" s="11" t="s">
        <v>2194</v>
      </c>
      <c r="C5" s="11" t="s">
        <v>1252</v>
      </c>
      <c r="D5" s="11" t="s">
        <v>17</v>
      </c>
      <c r="E5" s="12" t="s">
        <v>2447</v>
      </c>
      <c r="F5" s="13">
        <v>24589.37</v>
      </c>
      <c r="G5" s="12" t="s">
        <v>1970</v>
      </c>
      <c r="H5" s="12" t="s">
        <v>947</v>
      </c>
      <c r="I5" s="12" t="s">
        <v>1579</v>
      </c>
      <c r="K5" s="60">
        <v>4</v>
      </c>
    </row>
    <row r="6" spans="1:13" hidden="1" x14ac:dyDescent="0.2">
      <c r="A6" s="10">
        <v>42307</v>
      </c>
      <c r="B6" s="11" t="s">
        <v>2194</v>
      </c>
      <c r="C6" s="66" t="s">
        <v>1252</v>
      </c>
      <c r="D6" s="11" t="s">
        <v>17</v>
      </c>
      <c r="E6" s="12" t="s">
        <v>2448</v>
      </c>
      <c r="F6" s="13">
        <v>24589.37</v>
      </c>
      <c r="G6" s="12" t="s">
        <v>1970</v>
      </c>
      <c r="H6" s="12" t="s">
        <v>950</v>
      </c>
      <c r="I6" s="12" t="s">
        <v>1579</v>
      </c>
      <c r="K6" s="60">
        <v>5</v>
      </c>
    </row>
    <row r="7" spans="1:13" hidden="1" x14ac:dyDescent="0.2">
      <c r="A7" s="10">
        <v>42307</v>
      </c>
      <c r="B7" s="11" t="s">
        <v>2201</v>
      </c>
      <c r="C7" s="66" t="s">
        <v>1252</v>
      </c>
      <c r="D7" s="11" t="s">
        <v>17</v>
      </c>
      <c r="E7" s="12" t="s">
        <v>208</v>
      </c>
      <c r="F7" s="13">
        <v>0</v>
      </c>
      <c r="G7" s="12" t="s">
        <v>2449</v>
      </c>
      <c r="H7" s="12" t="s">
        <v>984</v>
      </c>
      <c r="I7" s="12" t="s">
        <v>1640</v>
      </c>
      <c r="K7" s="60">
        <v>6</v>
      </c>
    </row>
    <row r="8" spans="1:13" hidden="1" x14ac:dyDescent="0.2">
      <c r="A8" s="10">
        <v>42306</v>
      </c>
      <c r="B8" s="11" t="s">
        <v>2193</v>
      </c>
      <c r="C8" s="11" t="s">
        <v>1252</v>
      </c>
      <c r="D8" s="11" t="s">
        <v>17</v>
      </c>
      <c r="E8" s="12" t="s">
        <v>85</v>
      </c>
      <c r="F8" s="13">
        <v>10815.8</v>
      </c>
      <c r="G8" s="12" t="s">
        <v>2450</v>
      </c>
      <c r="H8" s="12" t="s">
        <v>1200</v>
      </c>
      <c r="I8" s="12" t="s">
        <v>1182</v>
      </c>
      <c r="K8" s="60">
        <v>7</v>
      </c>
    </row>
    <row r="9" spans="1:13" hidden="1" x14ac:dyDescent="0.2">
      <c r="A9" s="10">
        <v>42305</v>
      </c>
      <c r="B9" s="11" t="s">
        <v>2193</v>
      </c>
      <c r="C9" s="66" t="s">
        <v>1252</v>
      </c>
      <c r="D9" s="11" t="s">
        <v>17</v>
      </c>
      <c r="E9" s="12" t="s">
        <v>774</v>
      </c>
      <c r="F9" s="13">
        <v>26808.799999999999</v>
      </c>
      <c r="G9" s="12" t="s">
        <v>2451</v>
      </c>
      <c r="H9" s="12" t="s">
        <v>1406</v>
      </c>
      <c r="I9" s="12" t="s">
        <v>1537</v>
      </c>
      <c r="K9" s="60">
        <v>8</v>
      </c>
    </row>
    <row r="10" spans="1:13" hidden="1" x14ac:dyDescent="0.2">
      <c r="A10" s="10">
        <v>42305</v>
      </c>
      <c r="B10" s="11" t="s">
        <v>2193</v>
      </c>
      <c r="C10" s="66" t="s">
        <v>1252</v>
      </c>
      <c r="D10" s="11" t="s">
        <v>17</v>
      </c>
      <c r="E10" s="12" t="s">
        <v>2452</v>
      </c>
      <c r="F10" s="13">
        <v>0</v>
      </c>
      <c r="G10" s="12" t="s">
        <v>2453</v>
      </c>
      <c r="H10" s="12" t="s">
        <v>1105</v>
      </c>
      <c r="I10" s="12" t="s">
        <v>1182</v>
      </c>
      <c r="K10" s="60">
        <v>9</v>
      </c>
    </row>
    <row r="11" spans="1:13" hidden="1" x14ac:dyDescent="0.2">
      <c r="A11" s="10">
        <v>42303</v>
      </c>
      <c r="B11" s="11" t="s">
        <v>2270</v>
      </c>
      <c r="C11" s="66" t="s">
        <v>1252</v>
      </c>
      <c r="D11" s="11" t="s">
        <v>17</v>
      </c>
      <c r="E11" s="12" t="s">
        <v>225</v>
      </c>
      <c r="F11" s="13">
        <v>12518.17</v>
      </c>
      <c r="G11" s="12" t="s">
        <v>1970</v>
      </c>
      <c r="H11" s="12" t="s">
        <v>993</v>
      </c>
      <c r="I11" s="12" t="s">
        <v>1738</v>
      </c>
      <c r="K11" s="60">
        <v>10</v>
      </c>
    </row>
    <row r="12" spans="1:13" hidden="1" x14ac:dyDescent="0.2">
      <c r="A12" s="10">
        <v>42300</v>
      </c>
      <c r="B12" s="11" t="s">
        <v>2193</v>
      </c>
      <c r="C12" s="11" t="s">
        <v>53</v>
      </c>
      <c r="D12" s="11" t="s">
        <v>1730</v>
      </c>
      <c r="E12" s="12" t="s">
        <v>85</v>
      </c>
      <c r="F12" s="13">
        <v>2598.08</v>
      </c>
      <c r="G12" s="12" t="s">
        <v>2454</v>
      </c>
      <c r="H12" s="12" t="s">
        <v>1334</v>
      </c>
      <c r="I12" s="12" t="s">
        <v>1182</v>
      </c>
      <c r="K12" s="60">
        <v>11</v>
      </c>
    </row>
    <row r="13" spans="1:13" hidden="1" x14ac:dyDescent="0.2">
      <c r="A13" s="10">
        <v>42299</v>
      </c>
      <c r="B13" s="11" t="s">
        <v>2201</v>
      </c>
      <c r="C13" s="66" t="s">
        <v>1252</v>
      </c>
      <c r="D13" s="11" t="s">
        <v>17</v>
      </c>
      <c r="E13" s="12" t="s">
        <v>686</v>
      </c>
      <c r="F13" s="13">
        <v>12730.8</v>
      </c>
      <c r="G13" s="12" t="s">
        <v>1970</v>
      </c>
      <c r="H13" s="12" t="s">
        <v>1089</v>
      </c>
      <c r="I13" s="12" t="s">
        <v>1865</v>
      </c>
      <c r="K13" s="60">
        <v>12</v>
      </c>
      <c r="L13">
        <v>2</v>
      </c>
      <c r="M13">
        <v>1</v>
      </c>
    </row>
    <row r="14" spans="1:13" hidden="1" x14ac:dyDescent="0.2">
      <c r="A14" s="10">
        <v>42299</v>
      </c>
      <c r="B14" s="11" t="s">
        <v>2234</v>
      </c>
      <c r="C14" s="11" t="s">
        <v>1252</v>
      </c>
      <c r="D14" s="11" t="s">
        <v>17</v>
      </c>
      <c r="E14" s="12" t="s">
        <v>150</v>
      </c>
      <c r="F14" s="13">
        <v>15000</v>
      </c>
      <c r="G14" s="12" t="s">
        <v>2455</v>
      </c>
      <c r="H14" s="12" t="s">
        <v>916</v>
      </c>
      <c r="I14" s="12" t="s">
        <v>1645</v>
      </c>
      <c r="K14" s="60">
        <v>13</v>
      </c>
    </row>
    <row r="15" spans="1:13" hidden="1" x14ac:dyDescent="0.2">
      <c r="A15" s="10">
        <v>42299</v>
      </c>
      <c r="B15" s="11" t="s">
        <v>2217</v>
      </c>
      <c r="C15" s="11" t="s">
        <v>1252</v>
      </c>
      <c r="D15" s="11" t="s">
        <v>17</v>
      </c>
      <c r="E15" s="12" t="s">
        <v>2456</v>
      </c>
      <c r="F15" s="13">
        <v>10577.2</v>
      </c>
      <c r="G15" s="12" t="s">
        <v>2457</v>
      </c>
      <c r="H15" s="12" t="s">
        <v>1302</v>
      </c>
      <c r="I15" s="12" t="s">
        <v>1554</v>
      </c>
      <c r="K15" s="60">
        <v>14</v>
      </c>
    </row>
    <row r="16" spans="1:13" hidden="1" x14ac:dyDescent="0.2">
      <c r="A16" s="10">
        <v>42298</v>
      </c>
      <c r="B16" s="11" t="s">
        <v>2201</v>
      </c>
      <c r="C16" s="66" t="s">
        <v>1252</v>
      </c>
      <c r="D16" s="11" t="s">
        <v>17</v>
      </c>
      <c r="E16" s="12" t="s">
        <v>85</v>
      </c>
      <c r="F16" s="13">
        <v>2143.38</v>
      </c>
      <c r="G16" s="12" t="s">
        <v>2443</v>
      </c>
      <c r="H16" s="12" t="s">
        <v>1224</v>
      </c>
      <c r="I16" s="12" t="s">
        <v>1182</v>
      </c>
      <c r="K16" s="60">
        <v>15</v>
      </c>
    </row>
    <row r="17" spans="1:13" hidden="1" x14ac:dyDescent="0.2">
      <c r="A17" s="10">
        <v>42297</v>
      </c>
      <c r="B17" s="11" t="s">
        <v>2193</v>
      </c>
      <c r="C17" s="66" t="s">
        <v>1252</v>
      </c>
      <c r="D17" s="11" t="s">
        <v>17</v>
      </c>
      <c r="E17" s="12" t="s">
        <v>85</v>
      </c>
      <c r="F17" s="13">
        <v>2500</v>
      </c>
      <c r="G17" s="12" t="s">
        <v>2433</v>
      </c>
      <c r="H17" s="12" t="s">
        <v>1200</v>
      </c>
      <c r="I17" s="12" t="s">
        <v>1182</v>
      </c>
      <c r="K17" s="60">
        <v>16</v>
      </c>
      <c r="L17">
        <v>3</v>
      </c>
      <c r="M17">
        <v>2</v>
      </c>
    </row>
    <row r="18" spans="1:13" hidden="1" x14ac:dyDescent="0.2">
      <c r="A18" s="10">
        <v>42292</v>
      </c>
      <c r="B18" s="11" t="s">
        <v>2193</v>
      </c>
      <c r="C18" s="11" t="s">
        <v>1252</v>
      </c>
      <c r="D18" s="11" t="s">
        <v>17</v>
      </c>
      <c r="E18" s="12" t="s">
        <v>85</v>
      </c>
      <c r="F18" s="13">
        <v>0</v>
      </c>
      <c r="G18" s="12" t="s">
        <v>2424</v>
      </c>
      <c r="H18" s="12" t="s">
        <v>1133</v>
      </c>
      <c r="I18" s="12" t="s">
        <v>1182</v>
      </c>
      <c r="K18" s="60">
        <v>17</v>
      </c>
      <c r="L18">
        <v>4</v>
      </c>
      <c r="M18">
        <v>1</v>
      </c>
    </row>
    <row r="19" spans="1:13" ht="25.5" hidden="1" x14ac:dyDescent="0.2">
      <c r="A19" s="10">
        <v>42291</v>
      </c>
      <c r="B19" s="11" t="s">
        <v>1939</v>
      </c>
      <c r="C19" s="66" t="s">
        <v>37</v>
      </c>
      <c r="D19" s="11" t="s">
        <v>1730</v>
      </c>
      <c r="E19" s="12" t="s">
        <v>66</v>
      </c>
      <c r="F19" s="13"/>
      <c r="G19" s="12" t="s">
        <v>2416</v>
      </c>
      <c r="H19" s="12" t="s">
        <v>1905</v>
      </c>
      <c r="I19" s="12" t="s">
        <v>1861</v>
      </c>
      <c r="K19" s="60">
        <v>18</v>
      </c>
      <c r="L19">
        <v>5</v>
      </c>
      <c r="M19">
        <v>2</v>
      </c>
    </row>
    <row r="20" spans="1:13" hidden="1" x14ac:dyDescent="0.2">
      <c r="A20" s="10">
        <v>42291</v>
      </c>
      <c r="B20" s="11" t="s">
        <v>2201</v>
      </c>
      <c r="C20" s="66" t="s">
        <v>1252</v>
      </c>
      <c r="D20" s="11" t="s">
        <v>1730</v>
      </c>
      <c r="E20" s="12" t="s">
        <v>686</v>
      </c>
      <c r="F20" s="13">
        <v>1847.09</v>
      </c>
      <c r="G20" s="12" t="s">
        <v>2417</v>
      </c>
      <c r="H20" s="12" t="s">
        <v>1089</v>
      </c>
      <c r="I20" s="12" t="s">
        <v>1865</v>
      </c>
      <c r="K20" s="60">
        <v>19</v>
      </c>
    </row>
    <row r="21" spans="1:13" hidden="1" x14ac:dyDescent="0.2">
      <c r="A21" s="10">
        <v>42291</v>
      </c>
      <c r="B21" s="11" t="s">
        <v>2201</v>
      </c>
      <c r="C21" s="66" t="s">
        <v>1252</v>
      </c>
      <c r="D21" s="11" t="s">
        <v>17</v>
      </c>
      <c r="E21" s="12" t="s">
        <v>2434</v>
      </c>
      <c r="F21" s="13">
        <v>51121.23</v>
      </c>
      <c r="G21" s="12" t="s">
        <v>2426</v>
      </c>
      <c r="H21" s="12" t="s">
        <v>1002</v>
      </c>
      <c r="I21" s="12" t="s">
        <v>2425</v>
      </c>
      <c r="K21" s="60">
        <v>20</v>
      </c>
    </row>
    <row r="22" spans="1:13" hidden="1" x14ac:dyDescent="0.2">
      <c r="A22" s="10">
        <v>42290</v>
      </c>
      <c r="B22" s="11" t="s">
        <v>2201</v>
      </c>
      <c r="C22" s="66" t="s">
        <v>1252</v>
      </c>
      <c r="D22" s="11" t="s">
        <v>17</v>
      </c>
      <c r="E22" s="12" t="s">
        <v>85</v>
      </c>
      <c r="F22" s="13">
        <v>19139.45</v>
      </c>
      <c r="G22" s="12" t="s">
        <v>1970</v>
      </c>
      <c r="H22" s="12" t="s">
        <v>1203</v>
      </c>
      <c r="I22" s="12" t="s">
        <v>1182</v>
      </c>
      <c r="K22" s="60">
        <v>21</v>
      </c>
      <c r="L22">
        <v>6</v>
      </c>
      <c r="M22">
        <v>3</v>
      </c>
    </row>
    <row r="23" spans="1:13" hidden="1" x14ac:dyDescent="0.2">
      <c r="A23" s="10">
        <v>42290</v>
      </c>
      <c r="B23" s="11" t="s">
        <v>2194</v>
      </c>
      <c r="C23" s="11" t="s">
        <v>1252</v>
      </c>
      <c r="D23" s="11" t="s">
        <v>17</v>
      </c>
      <c r="E23" s="12" t="s">
        <v>774</v>
      </c>
      <c r="F23" s="13">
        <v>3040.04</v>
      </c>
      <c r="G23" s="12" t="s">
        <v>2418</v>
      </c>
      <c r="H23" s="12" t="s">
        <v>1142</v>
      </c>
      <c r="I23" s="12" t="s">
        <v>1537</v>
      </c>
      <c r="K23" s="60">
        <v>22</v>
      </c>
    </row>
    <row r="24" spans="1:13" hidden="1" x14ac:dyDescent="0.2">
      <c r="A24" s="10">
        <v>42290</v>
      </c>
      <c r="B24" s="11" t="s">
        <v>2194</v>
      </c>
      <c r="C24" s="66" t="s">
        <v>1252</v>
      </c>
      <c r="D24" s="11" t="s">
        <v>17</v>
      </c>
      <c r="E24" s="12" t="s">
        <v>774</v>
      </c>
      <c r="F24" s="13">
        <v>3040.04</v>
      </c>
      <c r="G24" s="12" t="s">
        <v>2419</v>
      </c>
      <c r="H24" s="12" t="s">
        <v>1142</v>
      </c>
      <c r="I24" s="12" t="s">
        <v>1537</v>
      </c>
      <c r="K24" s="60">
        <v>23</v>
      </c>
    </row>
    <row r="25" spans="1:13" hidden="1" x14ac:dyDescent="0.2">
      <c r="A25" s="10">
        <v>42287</v>
      </c>
      <c r="B25" s="11" t="s">
        <v>2201</v>
      </c>
      <c r="C25" s="11" t="s">
        <v>53</v>
      </c>
      <c r="D25" s="11" t="s">
        <v>17</v>
      </c>
      <c r="E25" s="12" t="s">
        <v>2406</v>
      </c>
      <c r="F25" s="13">
        <v>9297.51</v>
      </c>
      <c r="G25" s="12" t="s">
        <v>2407</v>
      </c>
      <c r="H25" s="12" t="s">
        <v>1648</v>
      </c>
      <c r="I25" s="12" t="s">
        <v>1649</v>
      </c>
      <c r="K25" s="60">
        <v>24</v>
      </c>
    </row>
    <row r="26" spans="1:13" hidden="1" x14ac:dyDescent="0.2">
      <c r="A26" s="10">
        <v>42286</v>
      </c>
      <c r="B26" s="11" t="s">
        <v>2193</v>
      </c>
      <c r="C26" s="66" t="s">
        <v>1252</v>
      </c>
      <c r="D26" s="11" t="s">
        <v>17</v>
      </c>
      <c r="E26" s="12" t="s">
        <v>774</v>
      </c>
      <c r="F26" s="13">
        <v>26808.799999999999</v>
      </c>
      <c r="G26" s="12" t="s">
        <v>2408</v>
      </c>
      <c r="H26" s="12" t="s">
        <v>1720</v>
      </c>
      <c r="I26" s="12" t="s">
        <v>1537</v>
      </c>
      <c r="K26" s="60">
        <v>25</v>
      </c>
      <c r="L26">
        <v>7</v>
      </c>
      <c r="M26">
        <v>4</v>
      </c>
    </row>
    <row r="27" spans="1:13" hidden="1" x14ac:dyDescent="0.2">
      <c r="A27" s="10">
        <v>42286</v>
      </c>
      <c r="B27" s="11" t="s">
        <v>2201</v>
      </c>
      <c r="C27" s="11" t="s">
        <v>1252</v>
      </c>
      <c r="D27" s="11" t="s">
        <v>17</v>
      </c>
      <c r="E27" s="12" t="s">
        <v>717</v>
      </c>
      <c r="F27" s="13">
        <v>3720</v>
      </c>
      <c r="G27" s="12" t="s">
        <v>2409</v>
      </c>
      <c r="H27" s="12" t="s">
        <v>880</v>
      </c>
      <c r="I27" s="12" t="s">
        <v>1640</v>
      </c>
      <c r="K27" s="60">
        <v>26</v>
      </c>
      <c r="L27">
        <v>8</v>
      </c>
    </row>
    <row r="28" spans="1:13" hidden="1" x14ac:dyDescent="0.2">
      <c r="A28" s="10">
        <v>42286</v>
      </c>
      <c r="B28" s="11" t="s">
        <v>2201</v>
      </c>
      <c r="C28" s="11" t="s">
        <v>1252</v>
      </c>
      <c r="D28" s="11" t="s">
        <v>17</v>
      </c>
      <c r="E28" s="12" t="s">
        <v>864</v>
      </c>
      <c r="F28" s="13">
        <v>3000</v>
      </c>
      <c r="G28" s="12" t="s">
        <v>2458</v>
      </c>
      <c r="H28" s="12" t="s">
        <v>1122</v>
      </c>
      <c r="I28" s="12" t="s">
        <v>1493</v>
      </c>
      <c r="K28" s="60">
        <v>27</v>
      </c>
      <c r="L28">
        <v>9</v>
      </c>
    </row>
    <row r="29" spans="1:13" hidden="1" x14ac:dyDescent="0.2">
      <c r="A29" s="10">
        <v>42285</v>
      </c>
      <c r="B29" s="11" t="s">
        <v>2234</v>
      </c>
      <c r="C29" s="11" t="s">
        <v>1252</v>
      </c>
      <c r="D29" s="11" t="s">
        <v>19</v>
      </c>
      <c r="E29" s="12" t="s">
        <v>221</v>
      </c>
      <c r="F29" s="13">
        <v>11895.6</v>
      </c>
      <c r="G29" s="12" t="s">
        <v>2410</v>
      </c>
      <c r="H29" s="12" t="s">
        <v>987</v>
      </c>
      <c r="I29" s="12" t="s">
        <v>1699</v>
      </c>
      <c r="K29" s="60">
        <v>28</v>
      </c>
      <c r="L29">
        <v>10</v>
      </c>
    </row>
    <row r="30" spans="1:13" hidden="1" x14ac:dyDescent="0.2">
      <c r="A30" s="10">
        <v>42285</v>
      </c>
      <c r="B30" s="11" t="s">
        <v>1770</v>
      </c>
      <c r="C30" s="11" t="s">
        <v>1252</v>
      </c>
      <c r="D30" s="11" t="s">
        <v>17</v>
      </c>
      <c r="E30" s="12" t="s">
        <v>2411</v>
      </c>
      <c r="F30" s="13">
        <v>0</v>
      </c>
      <c r="G30" s="12" t="s">
        <v>2412</v>
      </c>
      <c r="H30" s="12" t="s">
        <v>1635</v>
      </c>
      <c r="I30" s="12" t="s">
        <v>1637</v>
      </c>
      <c r="K30" s="60">
        <v>29</v>
      </c>
      <c r="L30">
        <v>11</v>
      </c>
    </row>
    <row r="31" spans="1:13" hidden="1" x14ac:dyDescent="0.2">
      <c r="A31" s="10">
        <v>42285</v>
      </c>
      <c r="B31" s="11" t="s">
        <v>2201</v>
      </c>
      <c r="C31" s="66" t="s">
        <v>1252</v>
      </c>
      <c r="D31" s="11" t="s">
        <v>17</v>
      </c>
      <c r="E31" s="12" t="s">
        <v>2423</v>
      </c>
      <c r="F31" s="13">
        <v>31838.86</v>
      </c>
      <c r="G31" s="12" t="s">
        <v>2413</v>
      </c>
      <c r="H31" s="12" t="s">
        <v>1366</v>
      </c>
      <c r="I31" s="12" t="s">
        <v>2211</v>
      </c>
      <c r="K31" s="60">
        <v>30</v>
      </c>
      <c r="L31">
        <v>12</v>
      </c>
    </row>
    <row r="32" spans="1:13" hidden="1" x14ac:dyDescent="0.2">
      <c r="A32" s="10">
        <v>42284</v>
      </c>
      <c r="B32" s="11" t="s">
        <v>2234</v>
      </c>
      <c r="C32" s="11" t="s">
        <v>1252</v>
      </c>
      <c r="D32" s="11" t="s">
        <v>17</v>
      </c>
      <c r="E32" s="12" t="s">
        <v>221</v>
      </c>
      <c r="F32" s="13">
        <v>1168.56</v>
      </c>
      <c r="G32" s="12" t="s">
        <v>2414</v>
      </c>
      <c r="H32" s="12" t="s">
        <v>987</v>
      </c>
      <c r="I32" s="12" t="s">
        <v>1699</v>
      </c>
      <c r="K32" s="60">
        <v>31</v>
      </c>
      <c r="L32">
        <v>13</v>
      </c>
    </row>
    <row r="33" spans="1:12" hidden="1" x14ac:dyDescent="0.2">
      <c r="A33" s="10">
        <v>42283</v>
      </c>
      <c r="B33" s="11" t="s">
        <v>2194</v>
      </c>
      <c r="C33" s="66" t="s">
        <v>1252</v>
      </c>
      <c r="D33" s="11" t="s">
        <v>17</v>
      </c>
      <c r="E33" s="12" t="s">
        <v>774</v>
      </c>
      <c r="F33" s="13">
        <v>0</v>
      </c>
      <c r="G33" s="12" t="s">
        <v>2415</v>
      </c>
      <c r="H33" s="12" t="s">
        <v>773</v>
      </c>
      <c r="I33" s="12" t="s">
        <v>1537</v>
      </c>
      <c r="K33" s="60">
        <v>32</v>
      </c>
      <c r="L33">
        <v>14</v>
      </c>
    </row>
    <row r="34" spans="1:12" ht="25.5" hidden="1" x14ac:dyDescent="0.2">
      <c r="A34" s="10">
        <v>42279</v>
      </c>
      <c r="B34" s="11" t="s">
        <v>1793</v>
      </c>
      <c r="C34" s="11" t="s">
        <v>53</v>
      </c>
      <c r="D34" s="11" t="s">
        <v>1730</v>
      </c>
      <c r="E34" s="12" t="s">
        <v>83</v>
      </c>
      <c r="F34" s="13">
        <v>2604.46</v>
      </c>
      <c r="G34" s="12" t="s">
        <v>2402</v>
      </c>
      <c r="H34" s="12" t="s">
        <v>1860</v>
      </c>
      <c r="I34" s="12" t="s">
        <v>1861</v>
      </c>
      <c r="K34" s="60">
        <v>33</v>
      </c>
      <c r="L34">
        <v>15</v>
      </c>
    </row>
    <row r="35" spans="1:12" hidden="1" x14ac:dyDescent="0.2">
      <c r="A35" s="10">
        <v>42277</v>
      </c>
      <c r="B35" s="11" t="s">
        <v>2201</v>
      </c>
      <c r="C35" s="66" t="s">
        <v>1252</v>
      </c>
      <c r="D35" s="11" t="s">
        <v>17</v>
      </c>
      <c r="E35" s="12" t="s">
        <v>28</v>
      </c>
      <c r="F35" s="13">
        <v>15014.33</v>
      </c>
      <c r="G35" s="12" t="s">
        <v>1970</v>
      </c>
      <c r="H35" s="12" t="s">
        <v>1566</v>
      </c>
      <c r="I35" s="12" t="s">
        <v>1180</v>
      </c>
      <c r="K35" s="60">
        <v>34</v>
      </c>
      <c r="L35">
        <v>16</v>
      </c>
    </row>
    <row r="36" spans="1:12" hidden="1" x14ac:dyDescent="0.2">
      <c r="A36" s="10">
        <v>42277</v>
      </c>
      <c r="B36" s="11" t="s">
        <v>2201</v>
      </c>
      <c r="C36" s="11" t="s">
        <v>1252</v>
      </c>
      <c r="D36" s="11" t="s">
        <v>17</v>
      </c>
      <c r="E36" s="12" t="s">
        <v>2403</v>
      </c>
      <c r="F36" s="13">
        <v>12011</v>
      </c>
      <c r="G36" s="12" t="s">
        <v>1970</v>
      </c>
      <c r="H36" s="12" t="s">
        <v>1028</v>
      </c>
      <c r="I36" s="12" t="s">
        <v>1811</v>
      </c>
      <c r="K36" s="60">
        <v>35</v>
      </c>
      <c r="L36">
        <v>17</v>
      </c>
    </row>
    <row r="37" spans="1:12" hidden="1" x14ac:dyDescent="0.2">
      <c r="A37" s="61">
        <v>42275</v>
      </c>
      <c r="B37" s="62" t="s">
        <v>2234</v>
      </c>
      <c r="C37" s="65" t="s">
        <v>53</v>
      </c>
      <c r="D37" s="62" t="s">
        <v>19</v>
      </c>
      <c r="E37" s="62" t="s">
        <v>221</v>
      </c>
      <c r="F37" s="63">
        <v>4600.8</v>
      </c>
      <c r="G37" s="62" t="s">
        <v>2395</v>
      </c>
      <c r="H37" s="62" t="s">
        <v>855</v>
      </c>
      <c r="I37" s="12" t="s">
        <v>1699</v>
      </c>
      <c r="K37" s="60">
        <v>36</v>
      </c>
      <c r="L37">
        <v>18</v>
      </c>
    </row>
    <row r="38" spans="1:12" x14ac:dyDescent="0.2">
      <c r="A38" s="10">
        <v>42275</v>
      </c>
      <c r="B38" s="11" t="s">
        <v>2217</v>
      </c>
      <c r="C38" s="66" t="s">
        <v>53</v>
      </c>
      <c r="D38" s="11" t="s">
        <v>19</v>
      </c>
      <c r="E38" s="12" t="s">
        <v>2404</v>
      </c>
      <c r="F38" s="13">
        <v>26188.78</v>
      </c>
      <c r="G38" s="12" t="s">
        <v>2405</v>
      </c>
      <c r="H38" s="12" t="s">
        <v>763</v>
      </c>
      <c r="I38" s="12" t="s">
        <v>1587</v>
      </c>
    </row>
    <row r="39" spans="1:12" hidden="1" x14ac:dyDescent="0.2">
      <c r="A39" s="10">
        <v>42274</v>
      </c>
      <c r="B39" s="11" t="s">
        <v>2194</v>
      </c>
      <c r="C39" s="11" t="s">
        <v>1252</v>
      </c>
      <c r="D39" s="11" t="s">
        <v>17</v>
      </c>
      <c r="E39" s="12" t="s">
        <v>2396</v>
      </c>
      <c r="F39" s="13">
        <v>29109.16</v>
      </c>
      <c r="G39" s="12" t="s">
        <v>1970</v>
      </c>
      <c r="H39" s="12" t="s">
        <v>1820</v>
      </c>
      <c r="I39" s="12" t="s">
        <v>1579</v>
      </c>
    </row>
    <row r="40" spans="1:12" hidden="1" x14ac:dyDescent="0.2">
      <c r="A40" s="10">
        <v>42273</v>
      </c>
      <c r="B40" s="11" t="s">
        <v>2201</v>
      </c>
      <c r="C40" s="11" t="s">
        <v>1252</v>
      </c>
      <c r="D40" s="11" t="s">
        <v>17</v>
      </c>
      <c r="E40" s="12" t="s">
        <v>2397</v>
      </c>
      <c r="F40" s="13">
        <v>12578.96</v>
      </c>
      <c r="G40" s="12" t="s">
        <v>1970</v>
      </c>
      <c r="H40" s="12" t="s">
        <v>967</v>
      </c>
      <c r="I40" s="12" t="s">
        <v>1660</v>
      </c>
      <c r="K40"/>
    </row>
    <row r="41" spans="1:12" hidden="1" x14ac:dyDescent="0.2">
      <c r="A41" s="10">
        <v>42272</v>
      </c>
      <c r="B41" s="11" t="s">
        <v>2234</v>
      </c>
      <c r="C41" s="11" t="s">
        <v>37</v>
      </c>
      <c r="D41" s="11" t="s">
        <v>1730</v>
      </c>
      <c r="E41" s="12" t="s">
        <v>150</v>
      </c>
      <c r="F41" s="13">
        <v>51780</v>
      </c>
      <c r="G41" s="12" t="s">
        <v>2398</v>
      </c>
      <c r="H41" s="12" t="s">
        <v>916</v>
      </c>
      <c r="I41" s="12" t="s">
        <v>1645</v>
      </c>
      <c r="K41"/>
    </row>
    <row r="42" spans="1:12" ht="25.5" hidden="1" x14ac:dyDescent="0.2">
      <c r="A42" s="10">
        <v>42271</v>
      </c>
      <c r="B42" s="11" t="s">
        <v>1793</v>
      </c>
      <c r="C42" s="11" t="s">
        <v>1252</v>
      </c>
      <c r="D42" s="11" t="s">
        <v>17</v>
      </c>
      <c r="E42" s="12" t="s">
        <v>1861</v>
      </c>
      <c r="F42" s="13">
        <v>899.11</v>
      </c>
      <c r="G42" s="12" t="s">
        <v>2399</v>
      </c>
      <c r="H42" s="12" t="s">
        <v>1942</v>
      </c>
      <c r="I42" s="12" t="s">
        <v>1861</v>
      </c>
      <c r="K42"/>
    </row>
    <row r="43" spans="1:12" x14ac:dyDescent="0.2">
      <c r="A43" s="10">
        <v>42270</v>
      </c>
      <c r="B43" s="11" t="s">
        <v>2193</v>
      </c>
      <c r="C43" s="66" t="s">
        <v>1252</v>
      </c>
      <c r="D43" s="12" t="s">
        <v>1730</v>
      </c>
      <c r="E43" s="12" t="s">
        <v>774</v>
      </c>
      <c r="F43" s="13">
        <v>0</v>
      </c>
      <c r="G43" s="12" t="s">
        <v>2400</v>
      </c>
      <c r="H43" s="12" t="s">
        <v>1720</v>
      </c>
      <c r="I43" s="12" t="s">
        <v>1537</v>
      </c>
      <c r="K43"/>
    </row>
    <row r="44" spans="1:12" hidden="1" x14ac:dyDescent="0.2">
      <c r="A44" s="10">
        <v>42269</v>
      </c>
      <c r="B44" s="11" t="s">
        <v>88</v>
      </c>
      <c r="C44" s="66" t="s">
        <v>53</v>
      </c>
      <c r="D44" s="12" t="s">
        <v>17</v>
      </c>
      <c r="E44" s="12" t="s">
        <v>2390</v>
      </c>
      <c r="F44" s="13">
        <v>4348</v>
      </c>
      <c r="G44" s="12" t="s">
        <v>2392</v>
      </c>
      <c r="H44" s="12" t="s">
        <v>1025</v>
      </c>
      <c r="I44" s="12" t="s">
        <v>2391</v>
      </c>
      <c r="K44"/>
    </row>
    <row r="45" spans="1:12" hidden="1" x14ac:dyDescent="0.2">
      <c r="A45" s="10">
        <v>42265</v>
      </c>
      <c r="B45" s="11" t="s">
        <v>88</v>
      </c>
      <c r="C45" s="11" t="s">
        <v>1252</v>
      </c>
      <c r="D45" s="11" t="s">
        <v>17</v>
      </c>
      <c r="E45" s="12" t="s">
        <v>497</v>
      </c>
      <c r="F45" s="13">
        <v>8500</v>
      </c>
      <c r="G45" s="12" t="s">
        <v>2387</v>
      </c>
      <c r="H45" s="12" t="s">
        <v>866</v>
      </c>
      <c r="I45" s="12" t="s">
        <v>2386</v>
      </c>
      <c r="K45"/>
    </row>
    <row r="46" spans="1:12" hidden="1" x14ac:dyDescent="0.2">
      <c r="A46" s="10">
        <v>42264</v>
      </c>
      <c r="B46" s="11" t="s">
        <v>2201</v>
      </c>
      <c r="C46" s="66" t="s">
        <v>1252</v>
      </c>
      <c r="D46" s="11" t="s">
        <v>17</v>
      </c>
      <c r="E46" s="12" t="s">
        <v>72</v>
      </c>
      <c r="F46" s="13">
        <v>0</v>
      </c>
      <c r="G46" s="12" t="s">
        <v>2377</v>
      </c>
      <c r="H46" s="12" t="s">
        <v>1113</v>
      </c>
      <c r="I46" s="12" t="s">
        <v>1182</v>
      </c>
      <c r="K46"/>
    </row>
    <row r="47" spans="1:12" ht="25.5" hidden="1" x14ac:dyDescent="0.2">
      <c r="A47" s="10">
        <v>42264</v>
      </c>
      <c r="B47" s="11" t="s">
        <v>1939</v>
      </c>
      <c r="C47" s="11" t="s">
        <v>1252</v>
      </c>
      <c r="D47" s="11" t="s">
        <v>17</v>
      </c>
      <c r="E47" s="12" t="s">
        <v>83</v>
      </c>
      <c r="F47" s="13">
        <v>0</v>
      </c>
      <c r="G47" s="12" t="s">
        <v>2388</v>
      </c>
      <c r="H47" s="12" t="s">
        <v>1905</v>
      </c>
      <c r="I47" s="12" t="s">
        <v>1861</v>
      </c>
      <c r="K47"/>
    </row>
    <row r="48" spans="1:12" hidden="1" x14ac:dyDescent="0.2">
      <c r="A48" s="10">
        <v>42264</v>
      </c>
      <c r="B48" s="11" t="s">
        <v>2201</v>
      </c>
      <c r="C48" s="11" t="s">
        <v>53</v>
      </c>
      <c r="D48" s="11" t="s">
        <v>17</v>
      </c>
      <c r="E48" s="12" t="s">
        <v>2393</v>
      </c>
      <c r="F48" s="13">
        <v>11384.74</v>
      </c>
      <c r="G48" s="12" t="s">
        <v>2394</v>
      </c>
      <c r="H48" s="12" t="s">
        <v>1366</v>
      </c>
      <c r="I48" s="12" t="s">
        <v>2211</v>
      </c>
      <c r="K48"/>
    </row>
    <row r="49" spans="1:11" ht="25.5" hidden="1" x14ac:dyDescent="0.2">
      <c r="A49" s="10">
        <v>42263</v>
      </c>
      <c r="B49" s="11" t="s">
        <v>88</v>
      </c>
      <c r="C49" s="11" t="s">
        <v>1252</v>
      </c>
      <c r="D49" s="11" t="s">
        <v>17</v>
      </c>
      <c r="E49" s="12" t="s">
        <v>2401</v>
      </c>
      <c r="F49" s="13"/>
      <c r="G49" s="12" t="s">
        <v>2378</v>
      </c>
      <c r="H49" s="12" t="s">
        <v>1027</v>
      </c>
      <c r="I49" s="12" t="s">
        <v>2134</v>
      </c>
      <c r="K49"/>
    </row>
    <row r="50" spans="1:11" hidden="1" x14ac:dyDescent="0.2">
      <c r="A50" s="10">
        <v>42263</v>
      </c>
      <c r="B50" s="11" t="s">
        <v>2201</v>
      </c>
      <c r="C50" s="11" t="s">
        <v>1252</v>
      </c>
      <c r="D50" s="11" t="s">
        <v>17</v>
      </c>
      <c r="E50" s="12" t="s">
        <v>72</v>
      </c>
      <c r="F50" s="13">
        <v>30444.21</v>
      </c>
      <c r="G50" s="12" t="s">
        <v>1970</v>
      </c>
      <c r="H50" s="12" t="s">
        <v>1101</v>
      </c>
      <c r="I50" s="12" t="s">
        <v>1182</v>
      </c>
      <c r="K50"/>
    </row>
    <row r="51" spans="1:11" hidden="1" x14ac:dyDescent="0.2">
      <c r="A51" s="10">
        <v>42263</v>
      </c>
      <c r="B51" s="11" t="s">
        <v>2201</v>
      </c>
      <c r="C51" s="66" t="s">
        <v>2</v>
      </c>
      <c r="D51" s="11" t="s">
        <v>18</v>
      </c>
      <c r="E51" s="12" t="s">
        <v>1328</v>
      </c>
      <c r="F51" s="13">
        <v>100000</v>
      </c>
      <c r="G51" s="12" t="s">
        <v>2342</v>
      </c>
      <c r="H51" s="12" t="s">
        <v>941</v>
      </c>
      <c r="I51" s="12" t="s">
        <v>1728</v>
      </c>
      <c r="K51"/>
    </row>
    <row r="52" spans="1:11" x14ac:dyDescent="0.2">
      <c r="A52" s="10">
        <v>42262</v>
      </c>
      <c r="B52" s="11" t="s">
        <v>2193</v>
      </c>
      <c r="C52" s="66" t="s">
        <v>1252</v>
      </c>
      <c r="D52" s="11" t="s">
        <v>19</v>
      </c>
      <c r="E52" s="12" t="s">
        <v>373</v>
      </c>
      <c r="F52" s="13">
        <v>71024.67</v>
      </c>
      <c r="G52" s="12" t="s">
        <v>2389</v>
      </c>
      <c r="H52" s="12" t="s">
        <v>1755</v>
      </c>
      <c r="I52" s="12" t="s">
        <v>1170</v>
      </c>
      <c r="K52"/>
    </row>
    <row r="53" spans="1:11" ht="25.5" hidden="1" x14ac:dyDescent="0.2">
      <c r="A53" s="10">
        <v>42260</v>
      </c>
      <c r="B53" s="11" t="s">
        <v>1939</v>
      </c>
      <c r="C53" s="11" t="s">
        <v>1252</v>
      </c>
      <c r="D53" s="11" t="s">
        <v>17</v>
      </c>
      <c r="E53" s="12" t="s">
        <v>83</v>
      </c>
      <c r="F53" s="13"/>
      <c r="G53" s="12" t="s">
        <v>2379</v>
      </c>
      <c r="H53" s="12" t="s">
        <v>2191</v>
      </c>
      <c r="I53" s="12" t="s">
        <v>1861</v>
      </c>
      <c r="K53"/>
    </row>
    <row r="54" spans="1:11" ht="25.5" hidden="1" x14ac:dyDescent="0.2">
      <c r="A54" s="10">
        <v>42259</v>
      </c>
      <c r="B54" s="11" t="s">
        <v>1793</v>
      </c>
      <c r="C54" s="11" t="s">
        <v>1252</v>
      </c>
      <c r="D54" s="11" t="s">
        <v>17</v>
      </c>
      <c r="E54" s="12" t="s">
        <v>83</v>
      </c>
      <c r="F54" s="13">
        <v>0</v>
      </c>
      <c r="G54" s="12" t="s">
        <v>2380</v>
      </c>
      <c r="H54" s="12" t="s">
        <v>1992</v>
      </c>
      <c r="I54" s="12" t="s">
        <v>1979</v>
      </c>
      <c r="K54"/>
    </row>
    <row r="55" spans="1:11" ht="25.5" hidden="1" x14ac:dyDescent="0.2">
      <c r="A55" s="10">
        <v>42258</v>
      </c>
      <c r="B55" s="11" t="s">
        <v>1939</v>
      </c>
      <c r="C55" s="66" t="s">
        <v>1252</v>
      </c>
      <c r="D55" s="12" t="s">
        <v>1730</v>
      </c>
      <c r="E55" s="12" t="s">
        <v>83</v>
      </c>
      <c r="F55" s="13">
        <v>0</v>
      </c>
      <c r="G55" s="12" t="s">
        <v>2381</v>
      </c>
      <c r="H55" s="12" t="s">
        <v>1905</v>
      </c>
      <c r="I55" s="12" t="s">
        <v>1861</v>
      </c>
      <c r="K55"/>
    </row>
    <row r="56" spans="1:11" hidden="1" x14ac:dyDescent="0.2">
      <c r="A56" s="10">
        <v>42257</v>
      </c>
      <c r="B56" s="11" t="s">
        <v>2194</v>
      </c>
      <c r="C56" s="11" t="s">
        <v>1252</v>
      </c>
      <c r="D56" s="11" t="s">
        <v>1730</v>
      </c>
      <c r="E56" s="12" t="s">
        <v>800</v>
      </c>
      <c r="F56" s="13">
        <v>0</v>
      </c>
      <c r="G56" s="12" t="s">
        <v>2382</v>
      </c>
      <c r="H56" s="12" t="s">
        <v>947</v>
      </c>
      <c r="I56" s="12" t="s">
        <v>1579</v>
      </c>
      <c r="K56"/>
    </row>
    <row r="57" spans="1:11" hidden="1" x14ac:dyDescent="0.2">
      <c r="A57" s="10">
        <v>42249</v>
      </c>
      <c r="B57" s="11" t="s">
        <v>2201</v>
      </c>
      <c r="C57" s="11" t="s">
        <v>1252</v>
      </c>
      <c r="D57" s="11" t="s">
        <v>17</v>
      </c>
      <c r="E57" s="12" t="s">
        <v>805</v>
      </c>
      <c r="F57" s="13">
        <v>42426</v>
      </c>
      <c r="G57" s="12" t="s">
        <v>2328</v>
      </c>
      <c r="H57" s="12" t="s">
        <v>804</v>
      </c>
      <c r="I57" s="12" t="s">
        <v>2216</v>
      </c>
      <c r="K57"/>
    </row>
    <row r="58" spans="1:11" hidden="1" x14ac:dyDescent="0.2">
      <c r="A58" s="10">
        <v>42249</v>
      </c>
      <c r="B58" s="11" t="s">
        <v>2201</v>
      </c>
      <c r="C58" s="66" t="s">
        <v>2</v>
      </c>
      <c r="D58" s="11" t="s">
        <v>19</v>
      </c>
      <c r="E58" s="12" t="s">
        <v>2334</v>
      </c>
      <c r="F58" s="13">
        <v>73505.48</v>
      </c>
      <c r="G58" s="12" t="s">
        <v>2335</v>
      </c>
      <c r="H58" s="12" t="s">
        <v>827</v>
      </c>
      <c r="I58" s="12" t="s">
        <v>1811</v>
      </c>
    </row>
    <row r="59" spans="1:11" hidden="1" x14ac:dyDescent="0.2">
      <c r="A59" s="10">
        <v>42249</v>
      </c>
      <c r="B59" s="11" t="s">
        <v>2234</v>
      </c>
      <c r="C59" s="66" t="s">
        <v>1252</v>
      </c>
      <c r="D59" s="11" t="s">
        <v>17</v>
      </c>
      <c r="E59" s="12" t="s">
        <v>2337</v>
      </c>
      <c r="F59" s="13">
        <v>0</v>
      </c>
      <c r="G59" s="12" t="s">
        <v>2338</v>
      </c>
      <c r="H59" s="12" t="s">
        <v>987</v>
      </c>
      <c r="I59" s="12" t="s">
        <v>1699</v>
      </c>
    </row>
    <row r="60" spans="1:11" ht="25.5" hidden="1" x14ac:dyDescent="0.2">
      <c r="A60" s="10">
        <v>42247</v>
      </c>
      <c r="B60" s="11" t="s">
        <v>88</v>
      </c>
      <c r="C60" s="11" t="s">
        <v>1252</v>
      </c>
      <c r="D60" s="11" t="s">
        <v>17</v>
      </c>
      <c r="E60" s="12" t="s">
        <v>1040</v>
      </c>
      <c r="F60" s="13">
        <v>0</v>
      </c>
      <c r="G60" s="12" t="s">
        <v>2336</v>
      </c>
      <c r="H60" s="12" t="s">
        <v>866</v>
      </c>
      <c r="I60" s="12" t="s">
        <v>497</v>
      </c>
    </row>
    <row r="61" spans="1:11" hidden="1" x14ac:dyDescent="0.2">
      <c r="A61" s="10">
        <v>42244</v>
      </c>
      <c r="B61" s="11" t="s">
        <v>2201</v>
      </c>
      <c r="C61" s="11" t="s">
        <v>1252</v>
      </c>
      <c r="D61" s="11" t="s">
        <v>17</v>
      </c>
      <c r="E61" s="12" t="s">
        <v>1214</v>
      </c>
      <c r="F61" s="13">
        <v>39376</v>
      </c>
      <c r="G61" s="12" t="s">
        <v>2326</v>
      </c>
      <c r="H61" s="12" t="s">
        <v>821</v>
      </c>
      <c r="I61" s="12" t="s">
        <v>2149</v>
      </c>
    </row>
    <row r="62" spans="1:11" hidden="1" x14ac:dyDescent="0.2">
      <c r="A62" s="10">
        <v>42243</v>
      </c>
      <c r="B62" s="11" t="s">
        <v>2194</v>
      </c>
      <c r="C62" s="11" t="s">
        <v>53</v>
      </c>
      <c r="D62" s="11" t="s">
        <v>19</v>
      </c>
      <c r="E62" s="12" t="s">
        <v>774</v>
      </c>
      <c r="F62" s="13">
        <v>7659.32</v>
      </c>
      <c r="G62" s="12" t="s">
        <v>2327</v>
      </c>
      <c r="H62" s="12" t="s">
        <v>1142</v>
      </c>
      <c r="I62" s="12" t="s">
        <v>1537</v>
      </c>
    </row>
    <row r="63" spans="1:11" hidden="1" x14ac:dyDescent="0.2">
      <c r="A63" s="10">
        <v>42242</v>
      </c>
      <c r="B63" s="11" t="s">
        <v>2316</v>
      </c>
      <c r="C63" s="11" t="s">
        <v>1252</v>
      </c>
      <c r="D63" s="11" t="s">
        <v>17</v>
      </c>
      <c r="E63" s="12" t="s">
        <v>1725</v>
      </c>
      <c r="F63" s="13">
        <v>6710</v>
      </c>
      <c r="G63" s="12" t="s">
        <v>2318</v>
      </c>
      <c r="H63" s="12" t="s">
        <v>2317</v>
      </c>
      <c r="I63" s="12" t="s">
        <v>1726</v>
      </c>
    </row>
    <row r="64" spans="1:11" hidden="1" x14ac:dyDescent="0.2">
      <c r="A64" s="10">
        <v>42242</v>
      </c>
      <c r="B64" s="11" t="s">
        <v>2234</v>
      </c>
      <c r="C64" s="66" t="s">
        <v>1252</v>
      </c>
      <c r="D64" s="11" t="s">
        <v>17</v>
      </c>
      <c r="E64" s="12" t="s">
        <v>150</v>
      </c>
      <c r="F64" s="13">
        <v>0</v>
      </c>
      <c r="G64" s="12" t="s">
        <v>2383</v>
      </c>
      <c r="H64" s="12" t="s">
        <v>970</v>
      </c>
      <c r="I64" s="12" t="s">
        <v>1645</v>
      </c>
    </row>
    <row r="65" spans="1:9" customFormat="1" hidden="1" x14ac:dyDescent="0.2">
      <c r="A65" s="10">
        <v>42241</v>
      </c>
      <c r="B65" s="11" t="s">
        <v>6</v>
      </c>
      <c r="C65" s="11" t="s">
        <v>1252</v>
      </c>
      <c r="D65" s="11" t="s">
        <v>17</v>
      </c>
      <c r="E65" s="12" t="s">
        <v>2309</v>
      </c>
      <c r="F65" s="13"/>
      <c r="G65" s="12" t="s">
        <v>2310</v>
      </c>
      <c r="H65" s="12" t="s">
        <v>882</v>
      </c>
      <c r="I65" s="12" t="s">
        <v>2329</v>
      </c>
    </row>
    <row r="66" spans="1:9" customFormat="1" hidden="1" x14ac:dyDescent="0.2">
      <c r="A66" s="10">
        <v>42241</v>
      </c>
      <c r="B66" s="11" t="s">
        <v>2194</v>
      </c>
      <c r="C66" s="11" t="s">
        <v>1252</v>
      </c>
      <c r="D66" s="11" t="s">
        <v>17</v>
      </c>
      <c r="E66" s="12" t="s">
        <v>380</v>
      </c>
      <c r="F66" s="13">
        <v>0</v>
      </c>
      <c r="G66" s="12" t="s">
        <v>2319</v>
      </c>
      <c r="H66" s="12" t="s">
        <v>1126</v>
      </c>
      <c r="I66" s="12" t="s">
        <v>1542</v>
      </c>
    </row>
    <row r="67" spans="1:9" customFormat="1" ht="25.5" hidden="1" x14ac:dyDescent="0.2">
      <c r="A67" s="10">
        <v>42240</v>
      </c>
      <c r="B67" s="11" t="s">
        <v>88</v>
      </c>
      <c r="C67" s="11" t="s">
        <v>1252</v>
      </c>
      <c r="D67" s="11" t="s">
        <v>17</v>
      </c>
      <c r="E67" s="12" t="s">
        <v>497</v>
      </c>
      <c r="F67" s="13">
        <v>0</v>
      </c>
      <c r="G67" s="12" t="s">
        <v>2320</v>
      </c>
      <c r="H67" s="12" t="s">
        <v>1025</v>
      </c>
      <c r="I67" s="12" t="s">
        <v>497</v>
      </c>
    </row>
    <row r="68" spans="1:9" customFormat="1" hidden="1" x14ac:dyDescent="0.2">
      <c r="A68" s="10">
        <v>42240</v>
      </c>
      <c r="B68" s="11" t="s">
        <v>2201</v>
      </c>
      <c r="C68" s="66" t="s">
        <v>1252</v>
      </c>
      <c r="D68" s="12" t="s">
        <v>1730</v>
      </c>
      <c r="E68" s="12" t="s">
        <v>2321</v>
      </c>
      <c r="F68" s="13">
        <v>7032</v>
      </c>
      <c r="G68" s="12" t="s">
        <v>2322</v>
      </c>
      <c r="H68" s="12" t="s">
        <v>1463</v>
      </c>
      <c r="I68" s="12" t="s">
        <v>1811</v>
      </c>
    </row>
    <row r="69" spans="1:9" customFormat="1" hidden="1" x14ac:dyDescent="0.2">
      <c r="A69" s="10">
        <v>42238</v>
      </c>
      <c r="B69" s="11" t="s">
        <v>2234</v>
      </c>
      <c r="C69" s="11" t="s">
        <v>1252</v>
      </c>
      <c r="D69" s="11" t="s">
        <v>17</v>
      </c>
      <c r="E69" s="12" t="s">
        <v>2323</v>
      </c>
      <c r="F69" s="13">
        <v>0</v>
      </c>
      <c r="G69" s="12" t="s">
        <v>2324</v>
      </c>
      <c r="H69" s="12" t="s">
        <v>1332</v>
      </c>
      <c r="I69" s="12" t="s">
        <v>1165</v>
      </c>
    </row>
    <row r="70" spans="1:9" customFormat="1" x14ac:dyDescent="0.2">
      <c r="A70" s="10">
        <v>42237</v>
      </c>
      <c r="B70" s="11" t="s">
        <v>2193</v>
      </c>
      <c r="C70" s="66" t="s">
        <v>1252</v>
      </c>
      <c r="D70" s="11" t="s">
        <v>17</v>
      </c>
      <c r="E70" s="12" t="s">
        <v>373</v>
      </c>
      <c r="F70" s="13">
        <v>12109.8</v>
      </c>
      <c r="G70" s="12" t="s">
        <v>2325</v>
      </c>
      <c r="H70" s="12" t="s">
        <v>1755</v>
      </c>
      <c r="I70" s="12" t="s">
        <v>1170</v>
      </c>
    </row>
    <row r="71" spans="1:9" customFormat="1" x14ac:dyDescent="0.2">
      <c r="A71" s="10">
        <v>42235</v>
      </c>
      <c r="B71" s="11" t="s">
        <v>2217</v>
      </c>
      <c r="C71" s="66" t="s">
        <v>1252</v>
      </c>
      <c r="D71" s="11" t="s">
        <v>17</v>
      </c>
      <c r="E71" s="12" t="s">
        <v>233</v>
      </c>
      <c r="F71" s="13">
        <v>311.04000000000002</v>
      </c>
      <c r="G71" s="12" t="s">
        <v>2275</v>
      </c>
      <c r="H71" s="12" t="s">
        <v>1074</v>
      </c>
      <c r="I71" s="12" t="s">
        <v>1554</v>
      </c>
    </row>
    <row r="72" spans="1:9" customFormat="1" hidden="1" x14ac:dyDescent="0.2">
      <c r="A72" s="10">
        <v>42235</v>
      </c>
      <c r="B72" s="11" t="s">
        <v>2201</v>
      </c>
      <c r="C72" s="11" t="s">
        <v>1252</v>
      </c>
      <c r="D72" s="11" t="s">
        <v>17</v>
      </c>
      <c r="E72" s="12" t="s">
        <v>2276</v>
      </c>
      <c r="F72" s="13">
        <v>23484.84</v>
      </c>
      <c r="G72" s="12" t="s">
        <v>1970</v>
      </c>
      <c r="H72" s="12" t="s">
        <v>1283</v>
      </c>
      <c r="I72" s="12" t="s">
        <v>2277</v>
      </c>
    </row>
    <row r="73" spans="1:9" customFormat="1" hidden="1" x14ac:dyDescent="0.2">
      <c r="A73" s="10">
        <v>42234</v>
      </c>
      <c r="B73" s="11" t="s">
        <v>2234</v>
      </c>
      <c r="C73" s="11" t="s">
        <v>1252</v>
      </c>
      <c r="D73" s="11" t="s">
        <v>17</v>
      </c>
      <c r="E73" s="12" t="s">
        <v>66</v>
      </c>
      <c r="F73" s="13">
        <v>0</v>
      </c>
      <c r="G73" s="12" t="s">
        <v>2273</v>
      </c>
      <c r="H73" s="12" t="s">
        <v>1300</v>
      </c>
      <c r="I73" s="12" t="s">
        <v>1491</v>
      </c>
    </row>
    <row r="74" spans="1:9" customFormat="1" hidden="1" x14ac:dyDescent="0.2">
      <c r="A74" s="10">
        <v>42234</v>
      </c>
      <c r="B74" s="11" t="s">
        <v>2201</v>
      </c>
      <c r="C74" s="66" t="s">
        <v>1252</v>
      </c>
      <c r="D74" s="12" t="s">
        <v>1730</v>
      </c>
      <c r="E74" s="12" t="s">
        <v>1806</v>
      </c>
      <c r="F74" s="13">
        <v>0</v>
      </c>
      <c r="G74" s="12" t="s">
        <v>2278</v>
      </c>
      <c r="H74" s="12" t="s">
        <v>1168</v>
      </c>
      <c r="I74" s="12" t="s">
        <v>1807</v>
      </c>
    </row>
    <row r="75" spans="1:9" customFormat="1" x14ac:dyDescent="0.2">
      <c r="A75" s="10">
        <v>42233</v>
      </c>
      <c r="B75" s="11" t="s">
        <v>2193</v>
      </c>
      <c r="C75" s="66" t="s">
        <v>1252</v>
      </c>
      <c r="D75" s="11" t="s">
        <v>17</v>
      </c>
      <c r="E75" s="12" t="s">
        <v>72</v>
      </c>
      <c r="F75" s="13">
        <v>0</v>
      </c>
      <c r="G75" s="12" t="s">
        <v>2279</v>
      </c>
      <c r="H75" s="12" t="s">
        <v>1334</v>
      </c>
      <c r="I75" s="12" t="s">
        <v>1182</v>
      </c>
    </row>
    <row r="76" spans="1:9" customFormat="1" x14ac:dyDescent="0.2">
      <c r="A76" s="10">
        <v>42233</v>
      </c>
      <c r="B76" s="11" t="s">
        <v>2193</v>
      </c>
      <c r="C76" s="66" t="s">
        <v>1252</v>
      </c>
      <c r="D76" s="11" t="s">
        <v>1730</v>
      </c>
      <c r="E76" s="12" t="s">
        <v>373</v>
      </c>
      <c r="F76" s="13">
        <v>0</v>
      </c>
      <c r="G76" s="12" t="s">
        <v>1533</v>
      </c>
      <c r="H76" s="12" t="s">
        <v>1755</v>
      </c>
      <c r="I76" s="12" t="s">
        <v>1170</v>
      </c>
    </row>
    <row r="77" spans="1:9" customFormat="1" hidden="1" x14ac:dyDescent="0.2">
      <c r="A77" s="10">
        <v>42230</v>
      </c>
      <c r="B77" s="11" t="s">
        <v>2201</v>
      </c>
      <c r="C77" s="11" t="s">
        <v>1252</v>
      </c>
      <c r="D77" s="11" t="s">
        <v>17</v>
      </c>
      <c r="E77" s="12" t="s">
        <v>74</v>
      </c>
      <c r="F77" s="13">
        <v>22700.95</v>
      </c>
      <c r="G77" s="12" t="s">
        <v>1970</v>
      </c>
      <c r="H77" s="12" t="s">
        <v>1648</v>
      </c>
      <c r="I77" s="12" t="s">
        <v>1649</v>
      </c>
    </row>
    <row r="78" spans="1:9" customFormat="1" hidden="1" x14ac:dyDescent="0.2">
      <c r="A78" s="10">
        <v>42229</v>
      </c>
      <c r="B78" s="11" t="s">
        <v>2132</v>
      </c>
      <c r="C78" s="66" t="s">
        <v>2</v>
      </c>
      <c r="D78" s="11" t="s">
        <v>19</v>
      </c>
      <c r="E78" s="12" t="s">
        <v>795</v>
      </c>
      <c r="F78" s="13">
        <v>78217.22</v>
      </c>
      <c r="G78" s="12" t="s">
        <v>2274</v>
      </c>
      <c r="H78" s="12" t="s">
        <v>2165</v>
      </c>
      <c r="I78" s="12" t="s">
        <v>1218</v>
      </c>
    </row>
    <row r="79" spans="1:9" customFormat="1" ht="25.5" hidden="1" x14ac:dyDescent="0.2">
      <c r="A79" s="10">
        <v>42228</v>
      </c>
      <c r="B79" s="11" t="s">
        <v>1793</v>
      </c>
      <c r="C79" s="11" t="s">
        <v>118</v>
      </c>
      <c r="D79" s="11" t="s">
        <v>19</v>
      </c>
      <c r="E79" s="12" t="s">
        <v>1979</v>
      </c>
      <c r="F79" s="13">
        <v>97000</v>
      </c>
      <c r="G79" s="12" t="s">
        <v>2431</v>
      </c>
      <c r="H79" s="12" t="s">
        <v>1992</v>
      </c>
      <c r="I79" s="12" t="s">
        <v>1979</v>
      </c>
    </row>
    <row r="80" spans="1:9" customFormat="1" hidden="1" x14ac:dyDescent="0.2">
      <c r="A80" s="10">
        <v>42227</v>
      </c>
      <c r="B80" s="11" t="s">
        <v>2201</v>
      </c>
      <c r="C80" s="66" t="s">
        <v>1252</v>
      </c>
      <c r="D80" s="11" t="s">
        <v>17</v>
      </c>
      <c r="E80" s="12" t="s">
        <v>72</v>
      </c>
      <c r="F80" s="13">
        <v>14809.1</v>
      </c>
      <c r="G80" s="12" t="s">
        <v>1970</v>
      </c>
      <c r="H80" s="12" t="s">
        <v>1100</v>
      </c>
      <c r="I80" s="12" t="s">
        <v>1182</v>
      </c>
    </row>
    <row r="81" spans="1:9" customFormat="1" hidden="1" x14ac:dyDescent="0.2">
      <c r="A81" s="10">
        <v>42227</v>
      </c>
      <c r="B81" s="11" t="s">
        <v>2270</v>
      </c>
      <c r="C81" s="11" t="s">
        <v>53</v>
      </c>
      <c r="D81" s="11" t="s">
        <v>19</v>
      </c>
      <c r="E81" s="12" t="s">
        <v>2271</v>
      </c>
      <c r="F81" s="13">
        <v>5722.74</v>
      </c>
      <c r="G81" s="12" t="s">
        <v>2272</v>
      </c>
      <c r="H81" s="12" t="s">
        <v>1920</v>
      </c>
      <c r="I81" s="12" t="s">
        <v>1922</v>
      </c>
    </row>
    <row r="82" spans="1:9" customFormat="1" hidden="1" x14ac:dyDescent="0.2">
      <c r="A82" s="10">
        <v>42222</v>
      </c>
      <c r="B82" s="11" t="s">
        <v>2234</v>
      </c>
      <c r="C82" s="66" t="s">
        <v>53</v>
      </c>
      <c r="D82" s="11" t="s">
        <v>19</v>
      </c>
      <c r="E82" s="12" t="s">
        <v>2245</v>
      </c>
      <c r="F82" s="13">
        <v>5343.76</v>
      </c>
      <c r="G82" s="12" t="s">
        <v>2246</v>
      </c>
      <c r="H82" s="12" t="s">
        <v>1858</v>
      </c>
      <c r="I82" s="12" t="s">
        <v>1699</v>
      </c>
    </row>
    <row r="83" spans="1:9" customFormat="1" x14ac:dyDescent="0.2">
      <c r="A83" s="10">
        <v>42221</v>
      </c>
      <c r="B83" s="11" t="s">
        <v>2217</v>
      </c>
      <c r="C83" s="66" t="s">
        <v>1252</v>
      </c>
      <c r="D83" s="11" t="s">
        <v>17</v>
      </c>
      <c r="E83" s="12" t="s">
        <v>233</v>
      </c>
      <c r="F83" s="13">
        <v>0</v>
      </c>
      <c r="G83" s="12" t="s">
        <v>2247</v>
      </c>
      <c r="H83" s="12" t="s">
        <v>1110</v>
      </c>
      <c r="I83" s="12" t="s">
        <v>1554</v>
      </c>
    </row>
    <row r="84" spans="1:9" customFormat="1" hidden="1" x14ac:dyDescent="0.2">
      <c r="A84" s="10">
        <v>42220</v>
      </c>
      <c r="B84" s="11" t="s">
        <v>2201</v>
      </c>
      <c r="C84" s="11" t="s">
        <v>1252</v>
      </c>
      <c r="D84" s="11" t="s">
        <v>17</v>
      </c>
      <c r="E84" s="12" t="s">
        <v>2248</v>
      </c>
      <c r="F84" s="13">
        <v>26418.04</v>
      </c>
      <c r="G84" s="12" t="s">
        <v>1970</v>
      </c>
      <c r="H84" s="12" t="s">
        <v>1269</v>
      </c>
      <c r="I84" s="12" t="s">
        <v>2249</v>
      </c>
    </row>
    <row r="85" spans="1:9" customFormat="1" x14ac:dyDescent="0.2">
      <c r="A85" s="10">
        <v>42220</v>
      </c>
      <c r="B85" s="11" t="s">
        <v>2193</v>
      </c>
      <c r="C85" s="66" t="s">
        <v>1252</v>
      </c>
      <c r="D85" s="11" t="s">
        <v>1730</v>
      </c>
      <c r="E85" s="12" t="s">
        <v>72</v>
      </c>
      <c r="F85" s="13">
        <v>0</v>
      </c>
      <c r="G85" s="12" t="s">
        <v>2344</v>
      </c>
      <c r="H85" s="12" t="s">
        <v>1334</v>
      </c>
      <c r="I85" s="12" t="s">
        <v>1182</v>
      </c>
    </row>
    <row r="86" spans="1:9" customFormat="1" x14ac:dyDescent="0.2">
      <c r="A86" s="10">
        <v>42220</v>
      </c>
      <c r="B86" s="11" t="s">
        <v>2193</v>
      </c>
      <c r="C86" s="66" t="s">
        <v>1252</v>
      </c>
      <c r="D86" s="12" t="s">
        <v>1730</v>
      </c>
      <c r="E86" s="12" t="s">
        <v>72</v>
      </c>
      <c r="F86" s="13">
        <v>0</v>
      </c>
      <c r="G86" s="12" t="s">
        <v>2345</v>
      </c>
      <c r="H86" s="12" t="s">
        <v>1334</v>
      </c>
      <c r="I86" s="12" t="s">
        <v>1182</v>
      </c>
    </row>
    <row r="87" spans="1:9" customFormat="1" hidden="1" x14ac:dyDescent="0.2">
      <c r="A87" s="10">
        <v>42220</v>
      </c>
      <c r="B87" s="11" t="s">
        <v>2194</v>
      </c>
      <c r="C87" s="11" t="s">
        <v>1252</v>
      </c>
      <c r="D87" s="11" t="s">
        <v>1730</v>
      </c>
      <c r="E87" s="12" t="s">
        <v>1297</v>
      </c>
      <c r="F87" s="13">
        <v>127491.19</v>
      </c>
      <c r="G87" s="12" t="s">
        <v>2342</v>
      </c>
      <c r="H87" s="12" t="s">
        <v>1155</v>
      </c>
      <c r="I87" s="12" t="s">
        <v>1541</v>
      </c>
    </row>
    <row r="88" spans="1:9" customFormat="1" hidden="1" x14ac:dyDescent="0.2">
      <c r="A88" s="10">
        <v>42220</v>
      </c>
      <c r="B88" s="11" t="s">
        <v>2194</v>
      </c>
      <c r="C88" s="66" t="s">
        <v>1252</v>
      </c>
      <c r="D88" s="12" t="s">
        <v>1730</v>
      </c>
      <c r="E88" s="12" t="s">
        <v>1297</v>
      </c>
      <c r="F88" s="13">
        <v>164438.19</v>
      </c>
      <c r="G88" s="12" t="s">
        <v>2343</v>
      </c>
      <c r="H88" s="12" t="s">
        <v>1155</v>
      </c>
      <c r="I88" s="12" t="s">
        <v>1541</v>
      </c>
    </row>
    <row r="89" spans="1:9" customFormat="1" hidden="1" x14ac:dyDescent="0.2">
      <c r="A89" s="10">
        <v>42219</v>
      </c>
      <c r="B89" s="11" t="s">
        <v>2194</v>
      </c>
      <c r="C89" s="11" t="s">
        <v>1252</v>
      </c>
      <c r="D89" s="11" t="s">
        <v>17</v>
      </c>
      <c r="E89" s="12" t="s">
        <v>774</v>
      </c>
      <c r="F89" s="13">
        <v>22679.45</v>
      </c>
      <c r="G89" s="12" t="s">
        <v>1970</v>
      </c>
      <c r="H89" s="12" t="s">
        <v>1142</v>
      </c>
      <c r="I89" s="12" t="s">
        <v>1537</v>
      </c>
    </row>
    <row r="90" spans="1:9" customFormat="1" hidden="1" x14ac:dyDescent="0.2">
      <c r="A90" s="10">
        <v>42218</v>
      </c>
      <c r="B90" s="11" t="s">
        <v>2234</v>
      </c>
      <c r="C90" s="66" t="s">
        <v>761</v>
      </c>
      <c r="D90" s="11" t="s">
        <v>18</v>
      </c>
      <c r="E90" s="12" t="s">
        <v>66</v>
      </c>
      <c r="F90" s="13">
        <v>0</v>
      </c>
      <c r="G90" s="12" t="s">
        <v>2250</v>
      </c>
      <c r="H90" s="12" t="s">
        <v>982</v>
      </c>
      <c r="I90" s="12" t="s">
        <v>1491</v>
      </c>
    </row>
    <row r="91" spans="1:9" customFormat="1" hidden="1" x14ac:dyDescent="0.2">
      <c r="A91" s="10">
        <v>42216</v>
      </c>
      <c r="B91" s="11" t="s">
        <v>2234</v>
      </c>
      <c r="C91" s="11" t="s">
        <v>1252</v>
      </c>
      <c r="D91" s="11" t="s">
        <v>17</v>
      </c>
      <c r="E91" s="12" t="s">
        <v>66</v>
      </c>
      <c r="F91" s="13">
        <v>0</v>
      </c>
      <c r="G91" s="12" t="s">
        <v>2236</v>
      </c>
      <c r="H91" s="12" t="s">
        <v>897</v>
      </c>
      <c r="I91" s="12" t="s">
        <v>2235</v>
      </c>
    </row>
    <row r="92" spans="1:9" customFormat="1" ht="25.5" hidden="1" x14ac:dyDescent="0.2">
      <c r="A92" s="10">
        <v>42216</v>
      </c>
      <c r="B92" s="11" t="s">
        <v>1939</v>
      </c>
      <c r="C92" s="66" t="s">
        <v>1252</v>
      </c>
      <c r="D92" s="11" t="s">
        <v>1730</v>
      </c>
      <c r="E92" s="12" t="s">
        <v>66</v>
      </c>
      <c r="F92" s="13">
        <v>145933.19</v>
      </c>
      <c r="G92" s="12" t="s">
        <v>2251</v>
      </c>
      <c r="H92" s="12" t="s">
        <v>2191</v>
      </c>
      <c r="I92" s="12" t="s">
        <v>1861</v>
      </c>
    </row>
    <row r="93" spans="1:9" customFormat="1" ht="25.5" hidden="1" x14ac:dyDescent="0.2">
      <c r="A93" s="10">
        <v>42216</v>
      </c>
      <c r="B93" s="11" t="s">
        <v>1939</v>
      </c>
      <c r="C93" s="66" t="s">
        <v>1252</v>
      </c>
      <c r="D93" s="11" t="s">
        <v>1730</v>
      </c>
      <c r="E93" s="12" t="s">
        <v>66</v>
      </c>
      <c r="F93" s="13">
        <v>67802.759999999995</v>
      </c>
      <c r="G93" s="12" t="s">
        <v>2420</v>
      </c>
      <c r="H93" s="12" t="s">
        <v>2191</v>
      </c>
      <c r="I93" s="12" t="s">
        <v>1861</v>
      </c>
    </row>
    <row r="94" spans="1:9" customFormat="1" hidden="1" x14ac:dyDescent="0.2">
      <c r="A94" s="10">
        <v>42214</v>
      </c>
      <c r="B94" s="11" t="s">
        <v>2194</v>
      </c>
      <c r="C94" s="66" t="s">
        <v>1252</v>
      </c>
      <c r="D94" s="11" t="s">
        <v>17</v>
      </c>
      <c r="E94" s="12" t="s">
        <v>774</v>
      </c>
      <c r="F94" s="13">
        <v>281.74</v>
      </c>
      <c r="G94" s="12" t="s">
        <v>2237</v>
      </c>
      <c r="H94" s="12" t="s">
        <v>1142</v>
      </c>
      <c r="I94" s="12" t="s">
        <v>1537</v>
      </c>
    </row>
    <row r="95" spans="1:9" customFormat="1" hidden="1" x14ac:dyDescent="0.2">
      <c r="A95" s="10">
        <v>42214</v>
      </c>
      <c r="B95" s="11" t="s">
        <v>2194</v>
      </c>
      <c r="C95" s="11" t="s">
        <v>1252</v>
      </c>
      <c r="D95" s="11" t="s">
        <v>1730</v>
      </c>
      <c r="E95" s="12" t="s">
        <v>774</v>
      </c>
      <c r="F95" s="13">
        <v>0</v>
      </c>
      <c r="G95" s="12" t="s">
        <v>2238</v>
      </c>
      <c r="H95" s="12" t="s">
        <v>875</v>
      </c>
      <c r="I95" s="12" t="s">
        <v>1537</v>
      </c>
    </row>
    <row r="96" spans="1:9" customFormat="1" hidden="1" x14ac:dyDescent="0.2">
      <c r="A96" s="10">
        <v>42214</v>
      </c>
      <c r="B96" s="11" t="s">
        <v>2194</v>
      </c>
      <c r="C96" s="11" t="s">
        <v>1252</v>
      </c>
      <c r="D96" s="11" t="s">
        <v>1730</v>
      </c>
      <c r="E96" s="12" t="s">
        <v>774</v>
      </c>
      <c r="F96" s="13">
        <v>0</v>
      </c>
      <c r="G96" s="12" t="s">
        <v>2239</v>
      </c>
      <c r="H96" s="12" t="s">
        <v>875</v>
      </c>
      <c r="I96" s="12" t="s">
        <v>1537</v>
      </c>
    </row>
    <row r="97" spans="1:9" customFormat="1" ht="25.5" hidden="1" x14ac:dyDescent="0.2">
      <c r="A97" s="10">
        <v>42214</v>
      </c>
      <c r="B97" s="11" t="s">
        <v>1939</v>
      </c>
      <c r="C97" s="11" t="s">
        <v>1252</v>
      </c>
      <c r="D97" s="11" t="s">
        <v>1730</v>
      </c>
      <c r="E97" s="12" t="s">
        <v>66</v>
      </c>
      <c r="F97" s="13">
        <v>0</v>
      </c>
      <c r="G97" s="12" t="s">
        <v>2252</v>
      </c>
      <c r="H97" s="12" t="s">
        <v>2191</v>
      </c>
      <c r="I97" s="12" t="s">
        <v>1861</v>
      </c>
    </row>
    <row r="98" spans="1:9" customFormat="1" hidden="1" x14ac:dyDescent="0.2">
      <c r="A98" s="10">
        <v>42212</v>
      </c>
      <c r="B98" s="11" t="s">
        <v>88</v>
      </c>
      <c r="C98" s="11" t="s">
        <v>1252</v>
      </c>
      <c r="D98" s="11" t="s">
        <v>17</v>
      </c>
      <c r="E98" s="12" t="s">
        <v>104</v>
      </c>
      <c r="F98" s="13">
        <v>0</v>
      </c>
      <c r="G98" s="12" t="s">
        <v>2214</v>
      </c>
      <c r="H98" s="12" t="s">
        <v>2213</v>
      </c>
      <c r="I98" s="12"/>
    </row>
    <row r="99" spans="1:9" customFormat="1" hidden="1" x14ac:dyDescent="0.2">
      <c r="A99" s="10">
        <v>42212</v>
      </c>
      <c r="B99" s="11" t="s">
        <v>2201</v>
      </c>
      <c r="C99" s="66" t="s">
        <v>761</v>
      </c>
      <c r="D99" s="11" t="s">
        <v>1730</v>
      </c>
      <c r="E99" s="12" t="s">
        <v>2232</v>
      </c>
      <c r="F99" s="13">
        <v>4200.1099999999997</v>
      </c>
      <c r="G99" s="12" t="s">
        <v>2215</v>
      </c>
      <c r="H99" s="12" t="s">
        <v>1113</v>
      </c>
      <c r="I99" s="12" t="s">
        <v>1182</v>
      </c>
    </row>
    <row r="100" spans="1:9" customFormat="1" hidden="1" x14ac:dyDescent="0.2">
      <c r="A100" s="10">
        <v>42208</v>
      </c>
      <c r="B100" s="11" t="s">
        <v>2201</v>
      </c>
      <c r="C100" s="66" t="s">
        <v>118</v>
      </c>
      <c r="D100" s="11" t="s">
        <v>19</v>
      </c>
      <c r="E100" s="12" t="s">
        <v>2240</v>
      </c>
      <c r="F100" s="13">
        <v>25055</v>
      </c>
      <c r="G100" s="12" t="s">
        <v>2435</v>
      </c>
      <c r="H100" s="12" t="s">
        <v>804</v>
      </c>
      <c r="I100" s="12" t="s">
        <v>2216</v>
      </c>
    </row>
    <row r="101" spans="1:9" customFormat="1" x14ac:dyDescent="0.2">
      <c r="A101" s="10">
        <v>42207</v>
      </c>
      <c r="B101" s="11" t="s">
        <v>2217</v>
      </c>
      <c r="C101" s="66" t="s">
        <v>1252</v>
      </c>
      <c r="D101" s="11" t="s">
        <v>1730</v>
      </c>
      <c r="E101" s="12" t="s">
        <v>1821</v>
      </c>
      <c r="F101" s="13">
        <v>0</v>
      </c>
      <c r="G101" s="12" t="s">
        <v>2233</v>
      </c>
      <c r="H101" s="12" t="s">
        <v>763</v>
      </c>
      <c r="I101" s="12" t="s">
        <v>2422</v>
      </c>
    </row>
    <row r="102" spans="1:9" customFormat="1" hidden="1" x14ac:dyDescent="0.2">
      <c r="A102" s="10">
        <v>42207</v>
      </c>
      <c r="B102" s="11" t="s">
        <v>2194</v>
      </c>
      <c r="C102" s="11" t="s">
        <v>761</v>
      </c>
      <c r="D102" s="11" t="s">
        <v>1730</v>
      </c>
      <c r="E102" s="12" t="s">
        <v>1916</v>
      </c>
      <c r="F102" s="13">
        <v>232.99</v>
      </c>
      <c r="G102" s="12" t="s">
        <v>2243</v>
      </c>
      <c r="H102" s="12" t="s">
        <v>2241</v>
      </c>
      <c r="I102" s="12" t="s">
        <v>2242</v>
      </c>
    </row>
    <row r="103" spans="1:9" customFormat="1" hidden="1" x14ac:dyDescent="0.2">
      <c r="A103" s="10">
        <v>42205</v>
      </c>
      <c r="B103" s="11" t="s">
        <v>2201</v>
      </c>
      <c r="C103" s="66" t="s">
        <v>53</v>
      </c>
      <c r="D103" s="11" t="s">
        <v>1730</v>
      </c>
      <c r="E103" s="12" t="s">
        <v>1214</v>
      </c>
      <c r="F103" s="13">
        <v>17590.78</v>
      </c>
      <c r="G103" s="12" t="s">
        <v>2218</v>
      </c>
      <c r="H103" s="12" t="s">
        <v>1366</v>
      </c>
      <c r="I103" s="12" t="s">
        <v>2149</v>
      </c>
    </row>
    <row r="104" spans="1:9" customFormat="1" hidden="1" x14ac:dyDescent="0.2">
      <c r="A104" s="10">
        <v>42204</v>
      </c>
      <c r="B104" s="11" t="s">
        <v>88</v>
      </c>
      <c r="C104" s="66" t="s">
        <v>1252</v>
      </c>
      <c r="D104" s="11" t="s">
        <v>17</v>
      </c>
      <c r="E104" s="12" t="s">
        <v>1008</v>
      </c>
      <c r="F104" s="13">
        <v>12950</v>
      </c>
      <c r="G104" s="12" t="s">
        <v>2219</v>
      </c>
      <c r="H104" s="12" t="s">
        <v>869</v>
      </c>
      <c r="I104" s="12"/>
    </row>
    <row r="105" spans="1:9" customFormat="1" hidden="1" x14ac:dyDescent="0.2">
      <c r="A105" s="10">
        <v>42201</v>
      </c>
      <c r="B105" s="11" t="s">
        <v>2194</v>
      </c>
      <c r="C105" s="11" t="s">
        <v>1252</v>
      </c>
      <c r="D105" s="11" t="s">
        <v>18</v>
      </c>
      <c r="E105" s="12" t="s">
        <v>380</v>
      </c>
      <c r="F105" s="13">
        <v>15533.35</v>
      </c>
      <c r="G105" s="12" t="s">
        <v>1970</v>
      </c>
      <c r="H105" s="12" t="s">
        <v>1126</v>
      </c>
      <c r="I105" s="12" t="s">
        <v>1542</v>
      </c>
    </row>
    <row r="106" spans="1:9" customFormat="1" hidden="1" x14ac:dyDescent="0.2">
      <c r="A106" s="10">
        <v>42200</v>
      </c>
      <c r="B106" s="11" t="s">
        <v>88</v>
      </c>
      <c r="C106" s="66" t="s">
        <v>1252</v>
      </c>
      <c r="D106" s="11" t="s">
        <v>17</v>
      </c>
      <c r="E106" s="12" t="s">
        <v>104</v>
      </c>
      <c r="F106" s="13"/>
      <c r="G106" s="12" t="s">
        <v>2220</v>
      </c>
      <c r="H106" s="12" t="s">
        <v>2213</v>
      </c>
      <c r="I106" s="12"/>
    </row>
    <row r="107" spans="1:9" customFormat="1" hidden="1" x14ac:dyDescent="0.2">
      <c r="A107" s="10">
        <v>42200</v>
      </c>
      <c r="B107" s="11" t="s">
        <v>2201</v>
      </c>
      <c r="C107" s="66" t="s">
        <v>1252</v>
      </c>
      <c r="D107" s="11" t="s">
        <v>17</v>
      </c>
      <c r="E107" s="12" t="s">
        <v>1328</v>
      </c>
      <c r="F107" s="13">
        <v>24231.75</v>
      </c>
      <c r="G107" s="12" t="s">
        <v>1970</v>
      </c>
      <c r="H107" s="12" t="s">
        <v>941</v>
      </c>
      <c r="I107" s="12" t="s">
        <v>1728</v>
      </c>
    </row>
    <row r="108" spans="1:9" customFormat="1" x14ac:dyDescent="0.2">
      <c r="A108" s="10">
        <v>42199</v>
      </c>
      <c r="B108" s="11" t="s">
        <v>2193</v>
      </c>
      <c r="C108" s="66" t="s">
        <v>1252</v>
      </c>
      <c r="D108" s="11" t="s">
        <v>17</v>
      </c>
      <c r="E108" s="12" t="s">
        <v>774</v>
      </c>
      <c r="F108" s="13">
        <v>34866</v>
      </c>
      <c r="G108" s="12" t="s">
        <v>2221</v>
      </c>
      <c r="H108" s="12" t="s">
        <v>1117</v>
      </c>
      <c r="I108" s="12" t="s">
        <v>1537</v>
      </c>
    </row>
    <row r="109" spans="1:9" customFormat="1" hidden="1" x14ac:dyDescent="0.2">
      <c r="A109" s="10">
        <v>42199</v>
      </c>
      <c r="B109" s="11" t="s">
        <v>2201</v>
      </c>
      <c r="C109" s="11" t="s">
        <v>1252</v>
      </c>
      <c r="D109" s="11" t="s">
        <v>17</v>
      </c>
      <c r="E109" s="12" t="s">
        <v>2222</v>
      </c>
      <c r="F109" s="13">
        <v>13494.75</v>
      </c>
      <c r="G109" s="12" t="s">
        <v>1970</v>
      </c>
      <c r="H109" s="12" t="s">
        <v>1463</v>
      </c>
      <c r="I109" s="12" t="s">
        <v>1811</v>
      </c>
    </row>
    <row r="110" spans="1:9" customFormat="1" hidden="1" x14ac:dyDescent="0.2">
      <c r="A110" s="10">
        <v>42199</v>
      </c>
      <c r="B110" s="11" t="s">
        <v>2201</v>
      </c>
      <c r="C110" s="66" t="s">
        <v>1252</v>
      </c>
      <c r="D110" s="11" t="s">
        <v>17</v>
      </c>
      <c r="E110" s="12" t="s">
        <v>382</v>
      </c>
      <c r="F110" s="13">
        <v>13317.35</v>
      </c>
      <c r="G110" s="12" t="s">
        <v>1970</v>
      </c>
      <c r="H110" s="12" t="s">
        <v>1129</v>
      </c>
      <c r="I110" s="12" t="s">
        <v>1996</v>
      </c>
    </row>
    <row r="111" spans="1:9" customFormat="1" hidden="1" x14ac:dyDescent="0.2">
      <c r="A111" s="10">
        <v>42198</v>
      </c>
      <c r="B111" s="11" t="s">
        <v>88</v>
      </c>
      <c r="C111" s="11" t="s">
        <v>1252</v>
      </c>
      <c r="D111" s="11" t="s">
        <v>17</v>
      </c>
      <c r="E111" s="12" t="s">
        <v>104</v>
      </c>
      <c r="F111" s="13">
        <v>225</v>
      </c>
      <c r="G111" s="12" t="s">
        <v>2223</v>
      </c>
      <c r="H111" s="12" t="s">
        <v>2213</v>
      </c>
      <c r="I111" s="12"/>
    </row>
    <row r="112" spans="1:9" customFormat="1" hidden="1" x14ac:dyDescent="0.2">
      <c r="A112" s="10">
        <v>42198</v>
      </c>
      <c r="B112" s="11" t="s">
        <v>2201</v>
      </c>
      <c r="C112" s="11" t="s">
        <v>53</v>
      </c>
      <c r="D112" s="11" t="s">
        <v>19</v>
      </c>
      <c r="E112" s="12" t="s">
        <v>2224</v>
      </c>
      <c r="F112" s="13">
        <v>3527.8</v>
      </c>
      <c r="G112" s="12" t="s">
        <v>2226</v>
      </c>
      <c r="H112" s="12" t="s">
        <v>1757</v>
      </c>
      <c r="I112" s="12" t="s">
        <v>2225</v>
      </c>
    </row>
    <row r="113" spans="1:9" customFormat="1" hidden="1" x14ac:dyDescent="0.2">
      <c r="A113" s="10">
        <v>42198</v>
      </c>
      <c r="B113" s="11" t="s">
        <v>2194</v>
      </c>
      <c r="C113" s="11" t="s">
        <v>1252</v>
      </c>
      <c r="D113" s="11" t="s">
        <v>1730</v>
      </c>
      <c r="E113" s="12" t="s">
        <v>380</v>
      </c>
      <c r="F113" s="13">
        <v>0</v>
      </c>
      <c r="G113" s="12" t="s">
        <v>2311</v>
      </c>
      <c r="H113" s="12" t="s">
        <v>1046</v>
      </c>
      <c r="I113" s="12" t="s">
        <v>1542</v>
      </c>
    </row>
    <row r="114" spans="1:9" customFormat="1" hidden="1" x14ac:dyDescent="0.2">
      <c r="A114" s="10">
        <v>42198</v>
      </c>
      <c r="B114" s="11" t="s">
        <v>2201</v>
      </c>
      <c r="C114" s="11" t="s">
        <v>1252</v>
      </c>
      <c r="D114" s="11" t="s">
        <v>17</v>
      </c>
      <c r="E114" s="12" t="s">
        <v>948</v>
      </c>
      <c r="F114" s="13">
        <v>25435.75</v>
      </c>
      <c r="G114" s="12" t="s">
        <v>2013</v>
      </c>
      <c r="H114" s="12" t="s">
        <v>1044</v>
      </c>
      <c r="I114" s="12" t="s">
        <v>1884</v>
      </c>
    </row>
    <row r="115" spans="1:9" customFormat="1" hidden="1" x14ac:dyDescent="0.2">
      <c r="A115" s="10">
        <v>42195</v>
      </c>
      <c r="B115" s="11" t="s">
        <v>2234</v>
      </c>
      <c r="C115" s="11" t="s">
        <v>1252</v>
      </c>
      <c r="D115" s="11" t="s">
        <v>17</v>
      </c>
      <c r="E115" s="12" t="s">
        <v>2207</v>
      </c>
      <c r="F115" s="13">
        <v>0</v>
      </c>
      <c r="G115" s="12" t="s">
        <v>2208</v>
      </c>
      <c r="H115" s="12" t="s">
        <v>1858</v>
      </c>
      <c r="I115" s="12" t="s">
        <v>1699</v>
      </c>
    </row>
    <row r="116" spans="1:9" customFormat="1" hidden="1" x14ac:dyDescent="0.2">
      <c r="A116" s="10">
        <v>42195</v>
      </c>
      <c r="B116" s="11" t="s">
        <v>1506</v>
      </c>
      <c r="C116" s="66" t="s">
        <v>53</v>
      </c>
      <c r="D116" s="12" t="s">
        <v>19</v>
      </c>
      <c r="E116" s="12" t="s">
        <v>2228</v>
      </c>
      <c r="F116" s="13">
        <v>8652.26</v>
      </c>
      <c r="G116" s="12" t="s">
        <v>2229</v>
      </c>
      <c r="H116" s="12" t="s">
        <v>2227</v>
      </c>
      <c r="I116" s="12" t="s">
        <v>1699</v>
      </c>
    </row>
    <row r="117" spans="1:9" customFormat="1" hidden="1" x14ac:dyDescent="0.2">
      <c r="A117" s="10">
        <v>42193</v>
      </c>
      <c r="B117" s="11" t="s">
        <v>1793</v>
      </c>
      <c r="C117" s="66" t="s">
        <v>1252</v>
      </c>
      <c r="D117" s="12" t="s">
        <v>19</v>
      </c>
      <c r="E117" s="12" t="s">
        <v>1861</v>
      </c>
      <c r="F117" s="13">
        <v>39000</v>
      </c>
      <c r="G117" s="12" t="s">
        <v>2210</v>
      </c>
      <c r="H117" s="12" t="s">
        <v>1962</v>
      </c>
      <c r="I117" s="12" t="s">
        <v>2209</v>
      </c>
    </row>
    <row r="118" spans="1:9" customFormat="1" hidden="1" x14ac:dyDescent="0.2">
      <c r="A118" s="10">
        <v>42192</v>
      </c>
      <c r="B118" s="11" t="s">
        <v>2194</v>
      </c>
      <c r="C118" s="11" t="s">
        <v>1252</v>
      </c>
      <c r="D118" s="11" t="s">
        <v>1730</v>
      </c>
      <c r="E118" s="12" t="s">
        <v>774</v>
      </c>
      <c r="F118" s="13">
        <v>88000</v>
      </c>
      <c r="G118" s="12" t="s">
        <v>2312</v>
      </c>
      <c r="H118" s="12" t="s">
        <v>773</v>
      </c>
      <c r="I118" s="12" t="s">
        <v>1537</v>
      </c>
    </row>
    <row r="119" spans="1:9" customFormat="1" hidden="1" x14ac:dyDescent="0.2">
      <c r="A119" s="10">
        <v>42191</v>
      </c>
      <c r="B119" s="11" t="s">
        <v>2201</v>
      </c>
      <c r="C119" s="11" t="s">
        <v>1252</v>
      </c>
      <c r="D119" s="11" t="s">
        <v>17</v>
      </c>
      <c r="E119" s="12" t="s">
        <v>377</v>
      </c>
      <c r="F119" s="13">
        <v>12481.2</v>
      </c>
      <c r="G119" s="12" t="s">
        <v>2104</v>
      </c>
      <c r="H119" s="12" t="s">
        <v>1103</v>
      </c>
      <c r="I119" s="12" t="s">
        <v>2211</v>
      </c>
    </row>
    <row r="120" spans="1:9" customFormat="1" hidden="1" x14ac:dyDescent="0.2">
      <c r="A120" s="10">
        <v>42190</v>
      </c>
      <c r="B120" s="11" t="s">
        <v>1506</v>
      </c>
      <c r="C120" s="66" t="s">
        <v>1252</v>
      </c>
      <c r="D120" s="11" t="s">
        <v>17</v>
      </c>
      <c r="E120" s="12" t="s">
        <v>66</v>
      </c>
      <c r="F120" s="13">
        <v>0</v>
      </c>
      <c r="G120" s="12" t="s">
        <v>2199</v>
      </c>
      <c r="H120" s="12" t="s">
        <v>2191</v>
      </c>
      <c r="I120" s="12" t="s">
        <v>1177</v>
      </c>
    </row>
    <row r="121" spans="1:9" customFormat="1" hidden="1" x14ac:dyDescent="0.2">
      <c r="A121" s="10">
        <v>42187</v>
      </c>
      <c r="B121" s="11" t="s">
        <v>2201</v>
      </c>
      <c r="C121" s="66" t="s">
        <v>761</v>
      </c>
      <c r="D121" s="11" t="s">
        <v>19</v>
      </c>
      <c r="E121" s="12" t="s">
        <v>2202</v>
      </c>
      <c r="F121" s="13">
        <v>0</v>
      </c>
      <c r="G121" s="12" t="s">
        <v>2203</v>
      </c>
      <c r="H121" s="12" t="s">
        <v>1100</v>
      </c>
      <c r="I121" s="12" t="s">
        <v>1182</v>
      </c>
    </row>
    <row r="122" spans="1:9" customFormat="1" hidden="1" x14ac:dyDescent="0.2">
      <c r="A122" s="10">
        <v>42187</v>
      </c>
      <c r="B122" s="11" t="s">
        <v>2201</v>
      </c>
      <c r="C122" s="66" t="s">
        <v>761</v>
      </c>
      <c r="D122" s="11" t="s">
        <v>19</v>
      </c>
      <c r="E122" s="12" t="s">
        <v>1806</v>
      </c>
      <c r="F122" s="13">
        <v>922.16</v>
      </c>
      <c r="G122" s="12" t="s">
        <v>2204</v>
      </c>
      <c r="H122" s="12" t="s">
        <v>1385</v>
      </c>
      <c r="I122" s="12" t="s">
        <v>1807</v>
      </c>
    </row>
    <row r="123" spans="1:9" customFormat="1" hidden="1" x14ac:dyDescent="0.2">
      <c r="A123" s="10">
        <v>42187</v>
      </c>
      <c r="B123" s="11" t="s">
        <v>2201</v>
      </c>
      <c r="C123" s="11" t="s">
        <v>1252</v>
      </c>
      <c r="D123" s="11" t="s">
        <v>17</v>
      </c>
      <c r="E123" s="12" t="s">
        <v>72</v>
      </c>
      <c r="F123" s="13">
        <v>7181.48</v>
      </c>
      <c r="G123" s="12" t="s">
        <v>2230</v>
      </c>
      <c r="H123" s="12" t="s">
        <v>837</v>
      </c>
      <c r="I123" s="12" t="s">
        <v>1182</v>
      </c>
    </row>
    <row r="124" spans="1:9" customFormat="1" hidden="1" x14ac:dyDescent="0.2">
      <c r="A124" s="10">
        <v>42186</v>
      </c>
      <c r="B124" s="11" t="s">
        <v>2201</v>
      </c>
      <c r="C124" s="66" t="s">
        <v>1252</v>
      </c>
      <c r="D124" s="11" t="s">
        <v>17</v>
      </c>
      <c r="E124" s="12" t="s">
        <v>2212</v>
      </c>
      <c r="F124" s="13">
        <v>17480.7</v>
      </c>
      <c r="G124" s="12" t="s">
        <v>2104</v>
      </c>
      <c r="H124" s="12" t="s">
        <v>789</v>
      </c>
      <c r="I124" s="12" t="s">
        <v>1824</v>
      </c>
    </row>
    <row r="125" spans="1:9" customFormat="1" hidden="1" x14ac:dyDescent="0.2">
      <c r="A125" s="10">
        <v>42181</v>
      </c>
      <c r="B125" s="11" t="s">
        <v>1506</v>
      </c>
      <c r="C125" s="11" t="s">
        <v>1252</v>
      </c>
      <c r="D125" s="11" t="s">
        <v>17</v>
      </c>
      <c r="E125" s="12" t="s">
        <v>66</v>
      </c>
      <c r="F125" s="13">
        <v>0</v>
      </c>
      <c r="G125" s="12" t="s">
        <v>2192</v>
      </c>
      <c r="H125" s="12" t="s">
        <v>2191</v>
      </c>
      <c r="I125" s="12" t="s">
        <v>1177</v>
      </c>
    </row>
    <row r="126" spans="1:9" customFormat="1" x14ac:dyDescent="0.2">
      <c r="A126" s="10">
        <v>42179</v>
      </c>
      <c r="B126" s="11" t="s">
        <v>2193</v>
      </c>
      <c r="C126" s="66" t="s">
        <v>2</v>
      </c>
      <c r="D126" s="11" t="s">
        <v>1730</v>
      </c>
      <c r="E126" s="12" t="s">
        <v>373</v>
      </c>
      <c r="F126" s="13">
        <v>98612.5</v>
      </c>
      <c r="G126" s="12" t="s">
        <v>2384</v>
      </c>
      <c r="H126" s="12" t="s">
        <v>1755</v>
      </c>
      <c r="I126" s="12" t="s">
        <v>1170</v>
      </c>
    </row>
    <row r="127" spans="1:9" customFormat="1" x14ac:dyDescent="0.2">
      <c r="A127" s="10">
        <v>42179</v>
      </c>
      <c r="B127" s="11" t="s">
        <v>2193</v>
      </c>
      <c r="C127" s="66" t="s">
        <v>2</v>
      </c>
      <c r="D127" s="12" t="s">
        <v>1730</v>
      </c>
      <c r="E127" s="12" t="s">
        <v>373</v>
      </c>
      <c r="F127" s="13">
        <v>108978.31</v>
      </c>
      <c r="G127" s="12" t="s">
        <v>2385</v>
      </c>
      <c r="H127" s="12" t="s">
        <v>1755</v>
      </c>
      <c r="I127" s="12" t="s">
        <v>1170</v>
      </c>
    </row>
    <row r="128" spans="1:9" customFormat="1" hidden="1" x14ac:dyDescent="0.2">
      <c r="A128" s="10">
        <v>42178</v>
      </c>
      <c r="B128" s="11" t="s">
        <v>2201</v>
      </c>
      <c r="C128" s="66" t="s">
        <v>118</v>
      </c>
      <c r="D128" s="12" t="s">
        <v>19</v>
      </c>
      <c r="E128" s="12" t="s">
        <v>1020</v>
      </c>
      <c r="F128" s="13">
        <v>65371.4</v>
      </c>
      <c r="G128" s="12" t="s">
        <v>2180</v>
      </c>
      <c r="H128" s="12" t="s">
        <v>1019</v>
      </c>
      <c r="I128" s="12" t="s">
        <v>1909</v>
      </c>
    </row>
    <row r="129" spans="1:9" customFormat="1" hidden="1" x14ac:dyDescent="0.2">
      <c r="A129" s="10">
        <v>42178</v>
      </c>
      <c r="B129" s="11" t="s">
        <v>2194</v>
      </c>
      <c r="C129" s="11" t="s">
        <v>118</v>
      </c>
      <c r="D129" s="11" t="s">
        <v>19</v>
      </c>
      <c r="E129" s="12" t="s">
        <v>1297</v>
      </c>
      <c r="F129" s="13">
        <v>138225.81</v>
      </c>
      <c r="G129" s="12" t="s">
        <v>2429</v>
      </c>
      <c r="H129" s="12" t="s">
        <v>1014</v>
      </c>
      <c r="I129" s="12" t="s">
        <v>1541</v>
      </c>
    </row>
    <row r="130" spans="1:9" customFormat="1" hidden="1" x14ac:dyDescent="0.2">
      <c r="A130" s="10">
        <v>42178</v>
      </c>
      <c r="B130" s="11" t="s">
        <v>2194</v>
      </c>
      <c r="C130" s="11" t="s">
        <v>118</v>
      </c>
      <c r="D130" s="11" t="s">
        <v>19</v>
      </c>
      <c r="E130" s="12" t="s">
        <v>1297</v>
      </c>
      <c r="F130" s="13">
        <v>181472.65</v>
      </c>
      <c r="G130" s="12" t="s">
        <v>2430</v>
      </c>
      <c r="H130" s="12" t="s">
        <v>1014</v>
      </c>
      <c r="I130" s="12" t="s">
        <v>1541</v>
      </c>
    </row>
    <row r="131" spans="1:9" customFormat="1" x14ac:dyDescent="0.2">
      <c r="A131" s="10">
        <v>42177</v>
      </c>
      <c r="B131" s="11" t="s">
        <v>5</v>
      </c>
      <c r="C131" s="66" t="s">
        <v>1252</v>
      </c>
      <c r="D131" s="11" t="s">
        <v>18</v>
      </c>
      <c r="E131" s="12" t="s">
        <v>72</v>
      </c>
      <c r="F131" s="13"/>
      <c r="G131" s="12" t="s">
        <v>2181</v>
      </c>
      <c r="H131" s="12" t="s">
        <v>1334</v>
      </c>
      <c r="I131" s="12" t="s">
        <v>1182</v>
      </c>
    </row>
    <row r="132" spans="1:9" customFormat="1" x14ac:dyDescent="0.2">
      <c r="A132" s="10">
        <v>42177</v>
      </c>
      <c r="B132" s="11" t="s">
        <v>5</v>
      </c>
      <c r="C132" s="66" t="s">
        <v>1252</v>
      </c>
      <c r="D132" s="11" t="s">
        <v>17</v>
      </c>
      <c r="E132" s="12" t="s">
        <v>72</v>
      </c>
      <c r="F132" s="13"/>
      <c r="G132" s="12" t="s">
        <v>2182</v>
      </c>
      <c r="H132" s="12" t="s">
        <v>1200</v>
      </c>
      <c r="I132" s="12" t="s">
        <v>1182</v>
      </c>
    </row>
    <row r="133" spans="1:9" customFormat="1" hidden="1" x14ac:dyDescent="0.2">
      <c r="A133" s="10">
        <v>42172</v>
      </c>
      <c r="B133" s="11" t="s">
        <v>2234</v>
      </c>
      <c r="C133" s="11" t="s">
        <v>53</v>
      </c>
      <c r="D133" s="11" t="s">
        <v>19</v>
      </c>
      <c r="E133" s="12" t="s">
        <v>221</v>
      </c>
      <c r="F133" s="13">
        <v>15000</v>
      </c>
      <c r="G133" s="12" t="s">
        <v>2183</v>
      </c>
      <c r="H133" s="12" t="s">
        <v>1858</v>
      </c>
      <c r="I133" s="12" t="s">
        <v>1699</v>
      </c>
    </row>
    <row r="134" spans="1:9" customFormat="1" hidden="1" x14ac:dyDescent="0.2">
      <c r="A134" s="10">
        <v>42171</v>
      </c>
      <c r="B134" s="11" t="s">
        <v>2201</v>
      </c>
      <c r="C134" s="11" t="s">
        <v>1252</v>
      </c>
      <c r="D134" s="11" t="s">
        <v>17</v>
      </c>
      <c r="E134" s="12" t="s">
        <v>717</v>
      </c>
      <c r="F134" s="13">
        <v>2671.32</v>
      </c>
      <c r="G134" s="12" t="s">
        <v>2184</v>
      </c>
      <c r="H134" s="12" t="s">
        <v>880</v>
      </c>
      <c r="I134" s="12" t="s">
        <v>1640</v>
      </c>
    </row>
    <row r="135" spans="1:9" customFormat="1" x14ac:dyDescent="0.2">
      <c r="A135" s="10">
        <v>42166</v>
      </c>
      <c r="B135" s="11" t="s">
        <v>5</v>
      </c>
      <c r="C135" s="66" t="s">
        <v>37</v>
      </c>
      <c r="D135" s="12" t="s">
        <v>1730</v>
      </c>
      <c r="E135" s="12" t="s">
        <v>1821</v>
      </c>
      <c r="F135" s="13">
        <v>0</v>
      </c>
      <c r="G135" s="12" t="s">
        <v>2186</v>
      </c>
      <c r="H135" s="12" t="s">
        <v>1720</v>
      </c>
      <c r="I135" s="12" t="s">
        <v>2185</v>
      </c>
    </row>
    <row r="136" spans="1:9" customFormat="1" hidden="1" x14ac:dyDescent="0.2">
      <c r="A136" s="10">
        <v>42163</v>
      </c>
      <c r="B136" s="11" t="s">
        <v>2201</v>
      </c>
      <c r="C136" s="11" t="s">
        <v>1252</v>
      </c>
      <c r="D136" s="11" t="s">
        <v>17</v>
      </c>
      <c r="E136" s="12" t="s">
        <v>278</v>
      </c>
      <c r="F136" s="13">
        <v>20578.3</v>
      </c>
      <c r="G136" s="12" t="s">
        <v>2104</v>
      </c>
      <c r="H136" s="12" t="s">
        <v>1488</v>
      </c>
      <c r="I136" s="12" t="s">
        <v>1489</v>
      </c>
    </row>
    <row r="137" spans="1:9" customFormat="1" x14ac:dyDescent="0.2">
      <c r="A137" s="10">
        <v>42163</v>
      </c>
      <c r="B137" s="11" t="s">
        <v>5</v>
      </c>
      <c r="C137" s="66" t="s">
        <v>1252</v>
      </c>
      <c r="D137" s="11" t="s">
        <v>17</v>
      </c>
      <c r="E137" s="12" t="s">
        <v>233</v>
      </c>
      <c r="F137" s="13">
        <v>56008.800000000003</v>
      </c>
      <c r="G137" s="12" t="s">
        <v>2177</v>
      </c>
      <c r="H137" s="12" t="s">
        <v>1302</v>
      </c>
      <c r="I137" s="12" t="s">
        <v>1554</v>
      </c>
    </row>
    <row r="138" spans="1:9" customFormat="1" hidden="1" x14ac:dyDescent="0.2">
      <c r="A138" s="10">
        <v>42161</v>
      </c>
      <c r="B138" s="11" t="s">
        <v>2234</v>
      </c>
      <c r="C138" s="11" t="s">
        <v>2</v>
      </c>
      <c r="D138" s="11" t="s">
        <v>1730</v>
      </c>
      <c r="E138" s="12" t="s">
        <v>1925</v>
      </c>
      <c r="F138" s="13">
        <v>156000</v>
      </c>
      <c r="G138" s="12" t="s">
        <v>2168</v>
      </c>
      <c r="H138" s="12" t="s">
        <v>897</v>
      </c>
      <c r="I138" s="12" t="s">
        <v>1491</v>
      </c>
    </row>
    <row r="139" spans="1:9" customFormat="1" hidden="1" x14ac:dyDescent="0.2">
      <c r="A139" s="10">
        <v>42161</v>
      </c>
      <c r="B139" s="11" t="s">
        <v>88</v>
      </c>
      <c r="C139" s="11" t="s">
        <v>53</v>
      </c>
      <c r="D139" s="11" t="s">
        <v>19</v>
      </c>
      <c r="E139" s="12" t="s">
        <v>2169</v>
      </c>
      <c r="F139" s="13">
        <v>10625</v>
      </c>
      <c r="G139" s="12" t="s">
        <v>2170</v>
      </c>
      <c r="H139" s="12" t="s">
        <v>1025</v>
      </c>
      <c r="I139" s="12"/>
    </row>
    <row r="140" spans="1:9" customFormat="1" hidden="1" x14ac:dyDescent="0.2">
      <c r="A140" s="10">
        <v>42160</v>
      </c>
      <c r="B140" s="11" t="s">
        <v>2194</v>
      </c>
      <c r="C140" s="11" t="s">
        <v>118</v>
      </c>
      <c r="D140" s="11" t="s">
        <v>19</v>
      </c>
      <c r="E140" s="12" t="s">
        <v>774</v>
      </c>
      <c r="F140" s="13"/>
      <c r="G140" s="12" t="s">
        <v>2171</v>
      </c>
      <c r="H140" s="12" t="s">
        <v>875</v>
      </c>
      <c r="I140" s="12" t="s">
        <v>1537</v>
      </c>
    </row>
    <row r="141" spans="1:9" customFormat="1" hidden="1" x14ac:dyDescent="0.2">
      <c r="A141" s="10">
        <v>42160</v>
      </c>
      <c r="B141" s="11" t="s">
        <v>2201</v>
      </c>
      <c r="C141" s="11" t="s">
        <v>1252</v>
      </c>
      <c r="D141" s="11" t="s">
        <v>17</v>
      </c>
      <c r="E141" s="12" t="s">
        <v>85</v>
      </c>
      <c r="F141" s="13">
        <v>7031.48</v>
      </c>
      <c r="G141" s="12" t="s">
        <v>2172</v>
      </c>
      <c r="H141" s="12" t="s">
        <v>1203</v>
      </c>
      <c r="I141" s="12" t="s">
        <v>1182</v>
      </c>
    </row>
    <row r="142" spans="1:9" customFormat="1" hidden="1" x14ac:dyDescent="0.2">
      <c r="A142" s="10">
        <v>42160</v>
      </c>
      <c r="B142" s="11" t="s">
        <v>2201</v>
      </c>
      <c r="C142" s="66" t="s">
        <v>1252</v>
      </c>
      <c r="D142" s="11" t="s">
        <v>17</v>
      </c>
      <c r="E142" s="12" t="s">
        <v>34</v>
      </c>
      <c r="F142" s="13">
        <v>50194</v>
      </c>
      <c r="G142" s="12" t="s">
        <v>2178</v>
      </c>
      <c r="H142" s="12" t="s">
        <v>789</v>
      </c>
      <c r="I142" s="12" t="s">
        <v>1824</v>
      </c>
    </row>
    <row r="143" spans="1:9" customFormat="1" hidden="1" x14ac:dyDescent="0.2">
      <c r="A143" s="10">
        <v>42158</v>
      </c>
      <c r="B143" s="11" t="s">
        <v>2201</v>
      </c>
      <c r="C143" s="66" t="s">
        <v>1252</v>
      </c>
      <c r="D143" s="11" t="s">
        <v>17</v>
      </c>
      <c r="E143" s="12" t="s">
        <v>2173</v>
      </c>
      <c r="F143" s="13"/>
      <c r="G143" s="12" t="s">
        <v>2174</v>
      </c>
      <c r="H143" s="12" t="s">
        <v>1101</v>
      </c>
      <c r="I143" s="12" t="s">
        <v>1182</v>
      </c>
    </row>
    <row r="144" spans="1:9" customFormat="1" hidden="1" x14ac:dyDescent="0.2">
      <c r="A144" s="10">
        <v>42157</v>
      </c>
      <c r="B144" s="11" t="s">
        <v>36</v>
      </c>
      <c r="C144" s="11" t="s">
        <v>761</v>
      </c>
      <c r="D144" s="11" t="s">
        <v>19</v>
      </c>
      <c r="E144" s="12" t="s">
        <v>380</v>
      </c>
      <c r="F144" s="13">
        <v>0</v>
      </c>
      <c r="G144" s="12" t="s">
        <v>2195</v>
      </c>
      <c r="H144" s="12" t="s">
        <v>1095</v>
      </c>
      <c r="I144" s="12" t="s">
        <v>1542</v>
      </c>
    </row>
    <row r="145" spans="1:9" customFormat="1" hidden="1" x14ac:dyDescent="0.2">
      <c r="A145" s="10">
        <v>42156</v>
      </c>
      <c r="B145" s="11" t="s">
        <v>36</v>
      </c>
      <c r="C145" s="66" t="s">
        <v>53</v>
      </c>
      <c r="D145" s="11" t="s">
        <v>1730</v>
      </c>
      <c r="E145" s="12" t="s">
        <v>2175</v>
      </c>
      <c r="F145" s="13">
        <v>50070.85</v>
      </c>
      <c r="G145" s="12" t="s">
        <v>2176</v>
      </c>
      <c r="H145" s="12" t="s">
        <v>960</v>
      </c>
      <c r="I145" s="12" t="s">
        <v>2007</v>
      </c>
    </row>
    <row r="146" spans="1:9" customFormat="1" ht="25.5" hidden="1" x14ac:dyDescent="0.2">
      <c r="A146" s="10">
        <v>42151</v>
      </c>
      <c r="B146" s="11" t="s">
        <v>6</v>
      </c>
      <c r="C146" s="11" t="s">
        <v>761</v>
      </c>
      <c r="D146" s="11" t="s">
        <v>19</v>
      </c>
      <c r="E146" s="12" t="s">
        <v>2158</v>
      </c>
      <c r="F146" s="13">
        <v>575</v>
      </c>
      <c r="G146" s="12" t="s">
        <v>2160</v>
      </c>
      <c r="H146" s="12" t="s">
        <v>882</v>
      </c>
      <c r="I146" s="12" t="s">
        <v>2159</v>
      </c>
    </row>
    <row r="147" spans="1:9" customFormat="1" hidden="1" x14ac:dyDescent="0.2">
      <c r="A147" s="10">
        <v>42150</v>
      </c>
      <c r="B147" s="11" t="s">
        <v>36</v>
      </c>
      <c r="C147" s="66" t="s">
        <v>1252</v>
      </c>
      <c r="D147" s="11" t="s">
        <v>17</v>
      </c>
      <c r="E147" s="12" t="s">
        <v>152</v>
      </c>
      <c r="F147" s="13">
        <v>21770.1</v>
      </c>
      <c r="G147" s="12" t="s">
        <v>2104</v>
      </c>
      <c r="H147" s="12" t="s">
        <v>2161</v>
      </c>
      <c r="I147" s="12" t="s">
        <v>1630</v>
      </c>
    </row>
    <row r="148" spans="1:9" customFormat="1" x14ac:dyDescent="0.2">
      <c r="A148" s="10">
        <v>42150</v>
      </c>
      <c r="B148" s="11" t="s">
        <v>5</v>
      </c>
      <c r="C148" s="66" t="s">
        <v>761</v>
      </c>
      <c r="D148" s="11" t="s">
        <v>17</v>
      </c>
      <c r="E148" s="12" t="s">
        <v>2162</v>
      </c>
      <c r="F148" s="13"/>
      <c r="G148" s="12" t="s">
        <v>2163</v>
      </c>
      <c r="H148" s="12" t="s">
        <v>1755</v>
      </c>
      <c r="I148" s="12" t="s">
        <v>1170</v>
      </c>
    </row>
    <row r="149" spans="1:9" customFormat="1" hidden="1" x14ac:dyDescent="0.2">
      <c r="A149" s="10">
        <v>42150</v>
      </c>
      <c r="B149" s="11" t="s">
        <v>2234</v>
      </c>
      <c r="C149" s="66" t="s">
        <v>1252</v>
      </c>
      <c r="D149" s="12" t="s">
        <v>17</v>
      </c>
      <c r="E149" s="12" t="s">
        <v>1163</v>
      </c>
      <c r="F149" s="13"/>
      <c r="G149" s="12" t="s">
        <v>2164</v>
      </c>
      <c r="H149" s="12" t="s">
        <v>1332</v>
      </c>
      <c r="I149" s="12" t="s">
        <v>1165</v>
      </c>
    </row>
    <row r="150" spans="1:9" customFormat="1" hidden="1" x14ac:dyDescent="0.2">
      <c r="A150" s="10">
        <v>42150</v>
      </c>
      <c r="B150" s="11" t="s">
        <v>2132</v>
      </c>
      <c r="C150" s="66" t="s">
        <v>2</v>
      </c>
      <c r="D150" s="11" t="s">
        <v>19</v>
      </c>
      <c r="E150" s="12" t="s">
        <v>795</v>
      </c>
      <c r="F150" s="13">
        <v>218011.09</v>
      </c>
      <c r="G150" s="12" t="s">
        <v>2166</v>
      </c>
      <c r="H150" s="12" t="s">
        <v>2165</v>
      </c>
      <c r="I150" s="12" t="s">
        <v>1218</v>
      </c>
    </row>
    <row r="151" spans="1:9" customFormat="1" hidden="1" x14ac:dyDescent="0.2">
      <c r="A151" s="10">
        <v>42145</v>
      </c>
      <c r="B151" s="11" t="s">
        <v>2194</v>
      </c>
      <c r="C151" s="66" t="s">
        <v>2</v>
      </c>
      <c r="D151" s="11" t="s">
        <v>1730</v>
      </c>
      <c r="E151" s="12" t="s">
        <v>380</v>
      </c>
      <c r="F151" s="13">
        <v>94867.33</v>
      </c>
      <c r="G151" s="12" t="s">
        <v>2253</v>
      </c>
      <c r="H151" s="12" t="s">
        <v>1126</v>
      </c>
      <c r="I151" s="12" t="s">
        <v>1542</v>
      </c>
    </row>
    <row r="152" spans="1:9" customFormat="1" x14ac:dyDescent="0.2">
      <c r="A152" s="10">
        <v>42143</v>
      </c>
      <c r="B152" s="11" t="s">
        <v>5</v>
      </c>
      <c r="C152" s="66" t="s">
        <v>1252</v>
      </c>
      <c r="D152" s="11" t="s">
        <v>17</v>
      </c>
      <c r="E152" s="12" t="s">
        <v>764</v>
      </c>
      <c r="F152" s="13">
        <v>18612.3</v>
      </c>
      <c r="G152" s="12" t="s">
        <v>2179</v>
      </c>
      <c r="H152" s="12" t="s">
        <v>1712</v>
      </c>
      <c r="I152" s="12" t="s">
        <v>1587</v>
      </c>
    </row>
    <row r="153" spans="1:9" customFormat="1" x14ac:dyDescent="0.2">
      <c r="A153" s="10">
        <v>42142</v>
      </c>
      <c r="B153" s="11" t="s">
        <v>2193</v>
      </c>
      <c r="C153" s="66" t="s">
        <v>1252</v>
      </c>
      <c r="D153" s="11" t="s">
        <v>17</v>
      </c>
      <c r="E153" s="12" t="s">
        <v>2144</v>
      </c>
      <c r="F153" s="13"/>
      <c r="G153" s="12" t="s">
        <v>2145</v>
      </c>
      <c r="H153" s="12" t="s">
        <v>1133</v>
      </c>
      <c r="I153" s="12" t="s">
        <v>1182</v>
      </c>
    </row>
    <row r="154" spans="1:9" customFormat="1" hidden="1" x14ac:dyDescent="0.2">
      <c r="A154" s="10">
        <v>42138</v>
      </c>
      <c r="B154" s="11" t="s">
        <v>36</v>
      </c>
      <c r="C154" s="66" t="s">
        <v>1252</v>
      </c>
      <c r="D154" s="11" t="s">
        <v>17</v>
      </c>
      <c r="E154" s="12" t="s">
        <v>2146</v>
      </c>
      <c r="F154" s="13">
        <v>0</v>
      </c>
      <c r="G154" s="12" t="s">
        <v>2147</v>
      </c>
      <c r="H154" s="12" t="s">
        <v>1920</v>
      </c>
      <c r="I154" s="12" t="s">
        <v>1922</v>
      </c>
    </row>
    <row r="155" spans="1:9" customFormat="1" hidden="1" x14ac:dyDescent="0.2">
      <c r="A155" s="10">
        <v>42137</v>
      </c>
      <c r="B155" s="11" t="s">
        <v>2194</v>
      </c>
      <c r="C155" s="66" t="s">
        <v>37</v>
      </c>
      <c r="D155" s="11" t="s">
        <v>19</v>
      </c>
      <c r="E155" s="12" t="s">
        <v>800</v>
      </c>
      <c r="F155" s="13">
        <v>21000</v>
      </c>
      <c r="G155" s="12" t="s">
        <v>2148</v>
      </c>
      <c r="H155" s="12" t="s">
        <v>786</v>
      </c>
      <c r="I155" s="12" t="s">
        <v>1579</v>
      </c>
    </row>
    <row r="156" spans="1:9" customFormat="1" hidden="1" x14ac:dyDescent="0.2">
      <c r="A156" s="10">
        <v>42131</v>
      </c>
      <c r="B156" s="11" t="s">
        <v>2201</v>
      </c>
      <c r="C156" s="11" t="s">
        <v>1252</v>
      </c>
      <c r="D156" s="11" t="s">
        <v>17</v>
      </c>
      <c r="E156" s="12" t="s">
        <v>1214</v>
      </c>
      <c r="F156" s="13">
        <v>39376</v>
      </c>
      <c r="G156" s="12" t="s">
        <v>2104</v>
      </c>
      <c r="H156" s="12" t="s">
        <v>888</v>
      </c>
      <c r="I156" s="12" t="s">
        <v>2149</v>
      </c>
    </row>
    <row r="157" spans="1:9" customFormat="1" hidden="1" x14ac:dyDescent="0.2">
      <c r="A157" s="10">
        <v>42130</v>
      </c>
      <c r="B157" s="11" t="s">
        <v>2201</v>
      </c>
      <c r="C157" s="11" t="s">
        <v>1252</v>
      </c>
      <c r="D157" s="11" t="s">
        <v>18</v>
      </c>
      <c r="E157" s="12" t="s">
        <v>2150</v>
      </c>
      <c r="F157" s="13">
        <v>0</v>
      </c>
      <c r="G157" s="12" t="s">
        <v>2151</v>
      </c>
      <c r="H157" s="12" t="s">
        <v>1220</v>
      </c>
      <c r="I157" s="12" t="s">
        <v>1798</v>
      </c>
    </row>
    <row r="158" spans="1:9" customFormat="1" hidden="1" x14ac:dyDescent="0.2">
      <c r="A158" s="10">
        <v>42128</v>
      </c>
      <c r="B158" s="11" t="s">
        <v>36</v>
      </c>
      <c r="C158" s="11" t="s">
        <v>1252</v>
      </c>
      <c r="D158" s="11" t="s">
        <v>17</v>
      </c>
      <c r="E158" s="12" t="s">
        <v>1802</v>
      </c>
      <c r="F158" s="13">
        <v>33540</v>
      </c>
      <c r="G158" s="12" t="s">
        <v>2152</v>
      </c>
      <c r="H158" s="12" t="s">
        <v>2014</v>
      </c>
      <c r="I158" s="12" t="s">
        <v>1803</v>
      </c>
    </row>
    <row r="159" spans="1:9" customFormat="1" ht="25.5" hidden="1" x14ac:dyDescent="0.2">
      <c r="A159" s="10">
        <v>42125</v>
      </c>
      <c r="B159" s="11" t="s">
        <v>1793</v>
      </c>
      <c r="C159" s="11" t="s">
        <v>1252</v>
      </c>
      <c r="D159" s="11" t="s">
        <v>17</v>
      </c>
      <c r="E159" s="12" t="s">
        <v>66</v>
      </c>
      <c r="F159" s="13">
        <v>38387.660000000003</v>
      </c>
      <c r="G159" s="12" t="s">
        <v>2153</v>
      </c>
      <c r="H159" s="12" t="s">
        <v>1942</v>
      </c>
      <c r="I159" s="12" t="s">
        <v>1861</v>
      </c>
    </row>
    <row r="160" spans="1:9" customFormat="1" ht="25.5" hidden="1" x14ac:dyDescent="0.2">
      <c r="A160" s="10">
        <v>42123</v>
      </c>
      <c r="B160" s="11" t="s">
        <v>88</v>
      </c>
      <c r="C160" s="11" t="s">
        <v>1252</v>
      </c>
      <c r="D160" s="11" t="s">
        <v>17</v>
      </c>
      <c r="E160" s="12" t="s">
        <v>104</v>
      </c>
      <c r="F160" s="13">
        <v>0</v>
      </c>
      <c r="G160" s="12" t="s">
        <v>2135</v>
      </c>
      <c r="H160" s="12" t="s">
        <v>1027</v>
      </c>
      <c r="I160" s="12" t="s">
        <v>2134</v>
      </c>
    </row>
    <row r="161" spans="1:9" customFormat="1" hidden="1" x14ac:dyDescent="0.2">
      <c r="A161" s="10">
        <v>42121</v>
      </c>
      <c r="B161" s="11" t="s">
        <v>36</v>
      </c>
      <c r="C161" s="66" t="s">
        <v>1252</v>
      </c>
      <c r="D161" s="12" t="s">
        <v>17</v>
      </c>
      <c r="E161" s="12" t="s">
        <v>2136</v>
      </c>
      <c r="F161" s="13"/>
      <c r="G161" s="12" t="s">
        <v>2137</v>
      </c>
      <c r="H161" s="12" t="s">
        <v>1385</v>
      </c>
      <c r="I161" s="12" t="s">
        <v>1807</v>
      </c>
    </row>
    <row r="162" spans="1:9" customFormat="1" hidden="1" x14ac:dyDescent="0.2">
      <c r="A162" s="61">
        <v>42120</v>
      </c>
      <c r="B162" s="62" t="s">
        <v>2234</v>
      </c>
      <c r="C162" s="65" t="s">
        <v>37</v>
      </c>
      <c r="D162" s="12" t="s">
        <v>18</v>
      </c>
      <c r="E162" s="62" t="s">
        <v>2138</v>
      </c>
      <c r="F162" s="63">
        <v>2790.35</v>
      </c>
      <c r="G162" s="12" t="s">
        <v>2139</v>
      </c>
      <c r="H162" s="62" t="s">
        <v>1198</v>
      </c>
      <c r="I162" s="12" t="s">
        <v>1494</v>
      </c>
    </row>
    <row r="163" spans="1:9" customFormat="1" ht="25.5" hidden="1" x14ac:dyDescent="0.2">
      <c r="A163" s="10">
        <v>42115</v>
      </c>
      <c r="B163" s="11" t="s">
        <v>6</v>
      </c>
      <c r="C163" s="11" t="s">
        <v>53</v>
      </c>
      <c r="D163" s="11" t="s">
        <v>18</v>
      </c>
      <c r="E163" s="12" t="s">
        <v>2119</v>
      </c>
      <c r="F163" s="13">
        <v>1070.31</v>
      </c>
      <c r="G163" s="12" t="s">
        <v>2130</v>
      </c>
      <c r="H163" s="12" t="s">
        <v>1173</v>
      </c>
      <c r="I163" s="12" t="s">
        <v>2120</v>
      </c>
    </row>
    <row r="164" spans="1:9" customFormat="1" hidden="1" x14ac:dyDescent="0.2">
      <c r="A164" s="10">
        <v>42115</v>
      </c>
      <c r="B164" s="11" t="s">
        <v>36</v>
      </c>
      <c r="C164" s="11" t="s">
        <v>1252</v>
      </c>
      <c r="D164" s="11" t="s">
        <v>17</v>
      </c>
      <c r="E164" s="12" t="s">
        <v>208</v>
      </c>
      <c r="F164" s="13">
        <v>13854.25</v>
      </c>
      <c r="G164" s="12" t="s">
        <v>2131</v>
      </c>
      <c r="H164" s="12" t="s">
        <v>1327</v>
      </c>
      <c r="I164" s="12" t="s">
        <v>1640</v>
      </c>
    </row>
    <row r="165" spans="1:9" customFormat="1" hidden="1" x14ac:dyDescent="0.2">
      <c r="A165" s="10">
        <v>42115</v>
      </c>
      <c r="B165" s="11" t="s">
        <v>36</v>
      </c>
      <c r="C165" s="66" t="s">
        <v>37</v>
      </c>
      <c r="D165" s="12" t="s">
        <v>18</v>
      </c>
      <c r="E165" s="12" t="s">
        <v>2140</v>
      </c>
      <c r="F165" s="13">
        <v>0</v>
      </c>
      <c r="G165" s="12" t="s">
        <v>2141</v>
      </c>
      <c r="H165" s="12" t="s">
        <v>2121</v>
      </c>
      <c r="I165" s="12" t="s">
        <v>1493</v>
      </c>
    </row>
    <row r="166" spans="1:9" customFormat="1" hidden="1" x14ac:dyDescent="0.2">
      <c r="A166" s="61">
        <v>42113</v>
      </c>
      <c r="B166" s="62" t="s">
        <v>1939</v>
      </c>
      <c r="C166" s="65" t="s">
        <v>761</v>
      </c>
      <c r="D166" s="12" t="s">
        <v>19</v>
      </c>
      <c r="E166" s="62" t="s">
        <v>66</v>
      </c>
      <c r="F166" s="63">
        <v>0</v>
      </c>
      <c r="G166" s="12" t="s">
        <v>2155</v>
      </c>
      <c r="H166" s="62" t="s">
        <v>2154</v>
      </c>
      <c r="I166" s="12" t="s">
        <v>1925</v>
      </c>
    </row>
    <row r="167" spans="1:9" customFormat="1" hidden="1" x14ac:dyDescent="0.2">
      <c r="A167" s="10">
        <v>42110</v>
      </c>
      <c r="B167" s="11" t="s">
        <v>36</v>
      </c>
      <c r="C167" s="11" t="s">
        <v>1252</v>
      </c>
      <c r="D167" s="11" t="s">
        <v>17</v>
      </c>
      <c r="E167" s="12" t="s">
        <v>2156</v>
      </c>
      <c r="F167" s="13">
        <v>739.77</v>
      </c>
      <c r="G167" s="12" t="s">
        <v>2187</v>
      </c>
      <c r="H167" s="12" t="s">
        <v>1138</v>
      </c>
      <c r="I167" s="12" t="s">
        <v>1811</v>
      </c>
    </row>
    <row r="168" spans="1:9" customFormat="1" hidden="1" x14ac:dyDescent="0.2">
      <c r="A168" s="10">
        <v>42107</v>
      </c>
      <c r="B168" s="11" t="s">
        <v>36</v>
      </c>
      <c r="C168" s="66" t="s">
        <v>1252</v>
      </c>
      <c r="D168" s="11" t="s">
        <v>17</v>
      </c>
      <c r="E168" s="12" t="s">
        <v>32</v>
      </c>
      <c r="F168" s="13"/>
      <c r="G168" s="12" t="s">
        <v>2122</v>
      </c>
      <c r="H168" s="12" t="s">
        <v>2121</v>
      </c>
      <c r="I168" s="12" t="s">
        <v>1493</v>
      </c>
    </row>
    <row r="169" spans="1:9" customFormat="1" x14ac:dyDescent="0.2">
      <c r="A169" s="10">
        <v>42104</v>
      </c>
      <c r="B169" s="11" t="s">
        <v>2193</v>
      </c>
      <c r="C169" s="66" t="s">
        <v>1252</v>
      </c>
      <c r="D169" s="12" t="s">
        <v>1730</v>
      </c>
      <c r="E169" s="12" t="s">
        <v>873</v>
      </c>
      <c r="F169" s="13">
        <v>0</v>
      </c>
      <c r="G169" s="12" t="s">
        <v>2346</v>
      </c>
      <c r="H169" s="12" t="s">
        <v>1720</v>
      </c>
      <c r="I169" s="12" t="s">
        <v>1656</v>
      </c>
    </row>
    <row r="170" spans="1:9" customFormat="1" x14ac:dyDescent="0.2">
      <c r="A170" s="10">
        <v>42104</v>
      </c>
      <c r="B170" s="11" t="s">
        <v>2193</v>
      </c>
      <c r="C170" s="66" t="s">
        <v>1252</v>
      </c>
      <c r="D170" s="11" t="s">
        <v>1730</v>
      </c>
      <c r="E170" s="12" t="s">
        <v>873</v>
      </c>
      <c r="F170" s="13">
        <v>0</v>
      </c>
      <c r="G170" s="12" t="s">
        <v>2347</v>
      </c>
      <c r="H170" s="12" t="s">
        <v>1720</v>
      </c>
      <c r="I170" s="12" t="s">
        <v>1656</v>
      </c>
    </row>
    <row r="171" spans="1:9" customFormat="1" hidden="1" x14ac:dyDescent="0.2">
      <c r="A171" s="10">
        <v>42104</v>
      </c>
      <c r="B171" s="11" t="s">
        <v>2194</v>
      </c>
      <c r="C171" s="66" t="s">
        <v>1252</v>
      </c>
      <c r="D171" s="12" t="s">
        <v>1730</v>
      </c>
      <c r="E171" s="12" t="s">
        <v>225</v>
      </c>
      <c r="F171" s="13">
        <v>0</v>
      </c>
      <c r="G171" s="12" t="s">
        <v>2123</v>
      </c>
      <c r="H171" s="12" t="s">
        <v>1887</v>
      </c>
      <c r="I171" s="12" t="s">
        <v>1738</v>
      </c>
    </row>
    <row r="172" spans="1:9" customFormat="1" hidden="1" x14ac:dyDescent="0.2">
      <c r="A172" s="10">
        <v>42104</v>
      </c>
      <c r="B172" s="11" t="s">
        <v>2194</v>
      </c>
      <c r="C172" s="11" t="s">
        <v>1252</v>
      </c>
      <c r="D172" s="11" t="s">
        <v>1730</v>
      </c>
      <c r="E172" s="12" t="s">
        <v>225</v>
      </c>
      <c r="F172" s="13">
        <v>0</v>
      </c>
      <c r="G172" s="12" t="s">
        <v>2124</v>
      </c>
      <c r="H172" s="12" t="s">
        <v>1887</v>
      </c>
      <c r="I172" s="12" t="s">
        <v>1738</v>
      </c>
    </row>
    <row r="173" spans="1:9" customFormat="1" x14ac:dyDescent="0.2">
      <c r="A173" s="10">
        <v>42103</v>
      </c>
      <c r="B173" s="11" t="s">
        <v>2193</v>
      </c>
      <c r="C173" s="66" t="s">
        <v>1252</v>
      </c>
      <c r="D173" s="11" t="s">
        <v>17</v>
      </c>
      <c r="E173" s="12" t="s">
        <v>72</v>
      </c>
      <c r="F173" s="13">
        <v>3027.17</v>
      </c>
      <c r="G173" s="12" t="s">
        <v>2231</v>
      </c>
      <c r="H173" s="12" t="s">
        <v>1334</v>
      </c>
      <c r="I173" s="12" t="s">
        <v>1182</v>
      </c>
    </row>
    <row r="174" spans="1:9" customFormat="1" hidden="1" x14ac:dyDescent="0.2">
      <c r="A174" s="10">
        <v>42101</v>
      </c>
      <c r="B174" s="11" t="s">
        <v>1793</v>
      </c>
      <c r="C174" s="66" t="s">
        <v>37</v>
      </c>
      <c r="D174" s="11" t="s">
        <v>18</v>
      </c>
      <c r="E174" s="12" t="s">
        <v>1861</v>
      </c>
      <c r="F174" s="13">
        <v>0</v>
      </c>
      <c r="G174" s="12" t="s">
        <v>2125</v>
      </c>
      <c r="H174" s="12" t="s">
        <v>1962</v>
      </c>
      <c r="I174" s="12"/>
    </row>
    <row r="175" spans="1:9" customFormat="1" hidden="1" x14ac:dyDescent="0.2">
      <c r="A175" s="10">
        <v>42100</v>
      </c>
      <c r="B175" s="11" t="s">
        <v>2234</v>
      </c>
      <c r="C175" s="66" t="s">
        <v>1252</v>
      </c>
      <c r="D175" s="11" t="s">
        <v>17</v>
      </c>
      <c r="E175" s="12" t="s">
        <v>66</v>
      </c>
      <c r="F175" s="13">
        <v>62556.88</v>
      </c>
      <c r="G175" s="12" t="s">
        <v>2126</v>
      </c>
      <c r="H175" s="12" t="s">
        <v>897</v>
      </c>
      <c r="I175" s="12" t="s">
        <v>1491</v>
      </c>
    </row>
    <row r="176" spans="1:9" customFormat="1" x14ac:dyDescent="0.2">
      <c r="A176" s="10">
        <v>42097</v>
      </c>
      <c r="B176" s="11" t="s">
        <v>5</v>
      </c>
      <c r="C176" s="66" t="s">
        <v>1252</v>
      </c>
      <c r="D176" s="12" t="s">
        <v>1730</v>
      </c>
      <c r="E176" s="12" t="s">
        <v>2142</v>
      </c>
      <c r="F176" s="13">
        <v>14795</v>
      </c>
      <c r="G176" s="12" t="s">
        <v>2143</v>
      </c>
      <c r="H176" s="12" t="s">
        <v>1226</v>
      </c>
      <c r="I176" s="12" t="s">
        <v>1170</v>
      </c>
    </row>
    <row r="177" spans="1:9" customFormat="1" hidden="1" x14ac:dyDescent="0.2">
      <c r="A177" s="10">
        <v>42093</v>
      </c>
      <c r="B177" s="11" t="s">
        <v>2201</v>
      </c>
      <c r="C177" s="11" t="s">
        <v>1252</v>
      </c>
      <c r="D177" s="11" t="s">
        <v>17</v>
      </c>
      <c r="E177" s="12" t="s">
        <v>72</v>
      </c>
      <c r="F177" s="13">
        <v>11134.14</v>
      </c>
      <c r="G177" s="12" t="s">
        <v>2111</v>
      </c>
      <c r="H177" s="12" t="s">
        <v>1101</v>
      </c>
      <c r="I177" s="12" t="s">
        <v>1182</v>
      </c>
    </row>
    <row r="178" spans="1:9" customFormat="1" x14ac:dyDescent="0.2">
      <c r="A178" s="10">
        <v>42090</v>
      </c>
      <c r="B178" s="11" t="s">
        <v>5</v>
      </c>
      <c r="C178" s="66" t="s">
        <v>53</v>
      </c>
      <c r="D178" s="11" t="s">
        <v>19</v>
      </c>
      <c r="E178" s="12" t="s">
        <v>2112</v>
      </c>
      <c r="F178" s="13">
        <v>8922.48</v>
      </c>
      <c r="G178" s="12" t="s">
        <v>1969</v>
      </c>
      <c r="H178" s="12" t="s">
        <v>1105</v>
      </c>
      <c r="I178" s="12" t="s">
        <v>1182</v>
      </c>
    </row>
    <row r="179" spans="1:9" customFormat="1" hidden="1" x14ac:dyDescent="0.2">
      <c r="A179" s="10">
        <v>42089</v>
      </c>
      <c r="B179" s="11" t="s">
        <v>36</v>
      </c>
      <c r="C179" s="66" t="s">
        <v>1252</v>
      </c>
      <c r="D179" s="12" t="s">
        <v>17</v>
      </c>
      <c r="E179" s="12" t="s">
        <v>1020</v>
      </c>
      <c r="F179" s="13">
        <v>0</v>
      </c>
      <c r="G179" s="12" t="s">
        <v>2113</v>
      </c>
      <c r="H179" s="12" t="s">
        <v>1019</v>
      </c>
      <c r="I179" s="12" t="s">
        <v>1909</v>
      </c>
    </row>
    <row r="180" spans="1:9" customFormat="1" hidden="1" x14ac:dyDescent="0.2">
      <c r="A180" s="10">
        <v>42089</v>
      </c>
      <c r="B180" s="11" t="s">
        <v>36</v>
      </c>
      <c r="C180" s="66" t="s">
        <v>37</v>
      </c>
      <c r="D180" s="11" t="s">
        <v>18</v>
      </c>
      <c r="E180" s="12" t="s">
        <v>2127</v>
      </c>
      <c r="F180" s="13">
        <v>0</v>
      </c>
      <c r="G180" s="12" t="s">
        <v>2128</v>
      </c>
      <c r="H180" s="12" t="s">
        <v>950</v>
      </c>
      <c r="I180" s="12"/>
    </row>
    <row r="181" spans="1:9" customFormat="1" hidden="1" x14ac:dyDescent="0.2">
      <c r="A181" s="10">
        <v>42087</v>
      </c>
      <c r="B181" s="11" t="s">
        <v>36</v>
      </c>
      <c r="C181" s="11" t="s">
        <v>1252</v>
      </c>
      <c r="D181" s="11" t="s">
        <v>17</v>
      </c>
      <c r="E181" s="12" t="s">
        <v>208</v>
      </c>
      <c r="F181" s="13">
        <v>20630.39</v>
      </c>
      <c r="G181" s="12" t="s">
        <v>2114</v>
      </c>
      <c r="H181" s="12" t="s">
        <v>1114</v>
      </c>
      <c r="I181" s="12" t="s">
        <v>1640</v>
      </c>
    </row>
    <row r="182" spans="1:9" customFormat="1" hidden="1" x14ac:dyDescent="0.2">
      <c r="A182" s="10">
        <v>42087</v>
      </c>
      <c r="B182" s="11" t="s">
        <v>36</v>
      </c>
      <c r="C182" s="11" t="s">
        <v>1252</v>
      </c>
      <c r="D182" s="11" t="s">
        <v>17</v>
      </c>
      <c r="E182" s="12" t="s">
        <v>2115</v>
      </c>
      <c r="F182" s="13">
        <v>20740.7</v>
      </c>
      <c r="G182" s="12" t="s">
        <v>2117</v>
      </c>
      <c r="H182" s="12" t="s">
        <v>1168</v>
      </c>
      <c r="I182" s="12" t="s">
        <v>2116</v>
      </c>
    </row>
    <row r="183" spans="1:9" customFormat="1" x14ac:dyDescent="0.2">
      <c r="A183" s="10">
        <v>42087</v>
      </c>
      <c r="B183" s="11" t="s">
        <v>2193</v>
      </c>
      <c r="C183" s="66" t="s">
        <v>1252</v>
      </c>
      <c r="D183" s="11" t="s">
        <v>17</v>
      </c>
      <c r="E183" s="12" t="s">
        <v>373</v>
      </c>
      <c r="F183" s="13">
        <v>0</v>
      </c>
      <c r="G183" s="12" t="s">
        <v>2118</v>
      </c>
      <c r="H183" s="12" t="s">
        <v>924</v>
      </c>
      <c r="I183" s="12" t="s">
        <v>1170</v>
      </c>
    </row>
    <row r="184" spans="1:9" customFormat="1" x14ac:dyDescent="0.2">
      <c r="A184" s="10">
        <v>42087</v>
      </c>
      <c r="B184" s="11" t="s">
        <v>5</v>
      </c>
      <c r="C184" s="66" t="s">
        <v>1252</v>
      </c>
      <c r="D184" s="11" t="s">
        <v>1730</v>
      </c>
      <c r="E184" s="12" t="s">
        <v>373</v>
      </c>
      <c r="F184" s="13">
        <v>0</v>
      </c>
      <c r="G184" s="12" t="s">
        <v>1533</v>
      </c>
      <c r="H184" s="12" t="s">
        <v>924</v>
      </c>
      <c r="I184" s="12" t="s">
        <v>1170</v>
      </c>
    </row>
    <row r="185" spans="1:9" customFormat="1" hidden="1" x14ac:dyDescent="0.2">
      <c r="A185" s="10">
        <v>42086</v>
      </c>
      <c r="B185" s="11" t="s">
        <v>2194</v>
      </c>
      <c r="C185" s="66" t="s">
        <v>1252</v>
      </c>
      <c r="D185" s="11" t="s">
        <v>1730</v>
      </c>
      <c r="E185" s="12" t="s">
        <v>225</v>
      </c>
      <c r="F185" s="13">
        <v>0</v>
      </c>
      <c r="G185" s="12" t="s">
        <v>2105</v>
      </c>
      <c r="H185" s="12" t="s">
        <v>1887</v>
      </c>
      <c r="I185" s="12" t="s">
        <v>1738</v>
      </c>
    </row>
    <row r="186" spans="1:9" customFormat="1" hidden="1" x14ac:dyDescent="0.2">
      <c r="A186" s="61">
        <v>42086</v>
      </c>
      <c r="B186" s="62" t="s">
        <v>2194</v>
      </c>
      <c r="C186" s="65" t="s">
        <v>1252</v>
      </c>
      <c r="D186" s="12" t="s">
        <v>1730</v>
      </c>
      <c r="E186" s="62" t="s">
        <v>225</v>
      </c>
      <c r="F186" s="63">
        <v>0</v>
      </c>
      <c r="G186" s="12" t="s">
        <v>2106</v>
      </c>
      <c r="H186" s="62" t="s">
        <v>1887</v>
      </c>
      <c r="I186" s="12" t="s">
        <v>1738</v>
      </c>
    </row>
    <row r="187" spans="1:9" customFormat="1" hidden="1" x14ac:dyDescent="0.2">
      <c r="A187" s="10">
        <v>42086</v>
      </c>
      <c r="B187" s="11" t="s">
        <v>36</v>
      </c>
      <c r="C187" s="11" t="s">
        <v>1252</v>
      </c>
      <c r="D187" s="11" t="s">
        <v>17</v>
      </c>
      <c r="E187" s="12" t="s">
        <v>677</v>
      </c>
      <c r="F187" s="13">
        <v>20908.18</v>
      </c>
      <c r="G187" s="12" t="s">
        <v>2104</v>
      </c>
      <c r="H187" s="12" t="s">
        <v>1102</v>
      </c>
      <c r="I187" s="12" t="s">
        <v>1948</v>
      </c>
    </row>
    <row r="188" spans="1:9" customFormat="1" ht="51" hidden="1" x14ac:dyDescent="0.2">
      <c r="A188" s="10">
        <v>42086</v>
      </c>
      <c r="B188" s="11" t="s">
        <v>36</v>
      </c>
      <c r="C188" s="11" t="s">
        <v>1252</v>
      </c>
      <c r="D188" s="11" t="s">
        <v>17</v>
      </c>
      <c r="E188" s="12" t="s">
        <v>32</v>
      </c>
      <c r="F188" s="13">
        <v>0</v>
      </c>
      <c r="G188" s="12" t="s">
        <v>2108</v>
      </c>
      <c r="H188" s="12" t="s">
        <v>1128</v>
      </c>
      <c r="I188" s="12" t="s">
        <v>2107</v>
      </c>
    </row>
    <row r="189" spans="1:9" customFormat="1" hidden="1" x14ac:dyDescent="0.2">
      <c r="A189" s="10">
        <v>42083</v>
      </c>
      <c r="B189" s="11" t="s">
        <v>2234</v>
      </c>
      <c r="C189" s="66" t="s">
        <v>1252</v>
      </c>
      <c r="D189" s="12" t="s">
        <v>18</v>
      </c>
      <c r="E189" s="12" t="s">
        <v>1163</v>
      </c>
      <c r="F189" s="13">
        <v>28119</v>
      </c>
      <c r="G189" s="12" t="s">
        <v>2109</v>
      </c>
      <c r="H189" s="12" t="s">
        <v>1051</v>
      </c>
      <c r="I189" s="12" t="s">
        <v>1165</v>
      </c>
    </row>
    <row r="190" spans="1:9" customFormat="1" x14ac:dyDescent="0.2">
      <c r="A190" s="10">
        <v>42080</v>
      </c>
      <c r="B190" s="11" t="s">
        <v>5</v>
      </c>
      <c r="C190" s="66" t="s">
        <v>1252</v>
      </c>
      <c r="D190" s="11" t="s">
        <v>17</v>
      </c>
      <c r="E190" s="12" t="s">
        <v>373</v>
      </c>
      <c r="F190" s="13">
        <v>29847.4</v>
      </c>
      <c r="G190" s="12" t="s">
        <v>2097</v>
      </c>
      <c r="H190" s="12" t="s">
        <v>1755</v>
      </c>
      <c r="I190" s="12" t="s">
        <v>1170</v>
      </c>
    </row>
    <row r="191" spans="1:9" customFormat="1" hidden="1" x14ac:dyDescent="0.2">
      <c r="A191" s="10">
        <v>42076</v>
      </c>
      <c r="B191" s="11" t="s">
        <v>2201</v>
      </c>
      <c r="C191" s="11" t="s">
        <v>1252</v>
      </c>
      <c r="D191" s="11" t="s">
        <v>17</v>
      </c>
      <c r="E191" s="12" t="s">
        <v>762</v>
      </c>
      <c r="F191" s="13">
        <v>5600</v>
      </c>
      <c r="G191" s="12" t="s">
        <v>2098</v>
      </c>
      <c r="H191" s="12" t="s">
        <v>1101</v>
      </c>
      <c r="I191" s="12" t="s">
        <v>1182</v>
      </c>
    </row>
    <row r="192" spans="1:9" customFormat="1" hidden="1" x14ac:dyDescent="0.2">
      <c r="A192" s="10">
        <v>42073</v>
      </c>
      <c r="B192" s="11" t="s">
        <v>36</v>
      </c>
      <c r="C192" s="11" t="s">
        <v>1252</v>
      </c>
      <c r="D192" s="11" t="s">
        <v>17</v>
      </c>
      <c r="E192" s="12" t="s">
        <v>2099</v>
      </c>
      <c r="F192" s="13">
        <v>0</v>
      </c>
      <c r="G192" s="12" t="s">
        <v>2100</v>
      </c>
      <c r="H192" s="12" t="s">
        <v>1053</v>
      </c>
      <c r="I192" s="12" t="s">
        <v>1824</v>
      </c>
    </row>
    <row r="193" spans="1:9" customFormat="1" x14ac:dyDescent="0.2">
      <c r="A193" s="10">
        <v>42072</v>
      </c>
      <c r="B193" s="11" t="s">
        <v>2193</v>
      </c>
      <c r="C193" s="66" t="s">
        <v>1252</v>
      </c>
      <c r="D193" s="11" t="s">
        <v>17</v>
      </c>
      <c r="E193" s="12" t="s">
        <v>72</v>
      </c>
      <c r="F193" s="13">
        <v>0</v>
      </c>
      <c r="G193" s="12" t="s">
        <v>2090</v>
      </c>
      <c r="H193" s="12" t="s">
        <v>1105</v>
      </c>
      <c r="I193" s="12" t="s">
        <v>1182</v>
      </c>
    </row>
    <row r="194" spans="1:9" customFormat="1" hidden="1" x14ac:dyDescent="0.2">
      <c r="A194" s="10">
        <v>42072</v>
      </c>
      <c r="B194" s="11" t="s">
        <v>2201</v>
      </c>
      <c r="C194" s="66" t="s">
        <v>1252</v>
      </c>
      <c r="D194" s="12" t="s">
        <v>17</v>
      </c>
      <c r="E194" s="12" t="s">
        <v>278</v>
      </c>
      <c r="F194" s="13">
        <v>8536.7999999999993</v>
      </c>
      <c r="G194" s="12" t="s">
        <v>2091</v>
      </c>
      <c r="H194" s="12" t="s">
        <v>1488</v>
      </c>
      <c r="I194" s="12" t="s">
        <v>1489</v>
      </c>
    </row>
    <row r="195" spans="1:9" customFormat="1" hidden="1" x14ac:dyDescent="0.2">
      <c r="A195" s="10">
        <v>42072</v>
      </c>
      <c r="B195" s="11" t="s">
        <v>36</v>
      </c>
      <c r="C195" s="11" t="s">
        <v>1252</v>
      </c>
      <c r="D195" s="11" t="s">
        <v>17</v>
      </c>
      <c r="E195" s="12" t="s">
        <v>1328</v>
      </c>
      <c r="F195" s="13">
        <v>0</v>
      </c>
      <c r="G195" s="12" t="s">
        <v>2110</v>
      </c>
      <c r="H195" s="12" t="s">
        <v>1748</v>
      </c>
      <c r="I195" s="12" t="s">
        <v>1728</v>
      </c>
    </row>
    <row r="196" spans="1:9" customFormat="1" hidden="1" x14ac:dyDescent="0.2">
      <c r="A196" s="10">
        <v>42071</v>
      </c>
      <c r="B196" s="11" t="s">
        <v>2201</v>
      </c>
      <c r="C196" s="66" t="s">
        <v>1252</v>
      </c>
      <c r="D196" s="11" t="s">
        <v>17</v>
      </c>
      <c r="E196" s="12" t="s">
        <v>1555</v>
      </c>
      <c r="F196" s="13">
        <v>18979.439999999999</v>
      </c>
      <c r="G196" s="12" t="s">
        <v>2092</v>
      </c>
      <c r="H196" s="12" t="s">
        <v>1101</v>
      </c>
      <c r="I196" s="12" t="s">
        <v>1182</v>
      </c>
    </row>
    <row r="197" spans="1:9" customFormat="1" hidden="1" x14ac:dyDescent="0.2">
      <c r="A197" s="10">
        <v>42071</v>
      </c>
      <c r="B197" s="11" t="s">
        <v>2194</v>
      </c>
      <c r="C197" s="66" t="s">
        <v>1252</v>
      </c>
      <c r="D197" s="11" t="s">
        <v>1730</v>
      </c>
      <c r="E197" s="12" t="s">
        <v>225</v>
      </c>
      <c r="F197" s="13">
        <v>0</v>
      </c>
      <c r="G197" s="12" t="s">
        <v>2101</v>
      </c>
      <c r="H197" s="12" t="s">
        <v>1887</v>
      </c>
      <c r="I197" s="12" t="s">
        <v>1738</v>
      </c>
    </row>
    <row r="198" spans="1:9" customFormat="1" hidden="1" x14ac:dyDescent="0.2">
      <c r="A198" s="10">
        <v>42069</v>
      </c>
      <c r="B198" s="11" t="s">
        <v>2194</v>
      </c>
      <c r="C198" s="66" t="s">
        <v>53</v>
      </c>
      <c r="D198" s="11" t="s">
        <v>1730</v>
      </c>
      <c r="E198" s="12" t="s">
        <v>380</v>
      </c>
      <c r="F198" s="13">
        <v>6974.96</v>
      </c>
      <c r="G198" s="12" t="s">
        <v>2253</v>
      </c>
      <c r="H198" s="12" t="s">
        <v>1107</v>
      </c>
      <c r="I198" s="12" t="s">
        <v>1542</v>
      </c>
    </row>
    <row r="199" spans="1:9" customFormat="1" hidden="1" x14ac:dyDescent="0.2">
      <c r="A199" s="10">
        <v>42069</v>
      </c>
      <c r="B199" s="11" t="s">
        <v>2234</v>
      </c>
      <c r="C199" s="11" t="s">
        <v>1252</v>
      </c>
      <c r="D199" s="11" t="s">
        <v>17</v>
      </c>
      <c r="E199" s="12" t="s">
        <v>72</v>
      </c>
      <c r="F199" s="13">
        <v>0</v>
      </c>
      <c r="G199" s="12" t="s">
        <v>2157</v>
      </c>
      <c r="H199" s="12" t="s">
        <v>952</v>
      </c>
      <c r="I199" s="12" t="s">
        <v>1494</v>
      </c>
    </row>
    <row r="200" spans="1:9" customFormat="1" hidden="1" x14ac:dyDescent="0.2">
      <c r="A200" s="10">
        <v>42067</v>
      </c>
      <c r="B200" s="11" t="s">
        <v>2194</v>
      </c>
      <c r="C200" s="11" t="s">
        <v>2</v>
      </c>
      <c r="D200" s="11" t="s">
        <v>1730</v>
      </c>
      <c r="E200" s="12" t="s">
        <v>774</v>
      </c>
      <c r="F200" s="13">
        <v>162203.57999999999</v>
      </c>
      <c r="G200" s="12" t="s">
        <v>2254</v>
      </c>
      <c r="H200" s="12" t="s">
        <v>1130</v>
      </c>
      <c r="I200" s="12" t="s">
        <v>1537</v>
      </c>
    </row>
    <row r="201" spans="1:9" customFormat="1" hidden="1" x14ac:dyDescent="0.2">
      <c r="A201" s="10">
        <v>42067</v>
      </c>
      <c r="B201" s="11" t="s">
        <v>2194</v>
      </c>
      <c r="C201" s="11" t="s">
        <v>2</v>
      </c>
      <c r="D201" s="11" t="s">
        <v>1730</v>
      </c>
      <c r="E201" s="12" t="s">
        <v>774</v>
      </c>
      <c r="F201" s="13">
        <v>95055</v>
      </c>
      <c r="G201" s="12" t="s">
        <v>2253</v>
      </c>
      <c r="H201" s="12" t="s">
        <v>1130</v>
      </c>
      <c r="I201" s="12" t="s">
        <v>1537</v>
      </c>
    </row>
    <row r="202" spans="1:9" customFormat="1" hidden="1" x14ac:dyDescent="0.2">
      <c r="A202" s="10">
        <v>42065</v>
      </c>
      <c r="B202" s="11" t="s">
        <v>2234</v>
      </c>
      <c r="C202" s="11" t="s">
        <v>1252</v>
      </c>
      <c r="D202" s="11" t="s">
        <v>17</v>
      </c>
      <c r="E202" s="12" t="s">
        <v>150</v>
      </c>
      <c r="F202" s="13">
        <v>22029.17</v>
      </c>
      <c r="G202" s="12" t="s">
        <v>2093</v>
      </c>
      <c r="H202" s="12" t="s">
        <v>1216</v>
      </c>
      <c r="I202" s="12" t="s">
        <v>1645</v>
      </c>
    </row>
    <row r="203" spans="1:9" customFormat="1" hidden="1" x14ac:dyDescent="0.2">
      <c r="A203" s="10">
        <v>42065</v>
      </c>
      <c r="B203" s="11" t="s">
        <v>36</v>
      </c>
      <c r="C203" s="11" t="s">
        <v>1252</v>
      </c>
      <c r="D203" s="11" t="s">
        <v>17</v>
      </c>
      <c r="E203" s="12" t="s">
        <v>72</v>
      </c>
      <c r="F203" s="13">
        <v>19312</v>
      </c>
      <c r="G203" s="12" t="s">
        <v>2094</v>
      </c>
      <c r="H203" s="12" t="s">
        <v>1138</v>
      </c>
      <c r="I203" s="12" t="s">
        <v>1182</v>
      </c>
    </row>
    <row r="204" spans="1:9" customFormat="1" hidden="1" x14ac:dyDescent="0.2">
      <c r="A204" s="10">
        <v>42065</v>
      </c>
      <c r="B204" s="11" t="s">
        <v>2234</v>
      </c>
      <c r="C204" s="11" t="s">
        <v>1252</v>
      </c>
      <c r="D204" s="11" t="s">
        <v>17</v>
      </c>
      <c r="E204" s="12" t="s">
        <v>150</v>
      </c>
      <c r="F204" s="13">
        <v>0</v>
      </c>
      <c r="G204" s="12" t="s">
        <v>2102</v>
      </c>
      <c r="H204" s="12" t="s">
        <v>1216</v>
      </c>
      <c r="I204" s="12" t="s">
        <v>1645</v>
      </c>
    </row>
    <row r="205" spans="1:9" customFormat="1" ht="25.5" hidden="1" x14ac:dyDescent="0.2">
      <c r="A205" s="10">
        <v>42062</v>
      </c>
      <c r="B205" s="11" t="s">
        <v>6</v>
      </c>
      <c r="C205" s="66" t="s">
        <v>1252</v>
      </c>
      <c r="D205" s="11" t="s">
        <v>17</v>
      </c>
      <c r="E205" s="12" t="s">
        <v>2088</v>
      </c>
      <c r="F205" s="13">
        <v>0</v>
      </c>
      <c r="G205" s="12" t="s">
        <v>2089</v>
      </c>
      <c r="H205" s="12" t="s">
        <v>797</v>
      </c>
      <c r="I205" s="12" t="s">
        <v>2095</v>
      </c>
    </row>
    <row r="206" spans="1:9" customFormat="1" hidden="1" x14ac:dyDescent="0.2">
      <c r="A206" s="10">
        <v>42062</v>
      </c>
      <c r="B206" s="11" t="s">
        <v>2201</v>
      </c>
      <c r="C206" s="66" t="s">
        <v>37</v>
      </c>
      <c r="D206" s="11" t="s">
        <v>1730</v>
      </c>
      <c r="E206" s="12" t="s">
        <v>1563</v>
      </c>
      <c r="F206" s="13">
        <v>10348.120000000001</v>
      </c>
      <c r="G206" s="12" t="s">
        <v>2096</v>
      </c>
      <c r="H206" s="12" t="s">
        <v>1220</v>
      </c>
      <c r="I206" s="12" t="s">
        <v>1927</v>
      </c>
    </row>
    <row r="207" spans="1:9" customFormat="1" hidden="1" x14ac:dyDescent="0.2">
      <c r="A207" s="10">
        <v>42059</v>
      </c>
      <c r="B207" s="11" t="s">
        <v>182</v>
      </c>
      <c r="C207" s="66" t="s">
        <v>37</v>
      </c>
      <c r="D207" s="12" t="s">
        <v>18</v>
      </c>
      <c r="E207" s="12" t="s">
        <v>2085</v>
      </c>
      <c r="F207" s="13">
        <v>0</v>
      </c>
      <c r="G207" s="12" t="s">
        <v>2086</v>
      </c>
      <c r="H207" s="12" t="s">
        <v>2084</v>
      </c>
      <c r="I207" s="12"/>
    </row>
    <row r="208" spans="1:9" customFormat="1" ht="25.5" hidden="1" x14ac:dyDescent="0.2">
      <c r="A208" s="10">
        <v>42058</v>
      </c>
      <c r="B208" s="11" t="s">
        <v>88</v>
      </c>
      <c r="C208" s="11" t="s">
        <v>37</v>
      </c>
      <c r="D208" s="11" t="s">
        <v>1730</v>
      </c>
      <c r="E208" s="12" t="s">
        <v>672</v>
      </c>
      <c r="F208" s="13">
        <v>200</v>
      </c>
      <c r="G208" s="12" t="s">
        <v>2087</v>
      </c>
      <c r="H208" s="12" t="s">
        <v>1025</v>
      </c>
      <c r="I208" s="12" t="s">
        <v>1072</v>
      </c>
    </row>
    <row r="209" spans="1:9" customFormat="1" hidden="1" x14ac:dyDescent="0.2">
      <c r="A209" s="10">
        <v>42057</v>
      </c>
      <c r="B209" s="11" t="s">
        <v>88</v>
      </c>
      <c r="C209" s="66" t="s">
        <v>1252</v>
      </c>
      <c r="D209" s="11" t="s">
        <v>17</v>
      </c>
      <c r="E209" s="12" t="s">
        <v>104</v>
      </c>
      <c r="F209" s="13">
        <v>0</v>
      </c>
      <c r="G209" s="12" t="s">
        <v>2071</v>
      </c>
      <c r="H209" s="12" t="s">
        <v>902</v>
      </c>
      <c r="I209" s="12"/>
    </row>
    <row r="210" spans="1:9" customFormat="1" hidden="1" x14ac:dyDescent="0.2">
      <c r="A210" s="10">
        <v>42054</v>
      </c>
      <c r="B210" s="11" t="s">
        <v>2234</v>
      </c>
      <c r="C210" s="66" t="s">
        <v>1252</v>
      </c>
      <c r="D210" s="11" t="s">
        <v>17</v>
      </c>
      <c r="E210" s="12" t="s">
        <v>85</v>
      </c>
      <c r="F210" s="13">
        <v>2002.02</v>
      </c>
      <c r="G210" s="12" t="s">
        <v>2200</v>
      </c>
      <c r="H210" s="12" t="s">
        <v>1198</v>
      </c>
      <c r="I210" s="12" t="s">
        <v>1494</v>
      </c>
    </row>
    <row r="211" spans="1:9" customFormat="1" hidden="1" x14ac:dyDescent="0.2">
      <c r="A211" s="10">
        <v>42054</v>
      </c>
      <c r="B211" s="11" t="s">
        <v>36</v>
      </c>
      <c r="C211" s="66" t="s">
        <v>1252</v>
      </c>
      <c r="D211" s="12" t="s">
        <v>17</v>
      </c>
      <c r="E211" s="12" t="s">
        <v>28</v>
      </c>
      <c r="F211" s="13">
        <v>19795.419999999998</v>
      </c>
      <c r="G211" s="12" t="s">
        <v>2072</v>
      </c>
      <c r="H211" s="12" t="s">
        <v>1309</v>
      </c>
      <c r="I211" s="12" t="s">
        <v>1180</v>
      </c>
    </row>
    <row r="212" spans="1:9" customFormat="1" hidden="1" x14ac:dyDescent="0.2">
      <c r="A212" s="10">
        <v>42054</v>
      </c>
      <c r="B212" s="11" t="s">
        <v>36</v>
      </c>
      <c r="C212" s="66" t="s">
        <v>1252</v>
      </c>
      <c r="D212" s="11" t="s">
        <v>17</v>
      </c>
      <c r="E212" s="12" t="s">
        <v>355</v>
      </c>
      <c r="F212" s="13">
        <v>4471.74</v>
      </c>
      <c r="G212" s="12" t="s">
        <v>2103</v>
      </c>
      <c r="H212" s="12" t="s">
        <v>1126</v>
      </c>
      <c r="I212" s="12" t="s">
        <v>2002</v>
      </c>
    </row>
    <row r="213" spans="1:9" customFormat="1" hidden="1" x14ac:dyDescent="0.2">
      <c r="A213" s="10">
        <v>42047</v>
      </c>
      <c r="B213" s="11" t="s">
        <v>2234</v>
      </c>
      <c r="C213" s="11" t="s">
        <v>1252</v>
      </c>
      <c r="D213" s="11" t="s">
        <v>17</v>
      </c>
      <c r="E213" s="12" t="s">
        <v>72</v>
      </c>
      <c r="F213" s="13">
        <v>40858.71</v>
      </c>
      <c r="G213" s="12" t="s">
        <v>2073</v>
      </c>
      <c r="H213" s="12" t="s">
        <v>952</v>
      </c>
      <c r="I213" s="12" t="s">
        <v>1494</v>
      </c>
    </row>
    <row r="214" spans="1:9" customFormat="1" x14ac:dyDescent="0.2">
      <c r="A214" s="10">
        <v>42046</v>
      </c>
      <c r="B214" s="11" t="s">
        <v>2193</v>
      </c>
      <c r="C214" s="66" t="s">
        <v>1252</v>
      </c>
      <c r="D214" s="11" t="s">
        <v>17</v>
      </c>
      <c r="E214" s="12" t="s">
        <v>66</v>
      </c>
      <c r="F214" s="13">
        <v>0</v>
      </c>
      <c r="G214" s="12" t="s">
        <v>2074</v>
      </c>
      <c r="H214" s="12" t="s">
        <v>1117</v>
      </c>
      <c r="I214" s="12" t="s">
        <v>1177</v>
      </c>
    </row>
    <row r="215" spans="1:9" customFormat="1" hidden="1" x14ac:dyDescent="0.2">
      <c r="A215" s="10">
        <v>42045</v>
      </c>
      <c r="B215" s="11" t="s">
        <v>1793</v>
      </c>
      <c r="C215" s="11" t="s">
        <v>1252</v>
      </c>
      <c r="D215" s="11" t="s">
        <v>17</v>
      </c>
      <c r="E215" s="12" t="s">
        <v>288</v>
      </c>
      <c r="F215" s="13">
        <v>125000</v>
      </c>
      <c r="G215" s="12" t="s">
        <v>2075</v>
      </c>
      <c r="H215" s="12" t="s">
        <v>1992</v>
      </c>
      <c r="I215" s="12" t="s">
        <v>1601</v>
      </c>
    </row>
    <row r="216" spans="1:9" customFormat="1" hidden="1" x14ac:dyDescent="0.2">
      <c r="A216" s="10">
        <v>42044</v>
      </c>
      <c r="B216" s="11" t="s">
        <v>36</v>
      </c>
      <c r="C216" s="66" t="s">
        <v>1252</v>
      </c>
      <c r="D216" s="11" t="s">
        <v>17</v>
      </c>
      <c r="E216" s="12" t="s">
        <v>278</v>
      </c>
      <c r="F216" s="13">
        <v>21617</v>
      </c>
      <c r="G216" s="12" t="s">
        <v>2076</v>
      </c>
      <c r="H216" s="12" t="s">
        <v>1850</v>
      </c>
      <c r="I216" s="12" t="s">
        <v>1489</v>
      </c>
    </row>
    <row r="217" spans="1:9" customFormat="1" ht="25.5" hidden="1" x14ac:dyDescent="0.2">
      <c r="A217" s="10">
        <v>42043</v>
      </c>
      <c r="B217" s="11" t="s">
        <v>1793</v>
      </c>
      <c r="C217" s="11" t="s">
        <v>1252</v>
      </c>
      <c r="D217" s="11" t="s">
        <v>17</v>
      </c>
      <c r="E217" s="12" t="s">
        <v>83</v>
      </c>
      <c r="F217" s="13">
        <v>14554.94</v>
      </c>
      <c r="G217" s="12" t="s">
        <v>2077</v>
      </c>
      <c r="H217" s="12" t="s">
        <v>1978</v>
      </c>
      <c r="I217" s="12" t="s">
        <v>1979</v>
      </c>
    </row>
    <row r="218" spans="1:9" customFormat="1" ht="25.5" hidden="1" x14ac:dyDescent="0.2">
      <c r="A218" s="10">
        <v>42042</v>
      </c>
      <c r="B218" s="11" t="s">
        <v>36</v>
      </c>
      <c r="C218" s="11" t="s">
        <v>1252</v>
      </c>
      <c r="D218" s="11" t="s">
        <v>17</v>
      </c>
      <c r="E218" s="12" t="s">
        <v>2078</v>
      </c>
      <c r="F218" s="13">
        <v>5827.54</v>
      </c>
      <c r="G218" s="12" t="s">
        <v>2080</v>
      </c>
      <c r="H218" s="12" t="s">
        <v>1279</v>
      </c>
      <c r="I218" s="12" t="s">
        <v>2079</v>
      </c>
    </row>
    <row r="219" spans="1:9" customFormat="1" x14ac:dyDescent="0.2">
      <c r="A219" s="10">
        <v>42041</v>
      </c>
      <c r="B219" s="11" t="s">
        <v>5</v>
      </c>
      <c r="C219" s="66" t="s">
        <v>37</v>
      </c>
      <c r="D219" s="11" t="s">
        <v>1730</v>
      </c>
      <c r="E219" s="12" t="s">
        <v>233</v>
      </c>
      <c r="F219" s="13">
        <v>447700</v>
      </c>
      <c r="G219" s="12" t="s">
        <v>2081</v>
      </c>
      <c r="H219" s="12" t="s">
        <v>1302</v>
      </c>
      <c r="I219" s="12" t="s">
        <v>1554</v>
      </c>
    </row>
    <row r="220" spans="1:9" customFormat="1" x14ac:dyDescent="0.2">
      <c r="A220" s="10">
        <v>42040</v>
      </c>
      <c r="B220" s="11" t="s">
        <v>5</v>
      </c>
      <c r="C220" s="66" t="s">
        <v>1252</v>
      </c>
      <c r="D220" s="11" t="s">
        <v>17</v>
      </c>
      <c r="E220" s="12" t="s">
        <v>72</v>
      </c>
      <c r="F220" s="13">
        <v>4000</v>
      </c>
      <c r="G220" s="12" t="s">
        <v>2082</v>
      </c>
      <c r="H220" s="12" t="s">
        <v>1105</v>
      </c>
      <c r="I220" s="12" t="s">
        <v>1182</v>
      </c>
    </row>
    <row r="221" spans="1:9" customFormat="1" hidden="1" x14ac:dyDescent="0.2">
      <c r="A221" s="10">
        <v>42039</v>
      </c>
      <c r="B221" s="11" t="s">
        <v>36</v>
      </c>
      <c r="C221" s="11" t="s">
        <v>1252</v>
      </c>
      <c r="D221" s="11" t="s">
        <v>17</v>
      </c>
      <c r="E221" s="12" t="s">
        <v>72</v>
      </c>
      <c r="F221" s="13">
        <v>7663.97</v>
      </c>
      <c r="G221" s="12" t="s">
        <v>2063</v>
      </c>
      <c r="H221" s="12" t="s">
        <v>760</v>
      </c>
      <c r="I221" s="12" t="s">
        <v>1182</v>
      </c>
    </row>
    <row r="222" spans="1:9" customFormat="1" hidden="1" x14ac:dyDescent="0.2">
      <c r="A222" s="10">
        <v>42039</v>
      </c>
      <c r="B222" s="11" t="s">
        <v>36</v>
      </c>
      <c r="C222" s="66" t="s">
        <v>1252</v>
      </c>
      <c r="D222" s="12" t="s">
        <v>17</v>
      </c>
      <c r="E222" s="12" t="s">
        <v>380</v>
      </c>
      <c r="F222" s="13">
        <v>23255.24</v>
      </c>
      <c r="G222" s="12" t="s">
        <v>2040</v>
      </c>
      <c r="H222" s="12" t="s">
        <v>821</v>
      </c>
      <c r="I222" s="12" t="s">
        <v>2064</v>
      </c>
    </row>
    <row r="223" spans="1:9" customFormat="1" hidden="1" x14ac:dyDescent="0.2">
      <c r="A223" s="10">
        <v>42038</v>
      </c>
      <c r="B223" s="11" t="s">
        <v>1793</v>
      </c>
      <c r="C223" s="66" t="s">
        <v>1252</v>
      </c>
      <c r="D223" s="12" t="s">
        <v>17</v>
      </c>
      <c r="E223" s="12" t="s">
        <v>28</v>
      </c>
      <c r="F223" s="13">
        <v>0</v>
      </c>
      <c r="G223" s="12" t="s">
        <v>2065</v>
      </c>
      <c r="H223" s="12" t="s">
        <v>1794</v>
      </c>
      <c r="I223" s="12" t="s">
        <v>1180</v>
      </c>
    </row>
    <row r="224" spans="1:9" customFormat="1" hidden="1" x14ac:dyDescent="0.2">
      <c r="A224" s="10">
        <v>42035</v>
      </c>
      <c r="B224" s="11" t="s">
        <v>88</v>
      </c>
      <c r="C224" s="11" t="s">
        <v>761</v>
      </c>
      <c r="D224" s="11" t="s">
        <v>19</v>
      </c>
      <c r="E224" s="12" t="s">
        <v>104</v>
      </c>
      <c r="F224" s="13">
        <v>0</v>
      </c>
      <c r="G224" s="12" t="s">
        <v>2053</v>
      </c>
      <c r="H224" s="12" t="s">
        <v>902</v>
      </c>
      <c r="I224" s="12" t="s">
        <v>104</v>
      </c>
    </row>
    <row r="225" spans="1:9" customFormat="1" hidden="1" x14ac:dyDescent="0.2">
      <c r="A225" s="10">
        <v>42035</v>
      </c>
      <c r="B225" s="11" t="s">
        <v>2194</v>
      </c>
      <c r="C225" s="66" t="s">
        <v>1252</v>
      </c>
      <c r="D225" s="12" t="s">
        <v>1730</v>
      </c>
      <c r="E225" s="12" t="s">
        <v>225</v>
      </c>
      <c r="F225" s="13">
        <v>0</v>
      </c>
      <c r="G225" s="12" t="s">
        <v>2083</v>
      </c>
      <c r="H225" s="12" t="s">
        <v>1887</v>
      </c>
      <c r="I225" s="12" t="s">
        <v>1738</v>
      </c>
    </row>
    <row r="226" spans="1:9" customFormat="1" hidden="1" x14ac:dyDescent="0.2">
      <c r="A226" s="10">
        <v>42034</v>
      </c>
      <c r="B226" s="11" t="s">
        <v>36</v>
      </c>
      <c r="C226" s="82" t="s">
        <v>1252</v>
      </c>
      <c r="D226" s="12" t="s">
        <v>17</v>
      </c>
      <c r="E226" s="12" t="s">
        <v>2056</v>
      </c>
      <c r="F226" s="13">
        <v>0</v>
      </c>
      <c r="G226" s="12" t="s">
        <v>2066</v>
      </c>
      <c r="H226" s="12" t="s">
        <v>1111</v>
      </c>
      <c r="I226" s="12" t="s">
        <v>1865</v>
      </c>
    </row>
    <row r="227" spans="1:9" customFormat="1" hidden="1" x14ac:dyDescent="0.2">
      <c r="A227" s="10">
        <v>42033</v>
      </c>
      <c r="B227" s="11" t="s">
        <v>2194</v>
      </c>
      <c r="C227" s="11" t="s">
        <v>37</v>
      </c>
      <c r="D227" s="11" t="s">
        <v>1730</v>
      </c>
      <c r="E227" s="12" t="s">
        <v>1297</v>
      </c>
      <c r="F227" s="13">
        <v>0</v>
      </c>
      <c r="G227" s="12" t="s">
        <v>2054</v>
      </c>
      <c r="H227" s="12" t="s">
        <v>1713</v>
      </c>
      <c r="I227" s="12" t="s">
        <v>1541</v>
      </c>
    </row>
    <row r="228" spans="1:9" customFormat="1" hidden="1" x14ac:dyDescent="0.2">
      <c r="A228" s="10">
        <v>42032</v>
      </c>
      <c r="B228" s="11" t="s">
        <v>2194</v>
      </c>
      <c r="C228" s="11" t="s">
        <v>1252</v>
      </c>
      <c r="D228" s="11" t="s">
        <v>1730</v>
      </c>
      <c r="E228" s="12" t="s">
        <v>225</v>
      </c>
      <c r="F228" s="13">
        <v>0</v>
      </c>
      <c r="G228" s="12" t="s">
        <v>2067</v>
      </c>
      <c r="H228" s="12" t="s">
        <v>1887</v>
      </c>
      <c r="I228" s="12" t="s">
        <v>1738</v>
      </c>
    </row>
    <row r="229" spans="1:9" customFormat="1" hidden="1" x14ac:dyDescent="0.2">
      <c r="A229" s="10">
        <v>42032</v>
      </c>
      <c r="B229" s="11" t="s">
        <v>2194</v>
      </c>
      <c r="C229" s="11" t="s">
        <v>1252</v>
      </c>
      <c r="D229" s="11" t="s">
        <v>1730</v>
      </c>
      <c r="E229" s="12" t="s">
        <v>225</v>
      </c>
      <c r="F229" s="13">
        <v>0</v>
      </c>
      <c r="G229" s="12" t="s">
        <v>2068</v>
      </c>
      <c r="H229" s="12" t="s">
        <v>1887</v>
      </c>
      <c r="I229" s="12" t="s">
        <v>1738</v>
      </c>
    </row>
    <row r="230" spans="1:9" customFormat="1" x14ac:dyDescent="0.2">
      <c r="A230" s="10">
        <v>42031</v>
      </c>
      <c r="B230" s="11" t="s">
        <v>5</v>
      </c>
      <c r="C230" s="82" t="s">
        <v>1252</v>
      </c>
      <c r="D230" s="11" t="s">
        <v>17</v>
      </c>
      <c r="E230" s="12" t="s">
        <v>72</v>
      </c>
      <c r="F230" s="13">
        <v>0</v>
      </c>
      <c r="G230" s="12" t="s">
        <v>2055</v>
      </c>
      <c r="H230" s="12" t="s">
        <v>771</v>
      </c>
      <c r="I230" s="12" t="s">
        <v>1182</v>
      </c>
    </row>
    <row r="231" spans="1:9" customFormat="1" hidden="1" x14ac:dyDescent="0.2">
      <c r="A231" s="10">
        <v>42030</v>
      </c>
      <c r="B231" s="11" t="s">
        <v>36</v>
      </c>
      <c r="C231" s="66" t="s">
        <v>1252</v>
      </c>
      <c r="D231" s="11" t="s">
        <v>17</v>
      </c>
      <c r="E231" s="12" t="s">
        <v>2056</v>
      </c>
      <c r="F231" s="13">
        <v>0</v>
      </c>
      <c r="G231" s="12" t="s">
        <v>2057</v>
      </c>
      <c r="H231" s="12" t="s">
        <v>1111</v>
      </c>
      <c r="I231" s="12" t="s">
        <v>1865</v>
      </c>
    </row>
    <row r="232" spans="1:9" customFormat="1" hidden="1" x14ac:dyDescent="0.2">
      <c r="A232" s="10">
        <v>42030</v>
      </c>
      <c r="B232" s="11" t="s">
        <v>2194</v>
      </c>
      <c r="C232" s="11" t="s">
        <v>1252</v>
      </c>
      <c r="D232" s="11" t="s">
        <v>1730</v>
      </c>
      <c r="E232" s="12" t="s">
        <v>225</v>
      </c>
      <c r="F232" s="13">
        <v>0</v>
      </c>
      <c r="G232" s="12" t="s">
        <v>2291</v>
      </c>
      <c r="H232" s="12" t="s">
        <v>1887</v>
      </c>
      <c r="I232" s="12" t="s">
        <v>1738</v>
      </c>
    </row>
    <row r="233" spans="1:9" customFormat="1" hidden="1" x14ac:dyDescent="0.2">
      <c r="A233" s="10">
        <v>42028</v>
      </c>
      <c r="B233" s="11" t="s">
        <v>36</v>
      </c>
      <c r="C233" s="11" t="s">
        <v>1252</v>
      </c>
      <c r="D233" s="11" t="s">
        <v>17</v>
      </c>
      <c r="E233" s="12" t="s">
        <v>2058</v>
      </c>
      <c r="F233" s="13">
        <v>0</v>
      </c>
      <c r="G233" s="12" t="s">
        <v>2059</v>
      </c>
      <c r="H233" s="12" t="s">
        <v>1224</v>
      </c>
      <c r="I233" s="12" t="s">
        <v>1487</v>
      </c>
    </row>
    <row r="234" spans="1:9" customFormat="1" hidden="1" x14ac:dyDescent="0.2">
      <c r="A234" s="10">
        <v>42026</v>
      </c>
      <c r="B234" s="11" t="s">
        <v>2201</v>
      </c>
      <c r="C234" s="11" t="s">
        <v>1252</v>
      </c>
      <c r="D234" s="11" t="s">
        <v>17</v>
      </c>
      <c r="E234" s="12" t="s">
        <v>72</v>
      </c>
      <c r="F234" s="13">
        <v>0</v>
      </c>
      <c r="G234" s="12" t="s">
        <v>2060</v>
      </c>
      <c r="H234" s="12" t="s">
        <v>760</v>
      </c>
      <c r="I234" s="12" t="s">
        <v>1182</v>
      </c>
    </row>
    <row r="235" spans="1:9" customFormat="1" x14ac:dyDescent="0.2">
      <c r="A235" s="10">
        <v>42025</v>
      </c>
      <c r="B235" s="11" t="s">
        <v>5</v>
      </c>
      <c r="C235" s="82" t="s">
        <v>1252</v>
      </c>
      <c r="D235" s="11" t="s">
        <v>17</v>
      </c>
      <c r="E235" s="12" t="s">
        <v>2061</v>
      </c>
      <c r="F235" s="13">
        <v>0</v>
      </c>
      <c r="G235" s="12" t="s">
        <v>2062</v>
      </c>
      <c r="H235" s="12" t="s">
        <v>935</v>
      </c>
      <c r="I235" s="12" t="s">
        <v>1182</v>
      </c>
    </row>
    <row r="236" spans="1:9" customFormat="1" hidden="1" x14ac:dyDescent="0.2">
      <c r="A236" s="10">
        <v>42024</v>
      </c>
      <c r="B236" s="11" t="s">
        <v>2201</v>
      </c>
      <c r="C236" s="11" t="s">
        <v>118</v>
      </c>
      <c r="D236" s="11" t="s">
        <v>19</v>
      </c>
      <c r="E236" s="12" t="s">
        <v>56</v>
      </c>
      <c r="F236" s="13">
        <v>71997.31</v>
      </c>
      <c r="G236" s="12" t="s">
        <v>2046</v>
      </c>
      <c r="H236" s="12" t="s">
        <v>817</v>
      </c>
      <c r="I236" s="12" t="s">
        <v>1487</v>
      </c>
    </row>
    <row r="237" spans="1:9" customFormat="1" hidden="1" x14ac:dyDescent="0.2">
      <c r="A237" s="10">
        <v>42024</v>
      </c>
      <c r="B237" s="11" t="s">
        <v>2234</v>
      </c>
      <c r="C237" s="11" t="s">
        <v>1252</v>
      </c>
      <c r="D237" s="11" t="s">
        <v>1730</v>
      </c>
      <c r="E237" s="12" t="s">
        <v>66</v>
      </c>
      <c r="F237" s="13">
        <v>0</v>
      </c>
      <c r="G237" s="12" t="s">
        <v>2047</v>
      </c>
      <c r="H237" s="12" t="s">
        <v>1300</v>
      </c>
      <c r="I237" s="12" t="s">
        <v>1491</v>
      </c>
    </row>
    <row r="238" spans="1:9" customFormat="1" hidden="1" x14ac:dyDescent="0.2">
      <c r="A238" s="10">
        <v>42024</v>
      </c>
      <c r="B238" s="11" t="s">
        <v>2234</v>
      </c>
      <c r="C238" s="11" t="s">
        <v>1252</v>
      </c>
      <c r="D238" s="11" t="s">
        <v>1730</v>
      </c>
      <c r="E238" s="12" t="s">
        <v>66</v>
      </c>
      <c r="F238" s="13">
        <v>0</v>
      </c>
      <c r="G238" s="12" t="s">
        <v>2048</v>
      </c>
      <c r="H238" s="12" t="s">
        <v>1300</v>
      </c>
      <c r="I238" s="12" t="s">
        <v>1491</v>
      </c>
    </row>
    <row r="239" spans="1:9" customFormat="1" x14ac:dyDescent="0.2">
      <c r="A239" s="10">
        <v>42024</v>
      </c>
      <c r="B239" s="11" t="s">
        <v>5</v>
      </c>
      <c r="C239" s="66" t="s">
        <v>1252</v>
      </c>
      <c r="D239" s="11" t="s">
        <v>17</v>
      </c>
      <c r="E239" s="12" t="s">
        <v>373</v>
      </c>
      <c r="F239" s="13">
        <v>271379.78000000003</v>
      </c>
      <c r="G239" s="12" t="s">
        <v>2049</v>
      </c>
      <c r="H239" s="12" t="s">
        <v>924</v>
      </c>
      <c r="I239" s="12" t="s">
        <v>1170</v>
      </c>
    </row>
    <row r="240" spans="1:9" customFormat="1" x14ac:dyDescent="0.2">
      <c r="A240" s="10">
        <v>42019</v>
      </c>
      <c r="B240" s="11" t="s">
        <v>5</v>
      </c>
      <c r="C240" s="66" t="s">
        <v>1252</v>
      </c>
      <c r="D240" s="11" t="s">
        <v>17</v>
      </c>
      <c r="E240" s="12" t="s">
        <v>2050</v>
      </c>
      <c r="F240" s="13">
        <v>0</v>
      </c>
      <c r="G240" s="12" t="s">
        <v>2051</v>
      </c>
      <c r="H240" s="12" t="s">
        <v>1796</v>
      </c>
      <c r="I240" s="12" t="s">
        <v>1640</v>
      </c>
    </row>
    <row r="241" spans="1:9" customFormat="1" hidden="1" x14ac:dyDescent="0.2">
      <c r="A241" s="10">
        <v>42018</v>
      </c>
      <c r="B241" s="11" t="s">
        <v>36</v>
      </c>
      <c r="C241" s="11" t="s">
        <v>1252</v>
      </c>
      <c r="D241" s="11" t="s">
        <v>17</v>
      </c>
      <c r="E241" s="12" t="s">
        <v>152</v>
      </c>
      <c r="F241" s="13">
        <v>4575</v>
      </c>
      <c r="G241" s="12" t="s">
        <v>2052</v>
      </c>
      <c r="H241" s="12" t="s">
        <v>998</v>
      </c>
      <c r="I241" s="12" t="s">
        <v>1630</v>
      </c>
    </row>
    <row r="242" spans="1:9" customFormat="1" hidden="1" x14ac:dyDescent="0.2">
      <c r="A242" s="10">
        <v>42018</v>
      </c>
      <c r="B242" s="11" t="s">
        <v>2194</v>
      </c>
      <c r="C242" s="11" t="s">
        <v>1252</v>
      </c>
      <c r="D242" s="11" t="s">
        <v>1730</v>
      </c>
      <c r="E242" s="12" t="s">
        <v>225</v>
      </c>
      <c r="F242" s="13">
        <v>0</v>
      </c>
      <c r="G242" s="12" t="s">
        <v>1903</v>
      </c>
      <c r="H242" s="12" t="s">
        <v>1887</v>
      </c>
      <c r="I242" s="12" t="s">
        <v>1738</v>
      </c>
    </row>
    <row r="243" spans="1:9" customFormat="1" hidden="1" x14ac:dyDescent="0.2">
      <c r="A243" s="10">
        <v>42017</v>
      </c>
      <c r="B243" s="11" t="s">
        <v>1770</v>
      </c>
      <c r="C243" s="66" t="s">
        <v>53</v>
      </c>
      <c r="D243" s="12" t="s">
        <v>17</v>
      </c>
      <c r="E243" s="12" t="s">
        <v>2024</v>
      </c>
      <c r="F243" s="13">
        <v>704866.72</v>
      </c>
      <c r="G243" s="12" t="s">
        <v>2025</v>
      </c>
      <c r="H243" s="12" t="s">
        <v>1191</v>
      </c>
      <c r="I243" s="12" t="s">
        <v>1649</v>
      </c>
    </row>
    <row r="244" spans="1:9" customFormat="1" x14ac:dyDescent="0.2">
      <c r="A244" s="10">
        <v>42017</v>
      </c>
      <c r="B244" s="11" t="s">
        <v>5</v>
      </c>
      <c r="C244" s="66" t="s">
        <v>1252</v>
      </c>
      <c r="D244" s="12" t="s">
        <v>17</v>
      </c>
      <c r="E244" s="12" t="s">
        <v>2026</v>
      </c>
      <c r="F244" s="13">
        <v>0</v>
      </c>
      <c r="G244" s="12" t="s">
        <v>2027</v>
      </c>
      <c r="H244" s="12" t="s">
        <v>1074</v>
      </c>
      <c r="I244" s="12" t="s">
        <v>1554</v>
      </c>
    </row>
    <row r="245" spans="1:9" customFormat="1" hidden="1" x14ac:dyDescent="0.2">
      <c r="A245" s="10">
        <v>42017</v>
      </c>
      <c r="B245" s="11" t="s">
        <v>36</v>
      </c>
      <c r="C245" s="11" t="s">
        <v>1252</v>
      </c>
      <c r="D245" s="11" t="s">
        <v>17</v>
      </c>
      <c r="E245" s="12" t="s">
        <v>72</v>
      </c>
      <c r="F245" s="13">
        <v>0</v>
      </c>
      <c r="G245" s="12" t="s">
        <v>2028</v>
      </c>
      <c r="H245" s="12" t="s">
        <v>760</v>
      </c>
      <c r="I245" s="12" t="s">
        <v>1182</v>
      </c>
    </row>
    <row r="246" spans="1:9" customFormat="1" hidden="1" x14ac:dyDescent="0.2">
      <c r="A246" s="10">
        <v>42016</v>
      </c>
      <c r="B246" s="11" t="s">
        <v>88</v>
      </c>
      <c r="C246" s="66" t="s">
        <v>1252</v>
      </c>
      <c r="D246" s="12" t="s">
        <v>17</v>
      </c>
      <c r="E246" s="12" t="s">
        <v>2029</v>
      </c>
      <c r="F246" s="13">
        <v>0</v>
      </c>
      <c r="G246" s="12" t="s">
        <v>2030</v>
      </c>
      <c r="H246" s="12" t="s">
        <v>1027</v>
      </c>
      <c r="I246" s="12"/>
    </row>
    <row r="247" spans="1:9" customFormat="1" x14ac:dyDescent="0.2">
      <c r="A247" s="10">
        <v>42016</v>
      </c>
      <c r="B247" s="11" t="s">
        <v>5</v>
      </c>
      <c r="C247" s="66" t="s">
        <v>1252</v>
      </c>
      <c r="D247" s="11" t="s">
        <v>17</v>
      </c>
      <c r="E247" s="12" t="s">
        <v>2031</v>
      </c>
      <c r="F247" s="13">
        <v>0</v>
      </c>
      <c r="G247" s="12" t="s">
        <v>2032</v>
      </c>
      <c r="H247" s="12" t="s">
        <v>935</v>
      </c>
      <c r="I247" s="12" t="s">
        <v>1182</v>
      </c>
    </row>
    <row r="248" spans="1:9" customFormat="1" hidden="1" x14ac:dyDescent="0.2">
      <c r="A248" s="10">
        <v>42013</v>
      </c>
      <c r="B248" s="11" t="s">
        <v>36</v>
      </c>
      <c r="C248" s="11" t="s">
        <v>37</v>
      </c>
      <c r="D248" s="11" t="s">
        <v>18</v>
      </c>
      <c r="E248" s="12" t="s">
        <v>2033</v>
      </c>
      <c r="F248" s="13">
        <v>51366.6</v>
      </c>
      <c r="G248" s="12" t="s">
        <v>2034</v>
      </c>
      <c r="H248" s="12" t="s">
        <v>967</v>
      </c>
      <c r="I248" s="12" t="s">
        <v>1728</v>
      </c>
    </row>
    <row r="249" spans="1:9" customFormat="1" x14ac:dyDescent="0.2">
      <c r="A249" s="10">
        <v>42013</v>
      </c>
      <c r="B249" s="11" t="s">
        <v>2193</v>
      </c>
      <c r="C249" s="66" t="s">
        <v>53</v>
      </c>
      <c r="D249" s="11" t="s">
        <v>1730</v>
      </c>
      <c r="E249" s="12" t="s">
        <v>717</v>
      </c>
      <c r="F249" s="13">
        <v>21200</v>
      </c>
      <c r="G249" s="12" t="s">
        <v>2348</v>
      </c>
      <c r="H249" s="12" t="s">
        <v>1755</v>
      </c>
      <c r="I249" s="12" t="s">
        <v>1640</v>
      </c>
    </row>
    <row r="250" spans="1:9" customFormat="1" x14ac:dyDescent="0.2">
      <c r="A250" s="10">
        <v>42013</v>
      </c>
      <c r="B250" s="11" t="s">
        <v>2193</v>
      </c>
      <c r="C250" s="66" t="s">
        <v>2</v>
      </c>
      <c r="D250" s="11" t="s">
        <v>1730</v>
      </c>
      <c r="E250" s="12" t="s">
        <v>717</v>
      </c>
      <c r="F250" s="13">
        <v>184329.21</v>
      </c>
      <c r="G250" s="12" t="s">
        <v>2349</v>
      </c>
      <c r="H250" s="12" t="s">
        <v>1755</v>
      </c>
      <c r="I250" s="12" t="s">
        <v>1640</v>
      </c>
    </row>
    <row r="251" spans="1:9" customFormat="1" hidden="1" x14ac:dyDescent="0.2">
      <c r="A251" s="10">
        <v>42012</v>
      </c>
      <c r="B251" s="11" t="s">
        <v>36</v>
      </c>
      <c r="C251" s="11" t="s">
        <v>1252</v>
      </c>
      <c r="D251" s="11" t="s">
        <v>18</v>
      </c>
      <c r="E251" s="12" t="s">
        <v>2035</v>
      </c>
      <c r="F251" s="13">
        <v>5149.57</v>
      </c>
      <c r="G251" s="12" t="s">
        <v>2037</v>
      </c>
      <c r="H251" s="12" t="s">
        <v>1134</v>
      </c>
      <c r="I251" s="12" t="s">
        <v>2036</v>
      </c>
    </row>
    <row r="252" spans="1:9" customFormat="1" x14ac:dyDescent="0.2">
      <c r="A252" s="10">
        <v>42011</v>
      </c>
      <c r="B252" s="11" t="s">
        <v>2193</v>
      </c>
      <c r="C252" s="66" t="s">
        <v>1252</v>
      </c>
      <c r="D252" s="11" t="s">
        <v>17</v>
      </c>
      <c r="E252" s="12" t="s">
        <v>72</v>
      </c>
      <c r="F252" s="13">
        <v>0</v>
      </c>
      <c r="G252" s="12" t="s">
        <v>2038</v>
      </c>
      <c r="H252" s="12" t="s">
        <v>1133</v>
      </c>
      <c r="I252" s="12" t="s">
        <v>1182</v>
      </c>
    </row>
    <row r="253" spans="1:9" customFormat="1" hidden="1" x14ac:dyDescent="0.2">
      <c r="A253" s="10">
        <v>42011</v>
      </c>
      <c r="B253" s="11" t="s">
        <v>2194</v>
      </c>
      <c r="C253" s="66" t="s">
        <v>1252</v>
      </c>
      <c r="D253" s="11" t="s">
        <v>1730</v>
      </c>
      <c r="E253" s="12" t="s">
        <v>1352</v>
      </c>
      <c r="F253" s="13">
        <v>0</v>
      </c>
      <c r="G253" s="12" t="s">
        <v>2039</v>
      </c>
      <c r="H253" s="12" t="s">
        <v>1126</v>
      </c>
      <c r="I253" s="12" t="s">
        <v>2002</v>
      </c>
    </row>
    <row r="254" spans="1:9" customFormat="1" hidden="1" x14ac:dyDescent="0.2">
      <c r="A254" s="10">
        <v>42009</v>
      </c>
      <c r="B254" s="11" t="s">
        <v>36</v>
      </c>
      <c r="C254" s="66" t="s">
        <v>1252</v>
      </c>
      <c r="D254" s="11" t="s">
        <v>17</v>
      </c>
      <c r="E254" s="12" t="s">
        <v>72</v>
      </c>
      <c r="F254" s="13">
        <v>0</v>
      </c>
      <c r="G254" s="12" t="s">
        <v>2028</v>
      </c>
      <c r="H254" s="12" t="s">
        <v>1138</v>
      </c>
      <c r="I254" s="12" t="s">
        <v>1182</v>
      </c>
    </row>
    <row r="255" spans="1:9" customFormat="1" hidden="1" x14ac:dyDescent="0.2">
      <c r="A255" s="10">
        <v>42004</v>
      </c>
      <c r="B255" s="11" t="s">
        <v>2194</v>
      </c>
      <c r="C255" s="82" t="s">
        <v>1252</v>
      </c>
      <c r="D255" s="11" t="s">
        <v>17</v>
      </c>
      <c r="E255" s="12" t="s">
        <v>1297</v>
      </c>
      <c r="F255" s="13">
        <v>20715.37</v>
      </c>
      <c r="G255" s="12" t="s">
        <v>2040</v>
      </c>
      <c r="H255" s="12" t="s">
        <v>1713</v>
      </c>
      <c r="I255" s="12" t="s">
        <v>1541</v>
      </c>
    </row>
    <row r="256" spans="1:9" customFormat="1" hidden="1" x14ac:dyDescent="0.2">
      <c r="A256" s="10">
        <v>42004</v>
      </c>
      <c r="B256" s="11" t="s">
        <v>2194</v>
      </c>
      <c r="C256" s="11" t="s">
        <v>2</v>
      </c>
      <c r="D256" s="11" t="s">
        <v>1730</v>
      </c>
      <c r="E256" s="12" t="s">
        <v>800</v>
      </c>
      <c r="F256" s="13">
        <v>87500</v>
      </c>
      <c r="G256" s="12" t="s">
        <v>2042</v>
      </c>
      <c r="H256" s="12" t="s">
        <v>786</v>
      </c>
      <c r="I256" s="12" t="s">
        <v>2041</v>
      </c>
    </row>
    <row r="257" spans="1:9" customFormat="1" hidden="1" x14ac:dyDescent="0.2">
      <c r="A257" s="10">
        <v>42002</v>
      </c>
      <c r="B257" s="11" t="s">
        <v>2234</v>
      </c>
      <c r="C257" s="11" t="s">
        <v>1252</v>
      </c>
      <c r="D257" s="11" t="s">
        <v>17</v>
      </c>
      <c r="E257" s="12" t="s">
        <v>150</v>
      </c>
      <c r="F257" s="13">
        <v>0</v>
      </c>
      <c r="G257" s="12" t="s">
        <v>2022</v>
      </c>
      <c r="H257" s="12" t="s">
        <v>1042</v>
      </c>
      <c r="I257" s="12" t="s">
        <v>1645</v>
      </c>
    </row>
    <row r="258" spans="1:9" customFormat="1" ht="25.5" hidden="1" x14ac:dyDescent="0.2">
      <c r="A258" s="10">
        <v>41998</v>
      </c>
      <c r="B258" s="11" t="s">
        <v>1793</v>
      </c>
      <c r="C258" s="66" t="s">
        <v>118</v>
      </c>
      <c r="D258" s="11" t="s">
        <v>19</v>
      </c>
      <c r="E258" s="12" t="s">
        <v>83</v>
      </c>
      <c r="F258" s="13">
        <v>88610.68</v>
      </c>
      <c r="G258" s="12" t="s">
        <v>2205</v>
      </c>
      <c r="H258" s="12" t="s">
        <v>1978</v>
      </c>
      <c r="I258" s="12" t="s">
        <v>1979</v>
      </c>
    </row>
    <row r="259" spans="1:9" customFormat="1" x14ac:dyDescent="0.2">
      <c r="A259" s="10">
        <v>41997</v>
      </c>
      <c r="B259" s="11" t="s">
        <v>5</v>
      </c>
      <c r="C259" s="66" t="s">
        <v>761</v>
      </c>
      <c r="D259" s="11" t="s">
        <v>1730</v>
      </c>
      <c r="E259" s="12" t="s">
        <v>2017</v>
      </c>
      <c r="F259" s="13">
        <v>0</v>
      </c>
      <c r="G259" s="12" t="s">
        <v>2018</v>
      </c>
      <c r="H259" s="12" t="s">
        <v>935</v>
      </c>
      <c r="I259" s="12" t="s">
        <v>1182</v>
      </c>
    </row>
    <row r="260" spans="1:9" customFormat="1" hidden="1" x14ac:dyDescent="0.2">
      <c r="A260" s="10">
        <v>41997</v>
      </c>
      <c r="B260" s="11" t="s">
        <v>2234</v>
      </c>
      <c r="C260" s="66" t="s">
        <v>1252</v>
      </c>
      <c r="D260" s="11" t="s">
        <v>17</v>
      </c>
      <c r="E260" s="12" t="s">
        <v>66</v>
      </c>
      <c r="F260" s="13">
        <v>0</v>
      </c>
      <c r="G260" s="12" t="s">
        <v>2023</v>
      </c>
      <c r="H260" s="12" t="s">
        <v>897</v>
      </c>
      <c r="I260" s="12" t="s">
        <v>1491</v>
      </c>
    </row>
    <row r="261" spans="1:9" customFormat="1" hidden="1" x14ac:dyDescent="0.2">
      <c r="A261" s="10">
        <v>41996</v>
      </c>
      <c r="B261" s="11" t="s">
        <v>36</v>
      </c>
      <c r="C261" s="66" t="s">
        <v>53</v>
      </c>
      <c r="D261" s="11" t="s">
        <v>19</v>
      </c>
      <c r="E261" s="12" t="s">
        <v>2043</v>
      </c>
      <c r="F261" s="13">
        <v>19137.59</v>
      </c>
      <c r="G261" s="12" t="s">
        <v>2044</v>
      </c>
      <c r="H261" s="12" t="s">
        <v>827</v>
      </c>
      <c r="I261" s="12" t="s">
        <v>1590</v>
      </c>
    </row>
    <row r="262" spans="1:9" customFormat="1" hidden="1" x14ac:dyDescent="0.2">
      <c r="A262" s="10">
        <v>41995</v>
      </c>
      <c r="B262" s="11" t="s">
        <v>2194</v>
      </c>
      <c r="C262" s="66" t="s">
        <v>761</v>
      </c>
      <c r="D262" s="11" t="s">
        <v>1730</v>
      </c>
      <c r="E262" s="12" t="s">
        <v>2020</v>
      </c>
      <c r="F262" s="13">
        <v>236.67</v>
      </c>
      <c r="G262" s="12" t="s">
        <v>1903</v>
      </c>
      <c r="H262" s="12" t="s">
        <v>2019</v>
      </c>
      <c r="I262" s="12" t="s">
        <v>1541</v>
      </c>
    </row>
    <row r="263" spans="1:9" customFormat="1" x14ac:dyDescent="0.2">
      <c r="A263" s="10">
        <v>41990</v>
      </c>
      <c r="B263" s="11" t="s">
        <v>5</v>
      </c>
      <c r="C263" s="66" t="s">
        <v>1252</v>
      </c>
      <c r="D263" s="11" t="s">
        <v>1730</v>
      </c>
      <c r="E263" s="12" t="s">
        <v>72</v>
      </c>
      <c r="F263" s="13">
        <v>0</v>
      </c>
      <c r="G263" s="12" t="s">
        <v>2021</v>
      </c>
      <c r="H263" s="12" t="s">
        <v>1200</v>
      </c>
      <c r="I263" s="12" t="s">
        <v>1182</v>
      </c>
    </row>
    <row r="264" spans="1:9" customFormat="1" hidden="1" x14ac:dyDescent="0.2">
      <c r="A264" s="10">
        <v>41989</v>
      </c>
      <c r="B264" s="11" t="s">
        <v>36</v>
      </c>
      <c r="C264" s="66" t="s">
        <v>1252</v>
      </c>
      <c r="D264" s="11" t="s">
        <v>17</v>
      </c>
      <c r="E264" s="12" t="s">
        <v>1802</v>
      </c>
      <c r="F264" s="13">
        <v>80468.19</v>
      </c>
      <c r="G264" s="12" t="s">
        <v>2015</v>
      </c>
      <c r="H264" s="12" t="s">
        <v>2014</v>
      </c>
      <c r="I264" s="12" t="s">
        <v>1803</v>
      </c>
    </row>
    <row r="265" spans="1:9" customFormat="1" hidden="1" x14ac:dyDescent="0.2">
      <c r="A265" s="10">
        <v>41987</v>
      </c>
      <c r="B265" s="11" t="s">
        <v>6</v>
      </c>
      <c r="C265" s="11" t="s">
        <v>37</v>
      </c>
      <c r="D265" s="11" t="s">
        <v>1730</v>
      </c>
      <c r="E265" s="12" t="s">
        <v>1986</v>
      </c>
      <c r="F265" s="13">
        <v>1700</v>
      </c>
      <c r="G265" s="12" t="s">
        <v>1987</v>
      </c>
      <c r="H265" s="12" t="s">
        <v>1085</v>
      </c>
      <c r="I265" s="12"/>
    </row>
    <row r="266" spans="1:9" customFormat="1" x14ac:dyDescent="0.2">
      <c r="A266" s="10">
        <v>41986</v>
      </c>
      <c r="B266" s="11" t="s">
        <v>5</v>
      </c>
      <c r="C266" s="66" t="s">
        <v>1252</v>
      </c>
      <c r="D266" s="11" t="s">
        <v>17</v>
      </c>
      <c r="E266" s="12" t="s">
        <v>172</v>
      </c>
      <c r="F266" s="13">
        <v>0</v>
      </c>
      <c r="G266" s="12" t="s">
        <v>2005</v>
      </c>
      <c r="H266" s="12" t="s">
        <v>771</v>
      </c>
      <c r="I266" s="12" t="s">
        <v>1182</v>
      </c>
    </row>
    <row r="267" spans="1:9" customFormat="1" hidden="1" x14ac:dyDescent="0.2">
      <c r="A267" s="10">
        <v>41985</v>
      </c>
      <c r="B267" s="11" t="s">
        <v>2234</v>
      </c>
      <c r="C267" s="11" t="s">
        <v>2</v>
      </c>
      <c r="D267" s="11" t="s">
        <v>19</v>
      </c>
      <c r="E267" s="12" t="s">
        <v>2006</v>
      </c>
      <c r="F267" s="13">
        <v>97265.22</v>
      </c>
      <c r="G267" s="12" t="s">
        <v>2008</v>
      </c>
      <c r="H267" s="12" t="s">
        <v>1116</v>
      </c>
      <c r="I267" s="12" t="s">
        <v>2007</v>
      </c>
    </row>
    <row r="268" spans="1:9" customFormat="1" hidden="1" x14ac:dyDescent="0.2">
      <c r="A268" s="10">
        <v>41984</v>
      </c>
      <c r="B268" s="11" t="s">
        <v>36</v>
      </c>
      <c r="C268" s="82" t="s">
        <v>1252</v>
      </c>
      <c r="D268" s="11" t="s">
        <v>17</v>
      </c>
      <c r="E268" s="12" t="s">
        <v>2009</v>
      </c>
      <c r="F268" s="13">
        <v>20285.349999999999</v>
      </c>
      <c r="G268" s="12" t="s">
        <v>2010</v>
      </c>
      <c r="H268" s="12" t="s">
        <v>1014</v>
      </c>
      <c r="I268" s="12" t="s">
        <v>2002</v>
      </c>
    </row>
    <row r="269" spans="1:9" customFormat="1" ht="25.5" hidden="1" x14ac:dyDescent="0.2">
      <c r="A269" s="10">
        <v>41983</v>
      </c>
      <c r="B269" s="11" t="s">
        <v>1793</v>
      </c>
      <c r="C269" s="66" t="s">
        <v>1252</v>
      </c>
      <c r="D269" s="11" t="s">
        <v>17</v>
      </c>
      <c r="E269" s="12" t="s">
        <v>83</v>
      </c>
      <c r="F269" s="13">
        <v>0</v>
      </c>
      <c r="G269" s="12" t="s">
        <v>1988</v>
      </c>
      <c r="H269" s="12" t="s">
        <v>1860</v>
      </c>
      <c r="I269" s="12" t="s">
        <v>1861</v>
      </c>
    </row>
    <row r="270" spans="1:9" customFormat="1" hidden="1" x14ac:dyDescent="0.2">
      <c r="A270" s="10">
        <v>41983</v>
      </c>
      <c r="B270" s="11" t="s">
        <v>2194</v>
      </c>
      <c r="C270" s="82" t="s">
        <v>1252</v>
      </c>
      <c r="D270" s="11" t="s">
        <v>1730</v>
      </c>
      <c r="E270" s="12" t="s">
        <v>225</v>
      </c>
      <c r="F270" s="13">
        <v>0</v>
      </c>
      <c r="G270" s="12" t="s">
        <v>1904</v>
      </c>
      <c r="H270" s="12" t="s">
        <v>1887</v>
      </c>
      <c r="I270" s="12" t="s">
        <v>1738</v>
      </c>
    </row>
    <row r="271" spans="1:9" customFormat="1" hidden="1" x14ac:dyDescent="0.2">
      <c r="A271" s="10">
        <v>41982</v>
      </c>
      <c r="B271" s="11" t="s">
        <v>36</v>
      </c>
      <c r="C271" s="66" t="s">
        <v>37</v>
      </c>
      <c r="D271" s="11" t="s">
        <v>1730</v>
      </c>
      <c r="E271" s="12" t="s">
        <v>249</v>
      </c>
      <c r="F271" s="13">
        <v>10317.52</v>
      </c>
      <c r="G271" s="12" t="s">
        <v>1990</v>
      </c>
      <c r="H271" s="12" t="s">
        <v>1989</v>
      </c>
      <c r="I271" s="12" t="s">
        <v>1856</v>
      </c>
    </row>
    <row r="272" spans="1:9" customFormat="1" hidden="1" x14ac:dyDescent="0.2">
      <c r="A272" s="10">
        <v>41982</v>
      </c>
      <c r="B272" s="11" t="s">
        <v>2201</v>
      </c>
      <c r="C272" s="82" t="s">
        <v>1252</v>
      </c>
      <c r="D272" s="11" t="s">
        <v>17</v>
      </c>
      <c r="E272" s="12" t="s">
        <v>72</v>
      </c>
      <c r="F272" s="13">
        <v>7031.48</v>
      </c>
      <c r="G272" s="12" t="s">
        <v>1991</v>
      </c>
      <c r="H272" s="12" t="s">
        <v>1101</v>
      </c>
      <c r="I272" s="12" t="s">
        <v>1182</v>
      </c>
    </row>
    <row r="273" spans="1:9" customFormat="1" hidden="1" x14ac:dyDescent="0.2">
      <c r="A273" s="10">
        <v>41982</v>
      </c>
      <c r="B273" s="11" t="s">
        <v>36</v>
      </c>
      <c r="C273" s="82" t="s">
        <v>1252</v>
      </c>
      <c r="D273" s="11" t="s">
        <v>17</v>
      </c>
      <c r="E273" s="12" t="s">
        <v>1297</v>
      </c>
      <c r="F273" s="13">
        <v>20680.96</v>
      </c>
      <c r="G273" s="12" t="s">
        <v>1970</v>
      </c>
      <c r="H273" s="12" t="s">
        <v>768</v>
      </c>
      <c r="I273" s="12" t="s">
        <v>1541</v>
      </c>
    </row>
    <row r="274" spans="1:9" customFormat="1" ht="25.5" hidden="1" x14ac:dyDescent="0.2">
      <c r="A274" s="10">
        <v>41981</v>
      </c>
      <c r="B274" s="11" t="s">
        <v>1793</v>
      </c>
      <c r="C274" s="11" t="s">
        <v>1252</v>
      </c>
      <c r="D274" s="11" t="s">
        <v>17</v>
      </c>
      <c r="E274" s="12" t="s">
        <v>66</v>
      </c>
      <c r="F274" s="13">
        <v>0</v>
      </c>
      <c r="G274" s="12" t="s">
        <v>1993</v>
      </c>
      <c r="H274" s="12" t="s">
        <v>1992</v>
      </c>
      <c r="I274" s="12" t="s">
        <v>1979</v>
      </c>
    </row>
    <row r="275" spans="1:9" customFormat="1" hidden="1" x14ac:dyDescent="0.2">
      <c r="A275" s="10">
        <v>41981</v>
      </c>
      <c r="B275" s="11" t="s">
        <v>36</v>
      </c>
      <c r="C275" s="11" t="s">
        <v>1252</v>
      </c>
      <c r="D275" s="11" t="s">
        <v>18</v>
      </c>
      <c r="E275" s="12" t="s">
        <v>1092</v>
      </c>
      <c r="F275" s="13">
        <v>0</v>
      </c>
      <c r="G275" s="12" t="s">
        <v>2012</v>
      </c>
      <c r="H275" s="12" t="s">
        <v>1296</v>
      </c>
      <c r="I275" s="12" t="s">
        <v>2011</v>
      </c>
    </row>
    <row r="276" spans="1:9" customFormat="1" hidden="1" x14ac:dyDescent="0.2">
      <c r="A276" s="10">
        <v>41979</v>
      </c>
      <c r="B276" s="11" t="s">
        <v>36</v>
      </c>
      <c r="C276" s="66" t="s">
        <v>1252</v>
      </c>
      <c r="D276" s="11" t="s">
        <v>17</v>
      </c>
      <c r="E276" s="12" t="s">
        <v>2004</v>
      </c>
      <c r="F276" s="13">
        <v>21584.45</v>
      </c>
      <c r="G276" s="12" t="s">
        <v>1994</v>
      </c>
      <c r="H276" s="12" t="s">
        <v>1028</v>
      </c>
      <c r="I276" s="12" t="s">
        <v>1537</v>
      </c>
    </row>
    <row r="277" spans="1:9" customFormat="1" hidden="1" x14ac:dyDescent="0.2">
      <c r="A277" s="10">
        <v>41978</v>
      </c>
      <c r="B277" s="11" t="s">
        <v>36</v>
      </c>
      <c r="C277" s="82" t="s">
        <v>53</v>
      </c>
      <c r="D277" s="11" t="s">
        <v>19</v>
      </c>
      <c r="E277" s="12" t="s">
        <v>805</v>
      </c>
      <c r="F277" s="13">
        <v>14109.48</v>
      </c>
      <c r="G277" s="12" t="s">
        <v>1997</v>
      </c>
      <c r="H277" s="12" t="s">
        <v>1995</v>
      </c>
      <c r="I277" s="12" t="s">
        <v>1996</v>
      </c>
    </row>
    <row r="278" spans="1:9" customFormat="1" x14ac:dyDescent="0.2">
      <c r="A278" s="10">
        <v>41978</v>
      </c>
      <c r="B278" s="11" t="s">
        <v>5</v>
      </c>
      <c r="C278" s="66" t="s">
        <v>53</v>
      </c>
      <c r="D278" s="11" t="s">
        <v>1730</v>
      </c>
      <c r="E278" s="12" t="s">
        <v>373</v>
      </c>
      <c r="F278" s="13">
        <v>0</v>
      </c>
      <c r="G278" s="12" t="s">
        <v>1998</v>
      </c>
      <c r="H278" s="12" t="s">
        <v>1226</v>
      </c>
      <c r="I278" s="12" t="s">
        <v>1170</v>
      </c>
    </row>
    <row r="279" spans="1:9" customFormat="1" hidden="1" x14ac:dyDescent="0.2">
      <c r="A279" s="10">
        <v>41978</v>
      </c>
      <c r="B279" s="11" t="s">
        <v>36</v>
      </c>
      <c r="C279" s="11" t="s">
        <v>37</v>
      </c>
      <c r="D279" s="11" t="s">
        <v>18</v>
      </c>
      <c r="E279" s="12" t="s">
        <v>2000</v>
      </c>
      <c r="F279" s="13">
        <v>0</v>
      </c>
      <c r="G279" s="12" t="s">
        <v>2001</v>
      </c>
      <c r="H279" s="12" t="s">
        <v>1999</v>
      </c>
      <c r="I279" s="12"/>
    </row>
    <row r="280" spans="1:9" customFormat="1" hidden="1" x14ac:dyDescent="0.2">
      <c r="A280" s="10">
        <v>41976</v>
      </c>
      <c r="B280" s="11" t="s">
        <v>2132</v>
      </c>
      <c r="C280" s="66" t="s">
        <v>761</v>
      </c>
      <c r="D280" s="11" t="s">
        <v>17</v>
      </c>
      <c r="E280" s="12" t="s">
        <v>1429</v>
      </c>
      <c r="F280" s="13">
        <v>12300</v>
      </c>
      <c r="G280" s="12" t="s">
        <v>2133</v>
      </c>
      <c r="H280" s="12" t="s">
        <v>2188</v>
      </c>
      <c r="I280" s="12"/>
    </row>
    <row r="281" spans="1:9" customFormat="1" hidden="1" x14ac:dyDescent="0.2">
      <c r="A281" s="10">
        <v>41975</v>
      </c>
      <c r="B281" s="11" t="s">
        <v>1974</v>
      </c>
      <c r="C281" s="11" t="s">
        <v>3</v>
      </c>
      <c r="D281" s="11" t="s">
        <v>1730</v>
      </c>
      <c r="E281" s="12" t="s">
        <v>1262</v>
      </c>
      <c r="F281" s="13"/>
      <c r="G281" s="12" t="s">
        <v>1972</v>
      </c>
      <c r="H281" s="12" t="s">
        <v>1975</v>
      </c>
      <c r="I281" s="12"/>
    </row>
    <row r="282" spans="1:9" customFormat="1" hidden="1" x14ac:dyDescent="0.2">
      <c r="A282" s="10">
        <v>41975</v>
      </c>
      <c r="B282" s="11" t="s">
        <v>36</v>
      </c>
      <c r="C282" s="11" t="s">
        <v>1252</v>
      </c>
      <c r="D282" s="11" t="s">
        <v>17</v>
      </c>
      <c r="E282" s="12" t="s">
        <v>208</v>
      </c>
      <c r="F282" s="13">
        <v>45999</v>
      </c>
      <c r="G282" s="12" t="s">
        <v>1977</v>
      </c>
      <c r="H282" s="12" t="s">
        <v>1976</v>
      </c>
      <c r="I282" s="12" t="s">
        <v>1640</v>
      </c>
    </row>
    <row r="283" spans="1:9" customFormat="1" ht="25.5" hidden="1" x14ac:dyDescent="0.2">
      <c r="A283" s="10">
        <v>41974</v>
      </c>
      <c r="B283" s="11" t="s">
        <v>1793</v>
      </c>
      <c r="C283" s="11" t="s">
        <v>1252</v>
      </c>
      <c r="D283" s="11" t="s">
        <v>17</v>
      </c>
      <c r="E283" s="12" t="s">
        <v>83</v>
      </c>
      <c r="F283" s="13">
        <v>0</v>
      </c>
      <c r="G283" s="12" t="s">
        <v>1980</v>
      </c>
      <c r="H283" s="12" t="s">
        <v>1978</v>
      </c>
      <c r="I283" s="12" t="s">
        <v>1979</v>
      </c>
    </row>
    <row r="284" spans="1:9" customFormat="1" x14ac:dyDescent="0.2">
      <c r="A284" s="10">
        <v>41969</v>
      </c>
      <c r="B284" s="11" t="s">
        <v>5</v>
      </c>
      <c r="C284" s="66" t="s">
        <v>1252</v>
      </c>
      <c r="D284" s="11" t="s">
        <v>17</v>
      </c>
      <c r="E284" s="12" t="s">
        <v>72</v>
      </c>
      <c r="F284" s="13">
        <v>0</v>
      </c>
      <c r="G284" s="12" t="s">
        <v>1981</v>
      </c>
      <c r="H284" s="12" t="s">
        <v>846</v>
      </c>
      <c r="I284" s="12" t="s">
        <v>1182</v>
      </c>
    </row>
    <row r="285" spans="1:9" customFormat="1" hidden="1" x14ac:dyDescent="0.2">
      <c r="A285" s="10">
        <v>41967</v>
      </c>
      <c r="B285" s="11" t="s">
        <v>36</v>
      </c>
      <c r="C285" s="11" t="s">
        <v>1252</v>
      </c>
      <c r="D285" s="11" t="s">
        <v>17</v>
      </c>
      <c r="E285" s="12" t="s">
        <v>1092</v>
      </c>
      <c r="F285" s="13">
        <v>5655.7</v>
      </c>
      <c r="G285" s="12" t="s">
        <v>1983</v>
      </c>
      <c r="H285" s="12" t="s">
        <v>1121</v>
      </c>
      <c r="I285" s="12" t="s">
        <v>1982</v>
      </c>
    </row>
    <row r="286" spans="1:9" customFormat="1" hidden="1" x14ac:dyDescent="0.2">
      <c r="A286" s="10">
        <v>41967</v>
      </c>
      <c r="B286" s="11" t="s">
        <v>2194</v>
      </c>
      <c r="C286" s="11" t="s">
        <v>2</v>
      </c>
      <c r="D286" s="11" t="s">
        <v>1730</v>
      </c>
      <c r="E286" s="12" t="s">
        <v>513</v>
      </c>
      <c r="F286" s="13">
        <v>0</v>
      </c>
      <c r="G286" s="12" t="s">
        <v>2003</v>
      </c>
      <c r="H286" s="12" t="s">
        <v>1014</v>
      </c>
      <c r="I286" s="12" t="s">
        <v>2002</v>
      </c>
    </row>
    <row r="287" spans="1:9" customFormat="1" hidden="1" x14ac:dyDescent="0.2">
      <c r="A287" s="10">
        <v>41965</v>
      </c>
      <c r="B287" s="11" t="s">
        <v>6</v>
      </c>
      <c r="C287" s="11" t="s">
        <v>1252</v>
      </c>
      <c r="D287" s="11" t="s">
        <v>17</v>
      </c>
      <c r="E287" s="12" t="s">
        <v>66</v>
      </c>
      <c r="F287" s="13">
        <v>3718.58</v>
      </c>
      <c r="G287" s="12" t="s">
        <v>1964</v>
      </c>
      <c r="H287" s="12" t="s">
        <v>1325</v>
      </c>
      <c r="I287" s="12"/>
    </row>
    <row r="288" spans="1:9" customFormat="1" ht="25.5" hidden="1" x14ac:dyDescent="0.2">
      <c r="A288" s="10">
        <v>41964</v>
      </c>
      <c r="B288" s="11" t="s">
        <v>1793</v>
      </c>
      <c r="C288" s="66" t="s">
        <v>1252</v>
      </c>
      <c r="D288" s="11" t="s">
        <v>17</v>
      </c>
      <c r="E288" s="12" t="s">
        <v>66</v>
      </c>
      <c r="F288" s="13">
        <v>0</v>
      </c>
      <c r="G288" s="12" t="s">
        <v>1965</v>
      </c>
      <c r="H288" s="12" t="s">
        <v>1962</v>
      </c>
      <c r="I288" s="12" t="s">
        <v>1861</v>
      </c>
    </row>
    <row r="289" spans="1:9" customFormat="1" hidden="1" x14ac:dyDescent="0.2">
      <c r="A289" s="10">
        <v>41964</v>
      </c>
      <c r="B289" s="11" t="s">
        <v>36</v>
      </c>
      <c r="C289" s="66" t="s">
        <v>53</v>
      </c>
      <c r="D289" s="11" t="s">
        <v>19</v>
      </c>
      <c r="E289" s="12" t="s">
        <v>1968</v>
      </c>
      <c r="F289" s="13">
        <v>11574.26</v>
      </c>
      <c r="G289" s="12" t="s">
        <v>1969</v>
      </c>
      <c r="H289" s="12" t="s">
        <v>1385</v>
      </c>
      <c r="I289" s="12" t="s">
        <v>1807</v>
      </c>
    </row>
    <row r="290" spans="1:9" customFormat="1" hidden="1" x14ac:dyDescent="0.2">
      <c r="A290" s="10">
        <v>41964</v>
      </c>
      <c r="B290" s="11" t="s">
        <v>36</v>
      </c>
      <c r="C290" s="66" t="s">
        <v>1252</v>
      </c>
      <c r="D290" s="11" t="s">
        <v>17</v>
      </c>
      <c r="E290" s="12" t="s">
        <v>1968</v>
      </c>
      <c r="F290" s="13">
        <v>77215.81</v>
      </c>
      <c r="G290" s="12" t="s">
        <v>1970</v>
      </c>
      <c r="H290" s="12" t="s">
        <v>1385</v>
      </c>
      <c r="I290" s="12" t="s">
        <v>1807</v>
      </c>
    </row>
    <row r="291" spans="1:9" customFormat="1" hidden="1" x14ac:dyDescent="0.2">
      <c r="A291" s="10">
        <v>41964</v>
      </c>
      <c r="B291" s="11" t="s">
        <v>36</v>
      </c>
      <c r="C291" s="66" t="s">
        <v>1252</v>
      </c>
      <c r="D291" s="11" t="s">
        <v>17</v>
      </c>
      <c r="E291" s="12" t="s">
        <v>74</v>
      </c>
      <c r="F291" s="13">
        <v>0</v>
      </c>
      <c r="G291" s="12" t="s">
        <v>1971</v>
      </c>
      <c r="H291" s="12" t="s">
        <v>1103</v>
      </c>
      <c r="I291" s="12" t="s">
        <v>1649</v>
      </c>
    </row>
    <row r="292" spans="1:9" customFormat="1" hidden="1" x14ac:dyDescent="0.2">
      <c r="A292" s="10">
        <v>41964</v>
      </c>
      <c r="B292" s="11" t="s">
        <v>2194</v>
      </c>
      <c r="C292" s="66" t="s">
        <v>1252</v>
      </c>
      <c r="D292" s="11" t="s">
        <v>17</v>
      </c>
      <c r="E292" s="12" t="s">
        <v>774</v>
      </c>
      <c r="F292" s="13">
        <v>0</v>
      </c>
      <c r="G292" s="12" t="s">
        <v>1984</v>
      </c>
      <c r="H292" s="12" t="s">
        <v>780</v>
      </c>
      <c r="I292" s="12" t="s">
        <v>1537</v>
      </c>
    </row>
    <row r="293" spans="1:9" customFormat="1" hidden="1" x14ac:dyDescent="0.2">
      <c r="A293" s="10">
        <v>41963</v>
      </c>
      <c r="B293" s="11" t="s">
        <v>36</v>
      </c>
      <c r="C293" s="66" t="s">
        <v>1252</v>
      </c>
      <c r="D293" s="11" t="s">
        <v>17</v>
      </c>
      <c r="E293" s="12" t="s">
        <v>864</v>
      </c>
      <c r="F293" s="13">
        <v>16409.18</v>
      </c>
      <c r="G293" s="12" t="s">
        <v>1940</v>
      </c>
      <c r="H293" s="12" t="s">
        <v>863</v>
      </c>
      <c r="I293" s="12" t="s">
        <v>1493</v>
      </c>
    </row>
    <row r="294" spans="1:9" customFormat="1" hidden="1" x14ac:dyDescent="0.2">
      <c r="A294" s="10">
        <v>41963</v>
      </c>
      <c r="B294" s="11" t="s">
        <v>2201</v>
      </c>
      <c r="C294" s="11" t="s">
        <v>1252</v>
      </c>
      <c r="D294" s="11" t="s">
        <v>1730</v>
      </c>
      <c r="E294" s="12" t="s">
        <v>72</v>
      </c>
      <c r="F294" s="13">
        <v>0</v>
      </c>
      <c r="G294" s="12" t="s">
        <v>2244</v>
      </c>
      <c r="H294" s="12" t="s">
        <v>1028</v>
      </c>
      <c r="I294" s="12" t="s">
        <v>1182</v>
      </c>
    </row>
    <row r="295" spans="1:9" customFormat="1" hidden="1" x14ac:dyDescent="0.2">
      <c r="A295" s="10">
        <v>41961</v>
      </c>
      <c r="B295" s="11" t="s">
        <v>2194</v>
      </c>
      <c r="C295" s="11" t="s">
        <v>53</v>
      </c>
      <c r="D295" s="11" t="s">
        <v>1730</v>
      </c>
      <c r="E295" s="12" t="s">
        <v>800</v>
      </c>
      <c r="F295" s="13">
        <v>34219.31</v>
      </c>
      <c r="G295" s="12" t="s">
        <v>2313</v>
      </c>
      <c r="H295" s="12" t="s">
        <v>1820</v>
      </c>
      <c r="I295" s="12" t="s">
        <v>1579</v>
      </c>
    </row>
    <row r="296" spans="1:9" customFormat="1" hidden="1" x14ac:dyDescent="0.2">
      <c r="A296" s="10">
        <v>41961</v>
      </c>
      <c r="B296" s="11" t="s">
        <v>36</v>
      </c>
      <c r="C296" s="66" t="s">
        <v>1252</v>
      </c>
      <c r="D296" s="11" t="s">
        <v>17</v>
      </c>
      <c r="E296" s="12" t="s">
        <v>74</v>
      </c>
      <c r="F296" s="13">
        <v>20288.79</v>
      </c>
      <c r="G296" s="12" t="s">
        <v>1941</v>
      </c>
      <c r="H296" s="12" t="s">
        <v>766</v>
      </c>
      <c r="I296" s="12" t="s">
        <v>1649</v>
      </c>
    </row>
    <row r="297" spans="1:9" customFormat="1" ht="25.5" hidden="1" x14ac:dyDescent="0.2">
      <c r="A297" s="10">
        <v>41959</v>
      </c>
      <c r="B297" s="11" t="s">
        <v>1793</v>
      </c>
      <c r="C297" s="11" t="s">
        <v>1252</v>
      </c>
      <c r="D297" s="11" t="s">
        <v>17</v>
      </c>
      <c r="E297" s="12" t="s">
        <v>66</v>
      </c>
      <c r="F297" s="13">
        <v>0</v>
      </c>
      <c r="G297" s="12" t="s">
        <v>1966</v>
      </c>
      <c r="H297" s="12" t="s">
        <v>1942</v>
      </c>
      <c r="I297" s="12" t="s">
        <v>1861</v>
      </c>
    </row>
    <row r="298" spans="1:9" customFormat="1" x14ac:dyDescent="0.2">
      <c r="A298" s="10">
        <v>41959</v>
      </c>
      <c r="B298" s="11" t="s">
        <v>5</v>
      </c>
      <c r="C298" s="66" t="s">
        <v>761</v>
      </c>
      <c r="D298" s="11" t="s">
        <v>1730</v>
      </c>
      <c r="E298" s="12" t="s">
        <v>774</v>
      </c>
      <c r="F298" s="13">
        <v>0</v>
      </c>
      <c r="G298" s="12" t="s">
        <v>1944</v>
      </c>
      <c r="H298" s="12" t="s">
        <v>1943</v>
      </c>
      <c r="I298" s="12" t="s">
        <v>1537</v>
      </c>
    </row>
    <row r="299" spans="1:9" customFormat="1" hidden="1" x14ac:dyDescent="0.2">
      <c r="A299" s="10">
        <v>41959</v>
      </c>
      <c r="B299" s="11" t="s">
        <v>36</v>
      </c>
      <c r="C299" s="11" t="s">
        <v>1252</v>
      </c>
      <c r="D299" s="11" t="s">
        <v>17</v>
      </c>
      <c r="E299" s="12" t="s">
        <v>227</v>
      </c>
      <c r="F299" s="13">
        <v>16409.18</v>
      </c>
      <c r="G299" s="12" t="s">
        <v>1985</v>
      </c>
      <c r="H299" s="12" t="s">
        <v>1648</v>
      </c>
      <c r="I299" s="12" t="s">
        <v>1649</v>
      </c>
    </row>
    <row r="300" spans="1:9" customFormat="1" ht="25.5" hidden="1" x14ac:dyDescent="0.2">
      <c r="A300" s="10">
        <v>41957</v>
      </c>
      <c r="B300" s="11" t="s">
        <v>1793</v>
      </c>
      <c r="C300" s="11" t="s">
        <v>1252</v>
      </c>
      <c r="D300" s="11" t="s">
        <v>17</v>
      </c>
      <c r="E300" s="12" t="s">
        <v>66</v>
      </c>
      <c r="F300" s="13">
        <v>0</v>
      </c>
      <c r="G300" s="12" t="s">
        <v>1967</v>
      </c>
      <c r="H300" s="12" t="s">
        <v>1912</v>
      </c>
      <c r="I300" s="12" t="s">
        <v>1861</v>
      </c>
    </row>
    <row r="301" spans="1:9" customFormat="1" x14ac:dyDescent="0.2">
      <c r="A301" s="10">
        <v>41957</v>
      </c>
      <c r="B301" s="11" t="s">
        <v>5</v>
      </c>
      <c r="C301" s="66" t="s">
        <v>37</v>
      </c>
      <c r="D301" s="11" t="s">
        <v>1730</v>
      </c>
      <c r="E301" s="12" t="s">
        <v>72</v>
      </c>
      <c r="F301" s="13">
        <v>0</v>
      </c>
      <c r="G301" s="12" t="s">
        <v>1945</v>
      </c>
      <c r="H301" s="12" t="s">
        <v>771</v>
      </c>
      <c r="I301" s="12" t="s">
        <v>1182</v>
      </c>
    </row>
    <row r="302" spans="1:9" customFormat="1" hidden="1" x14ac:dyDescent="0.2">
      <c r="A302" s="10">
        <v>41955</v>
      </c>
      <c r="B302" s="11" t="s">
        <v>6</v>
      </c>
      <c r="C302" s="66" t="s">
        <v>53</v>
      </c>
      <c r="D302" s="11" t="s">
        <v>19</v>
      </c>
      <c r="E302" s="12" t="s">
        <v>1946</v>
      </c>
      <c r="F302" s="13"/>
      <c r="G302" s="12" t="s">
        <v>1947</v>
      </c>
      <c r="H302" s="12" t="s">
        <v>1137</v>
      </c>
      <c r="I302" s="12"/>
    </row>
    <row r="303" spans="1:9" customFormat="1" hidden="1" x14ac:dyDescent="0.2">
      <c r="A303" s="10">
        <v>41955</v>
      </c>
      <c r="B303" s="11" t="s">
        <v>36</v>
      </c>
      <c r="C303" s="11" t="s">
        <v>1252</v>
      </c>
      <c r="D303" s="11" t="s">
        <v>17</v>
      </c>
      <c r="E303" s="12" t="s">
        <v>677</v>
      </c>
      <c r="F303" s="13">
        <v>9688.56</v>
      </c>
      <c r="G303" s="12" t="s">
        <v>1949</v>
      </c>
      <c r="H303" s="12" t="s">
        <v>1102</v>
      </c>
      <c r="I303" s="12" t="s">
        <v>1948</v>
      </c>
    </row>
    <row r="304" spans="1:9" customFormat="1" hidden="1" x14ac:dyDescent="0.2">
      <c r="A304" s="10">
        <v>41953</v>
      </c>
      <c r="B304" s="11" t="s">
        <v>88</v>
      </c>
      <c r="C304" s="11" t="s">
        <v>2</v>
      </c>
      <c r="D304" s="11" t="s">
        <v>19</v>
      </c>
      <c r="E304" s="12" t="s">
        <v>28</v>
      </c>
      <c r="F304" s="13">
        <v>98000</v>
      </c>
      <c r="G304" s="12" t="s">
        <v>1951</v>
      </c>
      <c r="H304" s="12" t="s">
        <v>866</v>
      </c>
      <c r="I304" s="12" t="s">
        <v>1950</v>
      </c>
    </row>
    <row r="305" spans="1:9" customFormat="1" hidden="1" x14ac:dyDescent="0.2">
      <c r="A305" s="10">
        <v>41953</v>
      </c>
      <c r="B305" s="11" t="s">
        <v>36</v>
      </c>
      <c r="C305" s="11" t="s">
        <v>1252</v>
      </c>
      <c r="D305" s="11" t="s">
        <v>17</v>
      </c>
      <c r="E305" s="12" t="s">
        <v>1020</v>
      </c>
      <c r="F305" s="13">
        <v>24746.69</v>
      </c>
      <c r="G305" s="12" t="s">
        <v>1952</v>
      </c>
      <c r="H305" s="12" t="s">
        <v>1019</v>
      </c>
      <c r="I305" s="12" t="s">
        <v>1909</v>
      </c>
    </row>
    <row r="306" spans="1:9" customFormat="1" hidden="1" x14ac:dyDescent="0.2">
      <c r="A306" s="10">
        <v>41953</v>
      </c>
      <c r="B306" s="11" t="s">
        <v>2194</v>
      </c>
      <c r="C306" s="66" t="s">
        <v>2</v>
      </c>
      <c r="D306" s="11" t="s">
        <v>19</v>
      </c>
      <c r="E306" s="12" t="s">
        <v>225</v>
      </c>
      <c r="F306" s="13">
        <v>410</v>
      </c>
      <c r="G306" s="12" t="s">
        <v>1953</v>
      </c>
      <c r="H306" s="12" t="s">
        <v>993</v>
      </c>
      <c r="I306" s="12" t="s">
        <v>1738</v>
      </c>
    </row>
    <row r="307" spans="1:9" customFormat="1" hidden="1" x14ac:dyDescent="0.2">
      <c r="A307" s="10">
        <v>41950</v>
      </c>
      <c r="B307" s="11" t="s">
        <v>2234</v>
      </c>
      <c r="C307" s="11" t="s">
        <v>1252</v>
      </c>
      <c r="D307" s="11" t="s">
        <v>17</v>
      </c>
      <c r="E307" s="12" t="s">
        <v>1954</v>
      </c>
      <c r="F307" s="13">
        <v>0</v>
      </c>
      <c r="G307" s="12" t="s">
        <v>1955</v>
      </c>
      <c r="H307" s="12" t="s">
        <v>855</v>
      </c>
      <c r="I307" s="12" t="s">
        <v>1699</v>
      </c>
    </row>
    <row r="308" spans="1:9" customFormat="1" hidden="1" x14ac:dyDescent="0.2">
      <c r="A308" s="10">
        <v>41949</v>
      </c>
      <c r="B308" s="11" t="s">
        <v>36</v>
      </c>
      <c r="C308" s="11" t="s">
        <v>1252</v>
      </c>
      <c r="D308" s="11" t="s">
        <v>17</v>
      </c>
      <c r="E308" s="12" t="s">
        <v>1806</v>
      </c>
      <c r="F308" s="13">
        <v>8000</v>
      </c>
      <c r="G308" s="12" t="s">
        <v>1956</v>
      </c>
      <c r="H308" s="12" t="s">
        <v>1385</v>
      </c>
      <c r="I308" s="12" t="s">
        <v>1807</v>
      </c>
    </row>
    <row r="309" spans="1:9" customFormat="1" x14ac:dyDescent="0.2">
      <c r="A309" s="10">
        <v>41947</v>
      </c>
      <c r="B309" s="11" t="s">
        <v>5</v>
      </c>
      <c r="C309" s="66" t="s">
        <v>761</v>
      </c>
      <c r="D309" s="11" t="s">
        <v>1730</v>
      </c>
      <c r="E309" s="12" t="s">
        <v>72</v>
      </c>
      <c r="F309" s="13">
        <v>0</v>
      </c>
      <c r="G309" s="12" t="s">
        <v>1957</v>
      </c>
      <c r="H309" s="12" t="s">
        <v>1105</v>
      </c>
      <c r="I309" s="12" t="s">
        <v>1182</v>
      </c>
    </row>
    <row r="310" spans="1:9" customFormat="1" hidden="1" x14ac:dyDescent="0.2">
      <c r="A310" s="10">
        <v>41946</v>
      </c>
      <c r="B310" s="11" t="s">
        <v>36</v>
      </c>
      <c r="C310" s="66" t="s">
        <v>53</v>
      </c>
      <c r="D310" s="11" t="s">
        <v>19</v>
      </c>
      <c r="E310" s="12" t="s">
        <v>1916</v>
      </c>
      <c r="F310" s="13">
        <v>6000</v>
      </c>
      <c r="G310" s="12" t="s">
        <v>1918</v>
      </c>
      <c r="H310" s="12" t="s">
        <v>1463</v>
      </c>
      <c r="I310" s="12" t="s">
        <v>1917</v>
      </c>
    </row>
    <row r="311" spans="1:9" customFormat="1" hidden="1" x14ac:dyDescent="0.2">
      <c r="A311" s="10">
        <v>41944</v>
      </c>
      <c r="B311" s="11" t="s">
        <v>2234</v>
      </c>
      <c r="C311" s="11" t="s">
        <v>1252</v>
      </c>
      <c r="D311" s="11" t="s">
        <v>17</v>
      </c>
      <c r="E311" s="12" t="s">
        <v>1958</v>
      </c>
      <c r="F311" s="13">
        <v>23340.33</v>
      </c>
      <c r="G311" s="12" t="s">
        <v>1959</v>
      </c>
      <c r="H311" s="12" t="s">
        <v>1198</v>
      </c>
      <c r="I311" s="12" t="s">
        <v>1601</v>
      </c>
    </row>
    <row r="312" spans="1:9" customFormat="1" hidden="1" x14ac:dyDescent="0.2">
      <c r="A312" s="10">
        <v>41943</v>
      </c>
      <c r="B312" s="11" t="s">
        <v>2194</v>
      </c>
      <c r="C312" s="66" t="s">
        <v>1252</v>
      </c>
      <c r="D312" s="11" t="s">
        <v>1730</v>
      </c>
      <c r="E312" s="12" t="s">
        <v>225</v>
      </c>
      <c r="F312" s="13">
        <v>0</v>
      </c>
      <c r="G312" s="12" t="s">
        <v>1919</v>
      </c>
      <c r="H312" s="12" t="s">
        <v>1887</v>
      </c>
      <c r="I312" s="12" t="s">
        <v>1738</v>
      </c>
    </row>
    <row r="313" spans="1:9" customFormat="1" hidden="1" x14ac:dyDescent="0.2">
      <c r="A313" s="10">
        <v>41941</v>
      </c>
      <c r="B313" s="11" t="s">
        <v>36</v>
      </c>
      <c r="C313" s="66" t="s">
        <v>53</v>
      </c>
      <c r="D313" s="11" t="s">
        <v>19</v>
      </c>
      <c r="E313" s="12" t="s">
        <v>1921</v>
      </c>
      <c r="F313" s="13">
        <v>7738.83</v>
      </c>
      <c r="G313" s="12" t="s">
        <v>1923</v>
      </c>
      <c r="H313" s="12" t="s">
        <v>1920</v>
      </c>
      <c r="I313" s="12" t="s">
        <v>1922</v>
      </c>
    </row>
    <row r="314" spans="1:9" customFormat="1" hidden="1" x14ac:dyDescent="0.2">
      <c r="A314" s="10">
        <v>41940</v>
      </c>
      <c r="B314" s="11" t="s">
        <v>36</v>
      </c>
      <c r="C314" s="66" t="s">
        <v>761</v>
      </c>
      <c r="D314" s="11" t="s">
        <v>1730</v>
      </c>
      <c r="E314" s="12" t="s">
        <v>72</v>
      </c>
      <c r="F314" s="13">
        <v>0</v>
      </c>
      <c r="G314" s="12" t="s">
        <v>1924</v>
      </c>
      <c r="H314" s="12" t="s">
        <v>817</v>
      </c>
      <c r="I314" s="12" t="s">
        <v>1487</v>
      </c>
    </row>
    <row r="315" spans="1:9" customFormat="1" ht="25.5" hidden="1" x14ac:dyDescent="0.2">
      <c r="A315" s="10">
        <v>41938</v>
      </c>
      <c r="B315" s="11" t="s">
        <v>1793</v>
      </c>
      <c r="C315" s="66" t="s">
        <v>53</v>
      </c>
      <c r="D315" s="11" t="s">
        <v>19</v>
      </c>
      <c r="E315" s="12" t="s">
        <v>66</v>
      </c>
      <c r="F315" s="13">
        <v>3975</v>
      </c>
      <c r="G315" s="12" t="s">
        <v>1926</v>
      </c>
      <c r="H315" s="12" t="s">
        <v>1860</v>
      </c>
      <c r="I315" s="12" t="s">
        <v>1861</v>
      </c>
    </row>
    <row r="316" spans="1:9" customFormat="1" hidden="1" x14ac:dyDescent="0.2">
      <c r="A316" s="61">
        <v>41938</v>
      </c>
      <c r="B316" s="62" t="s">
        <v>2201</v>
      </c>
      <c r="C316" s="697" t="s">
        <v>53</v>
      </c>
      <c r="D316" s="62" t="s">
        <v>19</v>
      </c>
      <c r="E316" s="62" t="s">
        <v>1563</v>
      </c>
      <c r="F316" s="63">
        <v>15000</v>
      </c>
      <c r="G316" s="62" t="s">
        <v>1928</v>
      </c>
      <c r="H316" s="62" t="s">
        <v>1220</v>
      </c>
      <c r="I316" s="12" t="s">
        <v>1927</v>
      </c>
    </row>
    <row r="317" spans="1:9" customFormat="1" hidden="1" x14ac:dyDescent="0.2">
      <c r="A317" s="10">
        <v>41937</v>
      </c>
      <c r="B317" s="11" t="s">
        <v>6</v>
      </c>
      <c r="C317" s="11" t="s">
        <v>53</v>
      </c>
      <c r="D317" s="11" t="s">
        <v>19</v>
      </c>
      <c r="E317" s="12" t="s">
        <v>1086</v>
      </c>
      <c r="F317" s="13">
        <v>0</v>
      </c>
      <c r="G317" s="12" t="s">
        <v>1960</v>
      </c>
      <c r="H317" s="12" t="s">
        <v>1085</v>
      </c>
      <c r="I317" s="12"/>
    </row>
    <row r="318" spans="1:9" customFormat="1" hidden="1" x14ac:dyDescent="0.2">
      <c r="A318" s="10">
        <v>41936</v>
      </c>
      <c r="B318" s="11" t="s">
        <v>36</v>
      </c>
      <c r="C318" s="11" t="s">
        <v>53</v>
      </c>
      <c r="D318" s="11" t="s">
        <v>1730</v>
      </c>
      <c r="E318" s="12" t="s">
        <v>56</v>
      </c>
      <c r="F318" s="13">
        <v>2588.87</v>
      </c>
      <c r="G318" s="12" t="s">
        <v>1929</v>
      </c>
      <c r="H318" s="12" t="s">
        <v>1113</v>
      </c>
      <c r="I318" s="12" t="s">
        <v>1487</v>
      </c>
    </row>
    <row r="319" spans="1:9" customFormat="1" hidden="1" x14ac:dyDescent="0.2">
      <c r="A319" s="10">
        <v>41934</v>
      </c>
      <c r="B319" s="11" t="s">
        <v>1770</v>
      </c>
      <c r="C319" s="66" t="s">
        <v>1252</v>
      </c>
      <c r="D319" s="11" t="s">
        <v>18</v>
      </c>
      <c r="E319" s="12" t="s">
        <v>227</v>
      </c>
      <c r="F319" s="13">
        <v>0</v>
      </c>
      <c r="G319" s="12" t="s">
        <v>1913</v>
      </c>
      <c r="H319" s="12" t="s">
        <v>1191</v>
      </c>
      <c r="I319" s="12" t="s">
        <v>1649</v>
      </c>
    </row>
    <row r="320" spans="1:9" customFormat="1" hidden="1" x14ac:dyDescent="0.2">
      <c r="A320" s="10">
        <v>41932</v>
      </c>
      <c r="B320" s="11" t="s">
        <v>36</v>
      </c>
      <c r="C320" s="82" t="s">
        <v>1252</v>
      </c>
      <c r="D320" s="11" t="s">
        <v>17</v>
      </c>
      <c r="E320" s="12" t="s">
        <v>1908</v>
      </c>
      <c r="F320" s="13">
        <v>26188.81</v>
      </c>
      <c r="G320" s="12" t="s">
        <v>1910</v>
      </c>
      <c r="H320" s="12" t="s">
        <v>1019</v>
      </c>
      <c r="I320" s="12" t="s">
        <v>1909</v>
      </c>
    </row>
    <row r="321" spans="1:9" customFormat="1" hidden="1" x14ac:dyDescent="0.2">
      <c r="A321" s="10">
        <v>41928</v>
      </c>
      <c r="B321" s="11" t="s">
        <v>36</v>
      </c>
      <c r="C321" s="11" t="s">
        <v>1252</v>
      </c>
      <c r="D321" s="11" t="s">
        <v>17</v>
      </c>
      <c r="E321" s="12" t="s">
        <v>72</v>
      </c>
      <c r="F321" s="13">
        <v>8050.61</v>
      </c>
      <c r="G321" s="12" t="s">
        <v>1911</v>
      </c>
      <c r="H321" s="12" t="s">
        <v>1100</v>
      </c>
      <c r="I321" s="12" t="s">
        <v>1182</v>
      </c>
    </row>
    <row r="322" spans="1:9" customFormat="1" hidden="1" x14ac:dyDescent="0.2">
      <c r="A322" s="10">
        <v>41928</v>
      </c>
      <c r="B322" s="11" t="s">
        <v>6</v>
      </c>
      <c r="C322" s="11" t="s">
        <v>1252</v>
      </c>
      <c r="D322" s="11" t="s">
        <v>17</v>
      </c>
      <c r="E322" s="12" t="s">
        <v>1930</v>
      </c>
      <c r="F322" s="13">
        <v>0</v>
      </c>
      <c r="G322" s="12" t="s">
        <v>1932</v>
      </c>
      <c r="H322" s="12" t="s">
        <v>1135</v>
      </c>
      <c r="I322" s="12" t="s">
        <v>1931</v>
      </c>
    </row>
    <row r="323" spans="1:9" customFormat="1" hidden="1" x14ac:dyDescent="0.2">
      <c r="A323" s="10">
        <v>41924</v>
      </c>
      <c r="B323" s="11" t="s">
        <v>1793</v>
      </c>
      <c r="C323" s="66" t="s">
        <v>53</v>
      </c>
      <c r="D323" s="11" t="s">
        <v>19</v>
      </c>
      <c r="E323" s="12" t="s">
        <v>66</v>
      </c>
      <c r="F323" s="13">
        <v>5939.87</v>
      </c>
      <c r="G323" s="12" t="s">
        <v>2016</v>
      </c>
      <c r="H323" s="12" t="s">
        <v>1912</v>
      </c>
      <c r="I323" s="12" t="s">
        <v>1177</v>
      </c>
    </row>
    <row r="324" spans="1:9" customFormat="1" hidden="1" x14ac:dyDescent="0.2">
      <c r="A324" s="10">
        <v>41923</v>
      </c>
      <c r="B324" s="11" t="s">
        <v>2132</v>
      </c>
      <c r="C324" s="11" t="s">
        <v>53</v>
      </c>
      <c r="D324" s="11" t="s">
        <v>19</v>
      </c>
      <c r="E324" s="12" t="s">
        <v>66</v>
      </c>
      <c r="F324" s="13">
        <v>10021</v>
      </c>
      <c r="G324" s="12" t="s">
        <v>1973</v>
      </c>
      <c r="H324" s="12"/>
      <c r="I324" s="12"/>
    </row>
    <row r="325" spans="1:9" customFormat="1" hidden="1" x14ac:dyDescent="0.2">
      <c r="A325" s="10">
        <v>41922</v>
      </c>
      <c r="B325" s="11" t="s">
        <v>36</v>
      </c>
      <c r="C325" s="11" t="s">
        <v>1252</v>
      </c>
      <c r="D325" s="11" t="s">
        <v>17</v>
      </c>
      <c r="E325" s="12" t="s">
        <v>56</v>
      </c>
      <c r="F325" s="13"/>
      <c r="G325" s="12" t="s">
        <v>1961</v>
      </c>
      <c r="H325" s="12" t="s">
        <v>817</v>
      </c>
      <c r="I325" s="12" t="s">
        <v>1487</v>
      </c>
    </row>
    <row r="326" spans="1:9" customFormat="1" x14ac:dyDescent="0.2">
      <c r="A326" s="10">
        <v>41922</v>
      </c>
      <c r="B326" s="11" t="s">
        <v>2193</v>
      </c>
      <c r="C326" s="66" t="s">
        <v>1252</v>
      </c>
      <c r="D326" s="11" t="s">
        <v>1730</v>
      </c>
      <c r="E326" s="12" t="s">
        <v>72</v>
      </c>
      <c r="F326" s="13">
        <v>0</v>
      </c>
      <c r="G326" s="12" t="s">
        <v>2350</v>
      </c>
      <c r="H326" s="12" t="s">
        <v>771</v>
      </c>
      <c r="I326" s="12" t="s">
        <v>1182</v>
      </c>
    </row>
    <row r="327" spans="1:9" customFormat="1" x14ac:dyDescent="0.2">
      <c r="A327" s="10">
        <v>41921</v>
      </c>
      <c r="B327" s="11" t="s">
        <v>5</v>
      </c>
      <c r="C327" s="66" t="s">
        <v>761</v>
      </c>
      <c r="D327" s="11" t="s">
        <v>1730</v>
      </c>
      <c r="E327" s="12" t="s">
        <v>203</v>
      </c>
      <c r="F327" s="13">
        <v>0</v>
      </c>
      <c r="G327" s="12" t="s">
        <v>1899</v>
      </c>
      <c r="H327" s="12" t="s">
        <v>1200</v>
      </c>
      <c r="I327" s="12" t="s">
        <v>1223</v>
      </c>
    </row>
    <row r="328" spans="1:9" customFormat="1" hidden="1" x14ac:dyDescent="0.2">
      <c r="A328" s="10">
        <v>41921</v>
      </c>
      <c r="B328" s="11" t="s">
        <v>1793</v>
      </c>
      <c r="C328" s="11" t="s">
        <v>1252</v>
      </c>
      <c r="D328" s="11" t="s">
        <v>18</v>
      </c>
      <c r="E328" s="12" t="s">
        <v>28</v>
      </c>
      <c r="F328" s="13">
        <v>0</v>
      </c>
      <c r="G328" s="12" t="s">
        <v>1900</v>
      </c>
      <c r="H328" s="12" t="s">
        <v>1794</v>
      </c>
      <c r="I328" s="12" t="s">
        <v>1180</v>
      </c>
    </row>
    <row r="329" spans="1:9" customFormat="1" x14ac:dyDescent="0.2">
      <c r="A329" s="10">
        <v>41919</v>
      </c>
      <c r="B329" s="11" t="s">
        <v>5</v>
      </c>
      <c r="C329" s="66" t="s">
        <v>1252</v>
      </c>
      <c r="D329" s="11" t="s">
        <v>17</v>
      </c>
      <c r="E329" s="12" t="s">
        <v>373</v>
      </c>
      <c r="F329" s="13">
        <v>0</v>
      </c>
      <c r="G329" s="12" t="s">
        <v>1933</v>
      </c>
      <c r="H329" s="12" t="s">
        <v>1226</v>
      </c>
      <c r="I329" s="12" t="s">
        <v>1170</v>
      </c>
    </row>
    <row r="330" spans="1:9" customFormat="1" x14ac:dyDescent="0.2">
      <c r="A330" s="10">
        <v>41913</v>
      </c>
      <c r="B330" s="11" t="s">
        <v>5</v>
      </c>
      <c r="C330" s="66" t="s">
        <v>761</v>
      </c>
      <c r="D330" s="11" t="s">
        <v>1730</v>
      </c>
      <c r="E330" s="12" t="s">
        <v>260</v>
      </c>
      <c r="F330" s="13">
        <v>892.98</v>
      </c>
      <c r="G330" s="12" t="s">
        <v>1901</v>
      </c>
      <c r="H330" s="12" t="s">
        <v>891</v>
      </c>
      <c r="I330" s="12" t="s">
        <v>1665</v>
      </c>
    </row>
    <row r="331" spans="1:9" customFormat="1" ht="13.5" thickBot="1" x14ac:dyDescent="0.25">
      <c r="A331" s="10">
        <v>41913</v>
      </c>
      <c r="B331" s="11" t="s">
        <v>5</v>
      </c>
      <c r="C331" s="66" t="s">
        <v>761</v>
      </c>
      <c r="D331" s="11" t="s">
        <v>1730</v>
      </c>
      <c r="E331" s="12" t="s">
        <v>260</v>
      </c>
      <c r="F331" s="13">
        <v>1772.14</v>
      </c>
      <c r="G331" s="12" t="s">
        <v>1902</v>
      </c>
      <c r="H331" s="12" t="s">
        <v>928</v>
      </c>
      <c r="I331" s="12" t="s">
        <v>1665</v>
      </c>
    </row>
    <row r="332" spans="1:9" customFormat="1" hidden="1" x14ac:dyDescent="0.2">
      <c r="A332" s="10">
        <v>41911</v>
      </c>
      <c r="B332" s="11" t="s">
        <v>36</v>
      </c>
      <c r="C332" s="66" t="s">
        <v>53</v>
      </c>
      <c r="D332" s="11" t="s">
        <v>17</v>
      </c>
      <c r="E332" s="12" t="s">
        <v>28</v>
      </c>
      <c r="F332" s="13">
        <v>14355.32</v>
      </c>
      <c r="G332" s="12" t="s">
        <v>1879</v>
      </c>
      <c r="H332" s="12" t="s">
        <v>1099</v>
      </c>
      <c r="I332" s="12" t="s">
        <v>1180</v>
      </c>
    </row>
    <row r="333" spans="1:9" customFormat="1" hidden="1" x14ac:dyDescent="0.2">
      <c r="A333" s="10">
        <v>41911</v>
      </c>
      <c r="B333" s="11" t="s">
        <v>1770</v>
      </c>
      <c r="C333" s="66" t="s">
        <v>2</v>
      </c>
      <c r="D333" s="11" t="s">
        <v>17</v>
      </c>
      <c r="E333" s="12" t="s">
        <v>34</v>
      </c>
      <c r="F333" s="13">
        <v>85000</v>
      </c>
      <c r="G333" s="12" t="s">
        <v>1880</v>
      </c>
      <c r="H333" s="12" t="s">
        <v>1320</v>
      </c>
      <c r="I333" s="12" t="s">
        <v>1824</v>
      </c>
    </row>
    <row r="334" spans="1:9" customFormat="1" hidden="1" x14ac:dyDescent="0.2">
      <c r="A334" s="10">
        <v>41908</v>
      </c>
      <c r="B334" s="11" t="s">
        <v>36</v>
      </c>
      <c r="C334" s="11" t="s">
        <v>761</v>
      </c>
      <c r="D334" s="11" t="s">
        <v>18</v>
      </c>
      <c r="E334" s="12" t="s">
        <v>203</v>
      </c>
      <c r="F334" s="13">
        <v>0</v>
      </c>
      <c r="G334" s="12" t="s">
        <v>1881</v>
      </c>
      <c r="H334" s="12" t="s">
        <v>786</v>
      </c>
      <c r="I334" s="12" t="s">
        <v>1579</v>
      </c>
    </row>
    <row r="335" spans="1:9" customFormat="1" hidden="1" x14ac:dyDescent="0.2">
      <c r="A335" s="10">
        <v>41906</v>
      </c>
      <c r="B335" s="11" t="s">
        <v>36</v>
      </c>
      <c r="C335" s="11" t="s">
        <v>37</v>
      </c>
      <c r="D335" s="11" t="s">
        <v>1730</v>
      </c>
      <c r="E335" s="12" t="s">
        <v>1882</v>
      </c>
      <c r="F335" s="13">
        <v>21836.94</v>
      </c>
      <c r="G335" s="12" t="s">
        <v>1883</v>
      </c>
      <c r="H335" s="12" t="s">
        <v>827</v>
      </c>
      <c r="I335" s="12" t="s">
        <v>1590</v>
      </c>
    </row>
    <row r="336" spans="1:9" customFormat="1" hidden="1" x14ac:dyDescent="0.2">
      <c r="A336" s="10">
        <v>41906</v>
      </c>
      <c r="B336" s="11" t="s">
        <v>36</v>
      </c>
      <c r="C336" s="11" t="s">
        <v>53</v>
      </c>
      <c r="D336" s="11" t="s">
        <v>17</v>
      </c>
      <c r="E336" s="12" t="s">
        <v>28</v>
      </c>
      <c r="F336" s="13">
        <v>16319.85</v>
      </c>
      <c r="G336" s="12" t="s">
        <v>1879</v>
      </c>
      <c r="H336" s="12" t="s">
        <v>1309</v>
      </c>
      <c r="I336" s="12" t="s">
        <v>1180</v>
      </c>
    </row>
    <row r="337" spans="1:9" customFormat="1" hidden="1" x14ac:dyDescent="0.2">
      <c r="A337" s="10">
        <v>41905</v>
      </c>
      <c r="B337" s="11" t="s">
        <v>36</v>
      </c>
      <c r="C337" s="11" t="s">
        <v>37</v>
      </c>
      <c r="D337" s="11" t="s">
        <v>1730</v>
      </c>
      <c r="E337" s="12" t="s">
        <v>948</v>
      </c>
      <c r="F337" s="13">
        <v>1983.9</v>
      </c>
      <c r="G337" s="12" t="s">
        <v>1885</v>
      </c>
      <c r="H337" s="12" t="s">
        <v>1044</v>
      </c>
      <c r="I337" s="12" t="s">
        <v>1884</v>
      </c>
    </row>
    <row r="338" spans="1:9" customFormat="1" hidden="1" x14ac:dyDescent="0.2">
      <c r="A338" s="10">
        <v>41904</v>
      </c>
      <c r="B338" s="11" t="s">
        <v>2234</v>
      </c>
      <c r="C338" s="11" t="s">
        <v>53</v>
      </c>
      <c r="D338" s="11" t="s">
        <v>17</v>
      </c>
      <c r="E338" s="12" t="s">
        <v>288</v>
      </c>
      <c r="F338" s="13">
        <v>12347.34</v>
      </c>
      <c r="G338" s="12" t="s">
        <v>1886</v>
      </c>
      <c r="H338" s="12" t="s">
        <v>1198</v>
      </c>
      <c r="I338" s="12" t="s">
        <v>1601</v>
      </c>
    </row>
    <row r="339" spans="1:9" customFormat="1" hidden="1" x14ac:dyDescent="0.2">
      <c r="A339" s="10">
        <v>41904</v>
      </c>
      <c r="B339" s="11" t="s">
        <v>2194</v>
      </c>
      <c r="C339" s="66" t="s">
        <v>761</v>
      </c>
      <c r="D339" s="11" t="s">
        <v>20</v>
      </c>
      <c r="E339" s="12" t="s">
        <v>1888</v>
      </c>
      <c r="F339" s="13">
        <v>1234.17</v>
      </c>
      <c r="G339" s="12" t="s">
        <v>1903</v>
      </c>
      <c r="H339" s="12" t="s">
        <v>1887</v>
      </c>
      <c r="I339" s="12" t="s">
        <v>1889</v>
      </c>
    </row>
    <row r="340" spans="1:9" customFormat="1" hidden="1" x14ac:dyDescent="0.2">
      <c r="A340" s="10">
        <v>41904</v>
      </c>
      <c r="B340" s="11" t="s">
        <v>2194</v>
      </c>
      <c r="C340" s="66" t="s">
        <v>761</v>
      </c>
      <c r="D340" s="11" t="s">
        <v>20</v>
      </c>
      <c r="E340" s="12" t="s">
        <v>1888</v>
      </c>
      <c r="F340" s="13">
        <v>195.9</v>
      </c>
      <c r="G340" s="12" t="s">
        <v>1904</v>
      </c>
      <c r="H340" s="12" t="s">
        <v>1887</v>
      </c>
      <c r="I340" s="12" t="s">
        <v>1889</v>
      </c>
    </row>
    <row r="341" spans="1:9" customFormat="1" hidden="1" x14ac:dyDescent="0.2">
      <c r="A341" s="10">
        <v>41900</v>
      </c>
      <c r="B341" s="11" t="s">
        <v>2234</v>
      </c>
      <c r="C341" s="11" t="s">
        <v>53</v>
      </c>
      <c r="D341" s="11" t="s">
        <v>17</v>
      </c>
      <c r="E341" s="12" t="s">
        <v>1163</v>
      </c>
      <c r="F341" s="13">
        <v>0</v>
      </c>
      <c r="G341" s="12" t="s">
        <v>1890</v>
      </c>
      <c r="H341" s="12" t="s">
        <v>1051</v>
      </c>
      <c r="I341" s="12" t="s">
        <v>1165</v>
      </c>
    </row>
    <row r="342" spans="1:9" customFormat="1" hidden="1" x14ac:dyDescent="0.2">
      <c r="A342" s="10">
        <v>41898</v>
      </c>
      <c r="B342" s="11" t="s">
        <v>2234</v>
      </c>
      <c r="C342" s="66" t="s">
        <v>53</v>
      </c>
      <c r="D342" s="11" t="s">
        <v>17</v>
      </c>
      <c r="E342" s="12" t="s">
        <v>221</v>
      </c>
      <c r="F342" s="13">
        <v>0</v>
      </c>
      <c r="G342" s="12" t="s">
        <v>1873</v>
      </c>
      <c r="H342" s="12" t="s">
        <v>855</v>
      </c>
      <c r="I342" s="12" t="s">
        <v>1699</v>
      </c>
    </row>
    <row r="343" spans="1:9" customFormat="1" hidden="1" x14ac:dyDescent="0.2">
      <c r="A343" s="10">
        <v>41897</v>
      </c>
      <c r="B343" s="11" t="s">
        <v>2201</v>
      </c>
      <c r="C343" s="66" t="s">
        <v>2</v>
      </c>
      <c r="D343" s="11" t="s">
        <v>17</v>
      </c>
      <c r="E343" s="12" t="s">
        <v>717</v>
      </c>
      <c r="F343" s="13">
        <v>304414.01</v>
      </c>
      <c r="G343" s="12" t="s">
        <v>1874</v>
      </c>
      <c r="H343" s="12" t="s">
        <v>880</v>
      </c>
      <c r="I343" s="12" t="s">
        <v>1640</v>
      </c>
    </row>
    <row r="344" spans="1:9" customFormat="1" hidden="1" x14ac:dyDescent="0.2">
      <c r="A344" s="10">
        <v>41897</v>
      </c>
      <c r="B344" s="11" t="s">
        <v>36</v>
      </c>
      <c r="C344" s="66" t="s">
        <v>1252</v>
      </c>
      <c r="D344" s="11" t="s">
        <v>17</v>
      </c>
      <c r="E344" s="12" t="s">
        <v>28</v>
      </c>
      <c r="F344" s="13">
        <v>17033.13</v>
      </c>
      <c r="G344" s="12" t="s">
        <v>1875</v>
      </c>
      <c r="H344" s="12" t="s">
        <v>1566</v>
      </c>
      <c r="I344" s="12" t="s">
        <v>1180</v>
      </c>
    </row>
    <row r="345" spans="1:9" customFormat="1" hidden="1" x14ac:dyDescent="0.2">
      <c r="A345" s="10">
        <v>41893</v>
      </c>
      <c r="B345" s="11" t="s">
        <v>2194</v>
      </c>
      <c r="C345" s="11" t="s">
        <v>1252</v>
      </c>
      <c r="D345" s="11" t="s">
        <v>17</v>
      </c>
      <c r="E345" s="12" t="s">
        <v>1297</v>
      </c>
      <c r="F345" s="13">
        <v>20285.2</v>
      </c>
      <c r="G345" s="12" t="s">
        <v>1970</v>
      </c>
      <c r="H345" s="12" t="s">
        <v>1155</v>
      </c>
      <c r="I345" s="12" t="s">
        <v>1541</v>
      </c>
    </row>
    <row r="346" spans="1:9" customFormat="1" hidden="1" x14ac:dyDescent="0.2">
      <c r="A346" s="10">
        <v>41890</v>
      </c>
      <c r="B346" s="11" t="s">
        <v>5</v>
      </c>
      <c r="C346" s="66" t="s">
        <v>761</v>
      </c>
      <c r="D346" s="11" t="s">
        <v>20</v>
      </c>
      <c r="E346" s="12" t="s">
        <v>1436</v>
      </c>
      <c r="F346" s="13">
        <v>0</v>
      </c>
      <c r="G346" s="12" t="s">
        <v>1876</v>
      </c>
      <c r="H346" s="12" t="s">
        <v>924</v>
      </c>
      <c r="I346" s="12" t="s">
        <v>1170</v>
      </c>
    </row>
    <row r="347" spans="1:9" customFormat="1" hidden="1" x14ac:dyDescent="0.2">
      <c r="A347" s="10">
        <v>41886</v>
      </c>
      <c r="B347" s="11" t="s">
        <v>36</v>
      </c>
      <c r="C347" s="11" t="s">
        <v>761</v>
      </c>
      <c r="D347" s="11" t="s">
        <v>17</v>
      </c>
      <c r="E347" s="12" t="s">
        <v>1391</v>
      </c>
      <c r="F347" s="13">
        <v>0</v>
      </c>
      <c r="G347" s="12" t="s">
        <v>1836</v>
      </c>
      <c r="H347" s="12" t="s">
        <v>1113</v>
      </c>
      <c r="I347" s="12" t="s">
        <v>1487</v>
      </c>
    </row>
    <row r="348" spans="1:9" customFormat="1" hidden="1" x14ac:dyDescent="0.2">
      <c r="A348" s="873">
        <v>41886</v>
      </c>
      <c r="B348" s="62" t="s">
        <v>5</v>
      </c>
      <c r="C348" s="65" t="s">
        <v>2</v>
      </c>
      <c r="D348" s="65" t="s">
        <v>17</v>
      </c>
      <c r="E348" s="62" t="s">
        <v>233</v>
      </c>
      <c r="F348" s="689">
        <v>86365</v>
      </c>
      <c r="G348" s="62" t="s">
        <v>1837</v>
      </c>
      <c r="H348" s="12" t="s">
        <v>1110</v>
      </c>
      <c r="I348" s="12" t="s">
        <v>1554</v>
      </c>
    </row>
    <row r="349" spans="1:9" customFormat="1" hidden="1" x14ac:dyDescent="0.2">
      <c r="A349" s="873">
        <v>41884</v>
      </c>
      <c r="B349" s="62" t="s">
        <v>5</v>
      </c>
      <c r="C349" s="65" t="s">
        <v>761</v>
      </c>
      <c r="D349" s="65" t="s">
        <v>18</v>
      </c>
      <c r="E349" s="62" t="s">
        <v>1838</v>
      </c>
      <c r="F349" s="689">
        <v>0</v>
      </c>
      <c r="G349" s="62" t="s">
        <v>1839</v>
      </c>
      <c r="H349" s="12" t="s">
        <v>1302</v>
      </c>
      <c r="I349" s="12" t="s">
        <v>1554</v>
      </c>
    </row>
    <row r="350" spans="1:9" customFormat="1" hidden="1" x14ac:dyDescent="0.2">
      <c r="A350" s="873">
        <v>41884</v>
      </c>
      <c r="B350" s="62" t="s">
        <v>36</v>
      </c>
      <c r="C350" s="65" t="s">
        <v>53</v>
      </c>
      <c r="D350" s="65" t="s">
        <v>19</v>
      </c>
      <c r="E350" s="62" t="s">
        <v>1840</v>
      </c>
      <c r="F350" s="689">
        <v>28000</v>
      </c>
      <c r="G350" s="62" t="s">
        <v>22</v>
      </c>
      <c r="H350" s="12" t="s">
        <v>1007</v>
      </c>
      <c r="I350" s="12" t="s">
        <v>1637</v>
      </c>
    </row>
    <row r="351" spans="1:9" customFormat="1" hidden="1" x14ac:dyDescent="0.2">
      <c r="A351" s="873">
        <v>41884</v>
      </c>
      <c r="B351" s="62" t="s">
        <v>1793</v>
      </c>
      <c r="C351" s="65" t="s">
        <v>1252</v>
      </c>
      <c r="D351" s="65" t="s">
        <v>17</v>
      </c>
      <c r="E351" s="62" t="s">
        <v>28</v>
      </c>
      <c r="F351" s="689"/>
      <c r="G351" s="62" t="s">
        <v>1891</v>
      </c>
      <c r="H351" s="12" t="s">
        <v>1794</v>
      </c>
      <c r="I351" s="12" t="s">
        <v>1180</v>
      </c>
    </row>
    <row r="352" spans="1:9" customFormat="1" hidden="1" x14ac:dyDescent="0.2">
      <c r="A352" s="873">
        <v>41883</v>
      </c>
      <c r="B352" s="62" t="s">
        <v>1939</v>
      </c>
      <c r="C352" s="65" t="s">
        <v>53</v>
      </c>
      <c r="D352" s="65" t="s">
        <v>19</v>
      </c>
      <c r="E352" s="62" t="s">
        <v>83</v>
      </c>
      <c r="F352" s="689">
        <v>5800</v>
      </c>
      <c r="G352" s="63" t="s">
        <v>1907</v>
      </c>
      <c r="H352" s="12" t="s">
        <v>1905</v>
      </c>
      <c r="I352" s="12" t="s">
        <v>1906</v>
      </c>
    </row>
    <row r="353" spans="1:9" customFormat="1" hidden="1" x14ac:dyDescent="0.2">
      <c r="A353" s="873">
        <v>41879</v>
      </c>
      <c r="B353" s="62" t="s">
        <v>40</v>
      </c>
      <c r="C353" s="65" t="s">
        <v>53</v>
      </c>
      <c r="D353" s="65" t="s">
        <v>17</v>
      </c>
      <c r="E353" s="62" t="s">
        <v>150</v>
      </c>
      <c r="F353" s="689">
        <v>0</v>
      </c>
      <c r="G353" s="990" t="s">
        <v>1841</v>
      </c>
      <c r="H353" s="12" t="s">
        <v>913</v>
      </c>
      <c r="I353" s="12" t="s">
        <v>1645</v>
      </c>
    </row>
    <row r="354" spans="1:9" customFormat="1" hidden="1" x14ac:dyDescent="0.2">
      <c r="A354" s="873">
        <v>41878</v>
      </c>
      <c r="B354" s="62" t="s">
        <v>5</v>
      </c>
      <c r="C354" s="65" t="s">
        <v>53</v>
      </c>
      <c r="D354" s="65" t="s">
        <v>17</v>
      </c>
      <c r="E354" s="62" t="s">
        <v>85</v>
      </c>
      <c r="F354" s="690">
        <v>0</v>
      </c>
      <c r="G354" s="63" t="s">
        <v>1842</v>
      </c>
      <c r="H354" s="12" t="s">
        <v>935</v>
      </c>
      <c r="I354" s="12" t="s">
        <v>1182</v>
      </c>
    </row>
    <row r="355" spans="1:9" customFormat="1" hidden="1" x14ac:dyDescent="0.2">
      <c r="A355" s="873">
        <v>41877</v>
      </c>
      <c r="B355" s="62" t="s">
        <v>5</v>
      </c>
      <c r="C355" s="65" t="s">
        <v>53</v>
      </c>
      <c r="D355" s="65" t="s">
        <v>17</v>
      </c>
      <c r="E355" s="62" t="s">
        <v>802</v>
      </c>
      <c r="F355" s="689">
        <v>0</v>
      </c>
      <c r="G355" s="63" t="s">
        <v>1843</v>
      </c>
      <c r="H355" s="12" t="s">
        <v>891</v>
      </c>
      <c r="I355" s="12" t="s">
        <v>1665</v>
      </c>
    </row>
    <row r="356" spans="1:9" customFormat="1" hidden="1" x14ac:dyDescent="0.2">
      <c r="A356" s="873">
        <v>41876</v>
      </c>
      <c r="B356" s="62" t="s">
        <v>2194</v>
      </c>
      <c r="C356" s="65" t="s">
        <v>2</v>
      </c>
      <c r="D356" s="65" t="s">
        <v>17</v>
      </c>
      <c r="E356" s="62" t="s">
        <v>769</v>
      </c>
      <c r="F356" s="689">
        <v>105260.97</v>
      </c>
      <c r="G356" s="990" t="s">
        <v>1715</v>
      </c>
      <c r="H356" s="12" t="s">
        <v>1713</v>
      </c>
      <c r="I356" s="12" t="s">
        <v>1541</v>
      </c>
    </row>
    <row r="357" spans="1:9" customFormat="1" ht="25.5" hidden="1" x14ac:dyDescent="0.2">
      <c r="A357" s="873">
        <v>41875</v>
      </c>
      <c r="B357" s="62" t="s">
        <v>1793</v>
      </c>
      <c r="C357" s="65" t="s">
        <v>1252</v>
      </c>
      <c r="D357" s="65" t="s">
        <v>17</v>
      </c>
      <c r="E357" s="62" t="s">
        <v>83</v>
      </c>
      <c r="F357" s="689">
        <v>98378.82</v>
      </c>
      <c r="G357" s="991" t="s">
        <v>1963</v>
      </c>
      <c r="H357" s="12" t="s">
        <v>1962</v>
      </c>
      <c r="I357" s="12" t="s">
        <v>1861</v>
      </c>
    </row>
    <row r="358" spans="1:9" customFormat="1" hidden="1" x14ac:dyDescent="0.2">
      <c r="A358" s="873">
        <v>41872</v>
      </c>
      <c r="B358" s="62" t="s">
        <v>5</v>
      </c>
      <c r="C358" s="65" t="s">
        <v>1252</v>
      </c>
      <c r="D358" s="65" t="s">
        <v>17</v>
      </c>
      <c r="E358" s="62" t="s">
        <v>66</v>
      </c>
      <c r="F358" s="689">
        <v>83200</v>
      </c>
      <c r="G358" s="63" t="s">
        <v>1786</v>
      </c>
      <c r="H358" s="12" t="s">
        <v>1406</v>
      </c>
      <c r="I358" s="12" t="s">
        <v>1177</v>
      </c>
    </row>
    <row r="359" spans="1:9" customFormat="1" hidden="1" x14ac:dyDescent="0.2">
      <c r="A359" s="873">
        <v>41869</v>
      </c>
      <c r="B359" s="62" t="s">
        <v>2234</v>
      </c>
      <c r="C359" s="65" t="s">
        <v>53</v>
      </c>
      <c r="D359" s="65" t="s">
        <v>17</v>
      </c>
      <c r="E359" s="62" t="s">
        <v>288</v>
      </c>
      <c r="F359" s="689">
        <v>0</v>
      </c>
      <c r="G359" s="62" t="s">
        <v>1844</v>
      </c>
      <c r="H359" s="12" t="s">
        <v>1332</v>
      </c>
      <c r="I359" s="12" t="s">
        <v>1601</v>
      </c>
    </row>
    <row r="360" spans="1:9" customFormat="1" hidden="1" x14ac:dyDescent="0.2">
      <c r="A360" s="874">
        <v>41868</v>
      </c>
      <c r="B360" s="11" t="s">
        <v>36</v>
      </c>
      <c r="C360" s="66" t="s">
        <v>53</v>
      </c>
      <c r="D360" s="66" t="s">
        <v>17</v>
      </c>
      <c r="E360" s="12" t="s">
        <v>1341</v>
      </c>
      <c r="F360" s="691">
        <v>0</v>
      </c>
      <c r="G360" s="12" t="s">
        <v>1846</v>
      </c>
      <c r="H360" s="12" t="s">
        <v>1007</v>
      </c>
      <c r="I360" s="12" t="s">
        <v>1845</v>
      </c>
    </row>
    <row r="361" spans="1:9" customFormat="1" ht="25.5" hidden="1" x14ac:dyDescent="0.2">
      <c r="A361" s="874">
        <v>41867</v>
      </c>
      <c r="B361" s="11" t="s">
        <v>1793</v>
      </c>
      <c r="C361" s="66" t="s">
        <v>118</v>
      </c>
      <c r="D361" s="66" t="s">
        <v>19</v>
      </c>
      <c r="E361" s="12" t="s">
        <v>288</v>
      </c>
      <c r="F361" s="691">
        <v>119573.6</v>
      </c>
      <c r="G361" s="12" t="s">
        <v>2046</v>
      </c>
      <c r="H361" s="12" t="s">
        <v>1978</v>
      </c>
      <c r="I361" s="12" t="s">
        <v>1979</v>
      </c>
    </row>
    <row r="362" spans="1:9" customFormat="1" hidden="1" x14ac:dyDescent="0.2">
      <c r="A362" s="874">
        <v>41866</v>
      </c>
      <c r="B362" s="11" t="s">
        <v>40</v>
      </c>
      <c r="C362" s="66" t="s">
        <v>53</v>
      </c>
      <c r="D362" s="66" t="s">
        <v>17</v>
      </c>
      <c r="E362" s="12" t="s">
        <v>1847</v>
      </c>
      <c r="F362" s="691">
        <v>0</v>
      </c>
      <c r="G362" s="992" t="s">
        <v>1848</v>
      </c>
      <c r="H362" s="12" t="s">
        <v>987</v>
      </c>
      <c r="I362" s="12" t="s">
        <v>1699</v>
      </c>
    </row>
    <row r="363" spans="1:9" customFormat="1" hidden="1" x14ac:dyDescent="0.2">
      <c r="A363" s="874">
        <v>41864</v>
      </c>
      <c r="B363" s="11" t="s">
        <v>2201</v>
      </c>
      <c r="C363" s="66" t="s">
        <v>1252</v>
      </c>
      <c r="D363" s="66" t="s">
        <v>20</v>
      </c>
      <c r="E363" s="12" t="s">
        <v>80</v>
      </c>
      <c r="F363" s="691">
        <v>0</v>
      </c>
      <c r="G363" s="992" t="s">
        <v>2314</v>
      </c>
      <c r="H363" s="12" t="s">
        <v>760</v>
      </c>
      <c r="I363" s="12" t="s">
        <v>1182</v>
      </c>
    </row>
    <row r="364" spans="1:9" customFormat="1" hidden="1" x14ac:dyDescent="0.2">
      <c r="A364" s="874">
        <v>41864</v>
      </c>
      <c r="B364" s="11" t="s">
        <v>2234</v>
      </c>
      <c r="C364" s="66" t="s">
        <v>53</v>
      </c>
      <c r="D364" s="66" t="s">
        <v>17</v>
      </c>
      <c r="E364" s="12" t="s">
        <v>288</v>
      </c>
      <c r="F364" s="691">
        <v>0</v>
      </c>
      <c r="G364" s="12" t="s">
        <v>1849</v>
      </c>
      <c r="H364" s="12" t="s">
        <v>1300</v>
      </c>
      <c r="I364" s="12" t="s">
        <v>1601</v>
      </c>
    </row>
    <row r="365" spans="1:9" customFormat="1" hidden="1" x14ac:dyDescent="0.2">
      <c r="A365" s="874">
        <v>41864</v>
      </c>
      <c r="B365" s="11" t="s">
        <v>5</v>
      </c>
      <c r="C365" s="66" t="s">
        <v>1252</v>
      </c>
      <c r="D365" s="66" t="s">
        <v>17</v>
      </c>
      <c r="E365" s="12" t="s">
        <v>717</v>
      </c>
      <c r="F365" s="691">
        <v>88003.6</v>
      </c>
      <c r="G365" s="12" t="s">
        <v>1786</v>
      </c>
      <c r="H365" s="12" t="s">
        <v>1334</v>
      </c>
      <c r="I365" s="12" t="s">
        <v>1640</v>
      </c>
    </row>
    <row r="366" spans="1:9" customFormat="1" hidden="1" x14ac:dyDescent="0.2">
      <c r="A366" s="10">
        <v>41863</v>
      </c>
      <c r="B366" s="11" t="s">
        <v>36</v>
      </c>
      <c r="C366" s="66" t="s">
        <v>53</v>
      </c>
      <c r="D366" s="66" t="s">
        <v>17</v>
      </c>
      <c r="E366" s="12" t="s">
        <v>1806</v>
      </c>
      <c r="F366" s="691">
        <v>17580.900000000001</v>
      </c>
      <c r="G366" s="12" t="s">
        <v>1851</v>
      </c>
      <c r="H366" s="12" t="s">
        <v>1850</v>
      </c>
      <c r="I366" s="12" t="s">
        <v>1807</v>
      </c>
    </row>
    <row r="367" spans="1:9" customFormat="1" hidden="1" x14ac:dyDescent="0.2">
      <c r="A367" s="10">
        <v>41862</v>
      </c>
      <c r="B367" s="11" t="s">
        <v>2234</v>
      </c>
      <c r="C367" s="66" t="s">
        <v>37</v>
      </c>
      <c r="D367" s="66" t="s">
        <v>1730</v>
      </c>
      <c r="E367" s="12" t="s">
        <v>1852</v>
      </c>
      <c r="F367" s="691">
        <v>0</v>
      </c>
      <c r="G367" s="12" t="s">
        <v>1853</v>
      </c>
      <c r="H367" s="12" t="s">
        <v>1300</v>
      </c>
      <c r="I367" s="12" t="s">
        <v>1601</v>
      </c>
    </row>
    <row r="368" spans="1:9" customFormat="1" hidden="1" x14ac:dyDescent="0.2">
      <c r="A368" s="10">
        <v>41859</v>
      </c>
      <c r="B368" s="11" t="s">
        <v>2193</v>
      </c>
      <c r="C368" s="66" t="s">
        <v>53</v>
      </c>
      <c r="D368" s="66" t="s">
        <v>1730</v>
      </c>
      <c r="E368" s="12" t="s">
        <v>85</v>
      </c>
      <c r="F368" s="691">
        <v>0</v>
      </c>
      <c r="G368" s="992" t="s">
        <v>1854</v>
      </c>
      <c r="H368" s="12" t="s">
        <v>1133</v>
      </c>
      <c r="I368" s="12" t="s">
        <v>1182</v>
      </c>
    </row>
    <row r="369" spans="1:9" customFormat="1" hidden="1" x14ac:dyDescent="0.2">
      <c r="A369" s="10">
        <v>41858</v>
      </c>
      <c r="B369" s="11" t="s">
        <v>36</v>
      </c>
      <c r="C369" s="66" t="s">
        <v>118</v>
      </c>
      <c r="D369" s="66" t="s">
        <v>19</v>
      </c>
      <c r="E369" s="12" t="s">
        <v>691</v>
      </c>
      <c r="F369" s="691">
        <v>0</v>
      </c>
      <c r="G369" s="12" t="s">
        <v>1857</v>
      </c>
      <c r="H369" s="12" t="s">
        <v>1855</v>
      </c>
      <c r="I369" s="12" t="s">
        <v>1856</v>
      </c>
    </row>
    <row r="370" spans="1:9" customFormat="1" hidden="1" x14ac:dyDescent="0.2">
      <c r="A370" s="10">
        <v>41857</v>
      </c>
      <c r="B370" s="11" t="s">
        <v>2234</v>
      </c>
      <c r="C370" s="66" t="s">
        <v>53</v>
      </c>
      <c r="D370" s="66" t="s">
        <v>18</v>
      </c>
      <c r="E370" s="12" t="s">
        <v>1206</v>
      </c>
      <c r="F370" s="691">
        <v>0</v>
      </c>
      <c r="G370" s="12" t="s">
        <v>1859</v>
      </c>
      <c r="H370" s="12" t="s">
        <v>1858</v>
      </c>
      <c r="I370" s="12" t="s">
        <v>1699</v>
      </c>
    </row>
    <row r="371" spans="1:9" customFormat="1" ht="25.5" hidden="1" x14ac:dyDescent="0.2">
      <c r="A371" s="10">
        <v>41857</v>
      </c>
      <c r="B371" s="11" t="s">
        <v>1793</v>
      </c>
      <c r="C371" s="66" t="s">
        <v>1252</v>
      </c>
      <c r="D371" s="66" t="s">
        <v>17</v>
      </c>
      <c r="E371" s="12" t="s">
        <v>66</v>
      </c>
      <c r="F371" s="691">
        <v>38355.4</v>
      </c>
      <c r="G371" s="992" t="s">
        <v>1862</v>
      </c>
      <c r="H371" s="12" t="s">
        <v>1860</v>
      </c>
      <c r="I371" s="12" t="s">
        <v>1861</v>
      </c>
    </row>
    <row r="372" spans="1:9" customFormat="1" hidden="1" x14ac:dyDescent="0.2">
      <c r="A372" s="10">
        <v>41854</v>
      </c>
      <c r="B372" s="11" t="s">
        <v>36</v>
      </c>
      <c r="C372" s="66" t="s">
        <v>2</v>
      </c>
      <c r="D372" s="66" t="s">
        <v>17</v>
      </c>
      <c r="E372" s="12" t="s">
        <v>1863</v>
      </c>
      <c r="F372" s="691">
        <v>6357.54</v>
      </c>
      <c r="G372" s="12" t="s">
        <v>1864</v>
      </c>
      <c r="H372" s="12" t="s">
        <v>1103</v>
      </c>
      <c r="I372" s="12" t="s">
        <v>1649</v>
      </c>
    </row>
    <row r="373" spans="1:9" customFormat="1" hidden="1" x14ac:dyDescent="0.2">
      <c r="A373" s="10">
        <v>41851</v>
      </c>
      <c r="B373" s="11" t="s">
        <v>36</v>
      </c>
      <c r="C373" s="66" t="s">
        <v>2</v>
      </c>
      <c r="D373" s="66" t="s">
        <v>17</v>
      </c>
      <c r="E373" s="12" t="s">
        <v>686</v>
      </c>
      <c r="F373" s="691">
        <v>65000</v>
      </c>
      <c r="G373" s="992" t="s">
        <v>1866</v>
      </c>
      <c r="H373" s="12" t="s">
        <v>1111</v>
      </c>
      <c r="I373" s="12" t="s">
        <v>1865</v>
      </c>
    </row>
    <row r="374" spans="1:9" customFormat="1" hidden="1" x14ac:dyDescent="0.2">
      <c r="A374" s="10">
        <v>41850</v>
      </c>
      <c r="B374" s="11" t="s">
        <v>1793</v>
      </c>
      <c r="C374" s="66" t="s">
        <v>1252</v>
      </c>
      <c r="D374" s="66" t="s">
        <v>17</v>
      </c>
      <c r="E374" s="12" t="s">
        <v>1893</v>
      </c>
      <c r="F374" s="691">
        <v>3274.5</v>
      </c>
      <c r="G374" s="12" t="s">
        <v>1894</v>
      </c>
      <c r="H374" s="12" t="s">
        <v>1892</v>
      </c>
      <c r="I374" s="12" t="s">
        <v>1630</v>
      </c>
    </row>
    <row r="375" spans="1:9" customFormat="1" hidden="1" x14ac:dyDescent="0.2">
      <c r="A375" s="10">
        <v>41849</v>
      </c>
      <c r="B375" s="11" t="s">
        <v>40</v>
      </c>
      <c r="C375" s="66" t="s">
        <v>53</v>
      </c>
      <c r="D375" s="66" t="s">
        <v>19</v>
      </c>
      <c r="E375" s="12" t="s">
        <v>1867</v>
      </c>
      <c r="F375" s="691">
        <v>0</v>
      </c>
      <c r="G375" s="12" t="s">
        <v>1868</v>
      </c>
      <c r="H375" s="12" t="s">
        <v>1186</v>
      </c>
      <c r="I375" s="12" t="s">
        <v>1188</v>
      </c>
    </row>
    <row r="376" spans="1:9" customFormat="1" hidden="1" x14ac:dyDescent="0.2">
      <c r="A376" s="10">
        <v>41849</v>
      </c>
      <c r="B376" s="11" t="s">
        <v>40</v>
      </c>
      <c r="C376" s="66" t="s">
        <v>53</v>
      </c>
      <c r="D376" s="66" t="s">
        <v>19</v>
      </c>
      <c r="E376" s="12" t="s">
        <v>1847</v>
      </c>
      <c r="F376" s="691">
        <v>0</v>
      </c>
      <c r="G376" s="12" t="s">
        <v>1869</v>
      </c>
      <c r="H376" s="12" t="s">
        <v>963</v>
      </c>
      <c r="I376" s="12" t="s">
        <v>1699</v>
      </c>
    </row>
    <row r="377" spans="1:9" customFormat="1" hidden="1" x14ac:dyDescent="0.2">
      <c r="A377" s="10">
        <v>41845</v>
      </c>
      <c r="B377" s="11" t="s">
        <v>36</v>
      </c>
      <c r="C377" s="66" t="s">
        <v>53</v>
      </c>
      <c r="D377" s="66" t="s">
        <v>1730</v>
      </c>
      <c r="E377" s="12" t="s">
        <v>1806</v>
      </c>
      <c r="F377" s="691">
        <v>0</v>
      </c>
      <c r="G377" s="992" t="s">
        <v>1870</v>
      </c>
      <c r="H377" s="12" t="s">
        <v>1850</v>
      </c>
      <c r="I377" s="12" t="s">
        <v>1807</v>
      </c>
    </row>
    <row r="378" spans="1:9" customFormat="1" hidden="1" x14ac:dyDescent="0.2">
      <c r="A378" s="10">
        <v>41844</v>
      </c>
      <c r="B378" s="11" t="s">
        <v>36</v>
      </c>
      <c r="C378" s="66" t="s">
        <v>761</v>
      </c>
      <c r="D378" s="66" t="s">
        <v>17</v>
      </c>
      <c r="E378" s="12" t="s">
        <v>1806</v>
      </c>
      <c r="F378" s="691">
        <v>0</v>
      </c>
      <c r="G378" s="12" t="s">
        <v>1808</v>
      </c>
      <c r="H378" s="12" t="s">
        <v>1805</v>
      </c>
      <c r="I378" s="12" t="s">
        <v>1807</v>
      </c>
    </row>
    <row r="379" spans="1:9" customFormat="1" hidden="1" x14ac:dyDescent="0.2">
      <c r="A379" s="10">
        <v>41844</v>
      </c>
      <c r="B379" s="11" t="s">
        <v>757</v>
      </c>
      <c r="C379" s="66" t="s">
        <v>761</v>
      </c>
      <c r="D379" s="66" t="s">
        <v>17</v>
      </c>
      <c r="E379" s="12" t="s">
        <v>662</v>
      </c>
      <c r="F379" s="691">
        <v>0</v>
      </c>
      <c r="G379" s="12" t="s">
        <v>1871</v>
      </c>
      <c r="H379" s="12"/>
      <c r="I379" s="12" t="s">
        <v>1177</v>
      </c>
    </row>
    <row r="380" spans="1:9" customFormat="1" hidden="1" x14ac:dyDescent="0.2">
      <c r="A380" s="10">
        <v>41842</v>
      </c>
      <c r="B380" s="11" t="s">
        <v>2201</v>
      </c>
      <c r="C380" s="66" t="s">
        <v>53</v>
      </c>
      <c r="D380" s="66" t="s">
        <v>17</v>
      </c>
      <c r="E380" s="12" t="s">
        <v>208</v>
      </c>
      <c r="F380" s="691">
        <v>6147.6</v>
      </c>
      <c r="G380" s="992" t="s">
        <v>1809</v>
      </c>
      <c r="H380" s="12" t="s">
        <v>880</v>
      </c>
      <c r="I380" s="12" t="s">
        <v>1640</v>
      </c>
    </row>
    <row r="381" spans="1:9" customFormat="1" hidden="1" x14ac:dyDescent="0.2">
      <c r="A381" s="10">
        <v>41842</v>
      </c>
      <c r="B381" s="11" t="s">
        <v>5</v>
      </c>
      <c r="C381" s="66" t="s">
        <v>53</v>
      </c>
      <c r="D381" s="66" t="s">
        <v>17</v>
      </c>
      <c r="E381" s="12" t="s">
        <v>784</v>
      </c>
      <c r="F381" s="691">
        <v>0</v>
      </c>
      <c r="G381" s="992" t="s">
        <v>1810</v>
      </c>
      <c r="H381" s="12" t="s">
        <v>1720</v>
      </c>
      <c r="I381" s="12" t="s">
        <v>1656</v>
      </c>
    </row>
    <row r="382" spans="1:9" customFormat="1" hidden="1" x14ac:dyDescent="0.2">
      <c r="A382" s="10">
        <v>41841</v>
      </c>
      <c r="B382" s="11" t="s">
        <v>36</v>
      </c>
      <c r="C382" s="66" t="s">
        <v>2</v>
      </c>
      <c r="D382" s="66" t="s">
        <v>1730</v>
      </c>
      <c r="E382" s="12" t="s">
        <v>664</v>
      </c>
      <c r="F382" s="691">
        <v>118765.42</v>
      </c>
      <c r="G382" s="992" t="s">
        <v>1812</v>
      </c>
      <c r="H382" s="12" t="s">
        <v>1120</v>
      </c>
      <c r="I382" s="12" t="s">
        <v>1811</v>
      </c>
    </row>
    <row r="383" spans="1:9" customFormat="1" hidden="1" x14ac:dyDescent="0.2">
      <c r="A383" s="10">
        <v>41841</v>
      </c>
      <c r="B383" s="11" t="s">
        <v>5</v>
      </c>
      <c r="C383" s="66" t="s">
        <v>1252</v>
      </c>
      <c r="D383" s="66" t="s">
        <v>17</v>
      </c>
      <c r="E383" s="12" t="s">
        <v>72</v>
      </c>
      <c r="F383" s="691">
        <v>100774.67</v>
      </c>
      <c r="G383" s="12" t="s">
        <v>1786</v>
      </c>
      <c r="H383" s="12" t="s">
        <v>846</v>
      </c>
      <c r="I383" s="12" t="s">
        <v>1494</v>
      </c>
    </row>
    <row r="384" spans="1:9" customFormat="1" hidden="1" x14ac:dyDescent="0.2">
      <c r="A384" s="10">
        <v>41838</v>
      </c>
      <c r="B384" s="11" t="s">
        <v>2234</v>
      </c>
      <c r="C384" s="66" t="s">
        <v>53</v>
      </c>
      <c r="D384" s="66" t="s">
        <v>19</v>
      </c>
      <c r="E384" s="12" t="s">
        <v>1813</v>
      </c>
      <c r="F384" s="691">
        <v>18424</v>
      </c>
      <c r="G384" s="12" t="s">
        <v>1814</v>
      </c>
      <c r="H384" s="12" t="s">
        <v>1216</v>
      </c>
      <c r="I384" s="12" t="s">
        <v>1165</v>
      </c>
    </row>
    <row r="385" spans="1:9" customFormat="1" hidden="1" x14ac:dyDescent="0.2">
      <c r="A385" s="10">
        <v>41838</v>
      </c>
      <c r="B385" s="11" t="s">
        <v>40</v>
      </c>
      <c r="C385" s="66" t="s">
        <v>53</v>
      </c>
      <c r="D385" s="66" t="s">
        <v>1730</v>
      </c>
      <c r="E385" s="12" t="s">
        <v>795</v>
      </c>
      <c r="F385" s="691">
        <v>0</v>
      </c>
      <c r="G385" s="12" t="s">
        <v>1815</v>
      </c>
      <c r="H385" s="12" t="s">
        <v>1330</v>
      </c>
      <c r="I385" s="12" t="s">
        <v>1218</v>
      </c>
    </row>
    <row r="386" spans="1:9" customFormat="1" hidden="1" x14ac:dyDescent="0.2">
      <c r="A386" s="10">
        <v>41836</v>
      </c>
      <c r="B386" s="11" t="s">
        <v>6</v>
      </c>
      <c r="C386" s="66" t="s">
        <v>53</v>
      </c>
      <c r="D386" s="66" t="s">
        <v>20</v>
      </c>
      <c r="E386" s="12" t="s">
        <v>1816</v>
      </c>
      <c r="F386" s="691">
        <v>22000</v>
      </c>
      <c r="G386" s="992" t="s">
        <v>1817</v>
      </c>
      <c r="H386" s="12" t="s">
        <v>1135</v>
      </c>
      <c r="I386" s="12"/>
    </row>
    <row r="387" spans="1:9" customFormat="1" hidden="1" x14ac:dyDescent="0.2">
      <c r="A387" s="10">
        <v>41835</v>
      </c>
      <c r="B387" s="11" t="s">
        <v>5</v>
      </c>
      <c r="C387" s="66" t="s">
        <v>761</v>
      </c>
      <c r="D387" s="66" t="s">
        <v>17</v>
      </c>
      <c r="E387" s="12" t="s">
        <v>260</v>
      </c>
      <c r="F387" s="691">
        <v>1227</v>
      </c>
      <c r="G387" s="12" t="s">
        <v>1936</v>
      </c>
      <c r="H387" s="12" t="s">
        <v>891</v>
      </c>
      <c r="I387" s="12" t="s">
        <v>1665</v>
      </c>
    </row>
    <row r="388" spans="1:9" customFormat="1" hidden="1" x14ac:dyDescent="0.2">
      <c r="A388" s="10">
        <v>41834</v>
      </c>
      <c r="B388" s="11" t="s">
        <v>40</v>
      </c>
      <c r="C388" s="66" t="s">
        <v>53</v>
      </c>
      <c r="D388" s="66" t="s">
        <v>17</v>
      </c>
      <c r="E388" s="12" t="s">
        <v>795</v>
      </c>
      <c r="F388" s="691">
        <v>0</v>
      </c>
      <c r="G388" s="12" t="s">
        <v>1818</v>
      </c>
      <c r="H388" s="12" t="s">
        <v>1330</v>
      </c>
      <c r="I388" s="12" t="s">
        <v>1218</v>
      </c>
    </row>
    <row r="389" spans="1:9" customFormat="1" hidden="1" x14ac:dyDescent="0.2">
      <c r="A389" s="10">
        <v>41834</v>
      </c>
      <c r="B389" s="11" t="s">
        <v>36</v>
      </c>
      <c r="C389" s="66" t="s">
        <v>761</v>
      </c>
      <c r="D389" s="66" t="s">
        <v>17</v>
      </c>
      <c r="E389" s="12" t="s">
        <v>864</v>
      </c>
      <c r="F389" s="691">
        <v>0</v>
      </c>
      <c r="G389" s="992" t="s">
        <v>1819</v>
      </c>
      <c r="H389" s="12" t="s">
        <v>863</v>
      </c>
      <c r="I389" s="12" t="s">
        <v>1493</v>
      </c>
    </row>
    <row r="390" spans="1:9" customFormat="1" hidden="1" x14ac:dyDescent="0.2">
      <c r="A390" s="10">
        <v>41832</v>
      </c>
      <c r="B390" s="11" t="s">
        <v>2194</v>
      </c>
      <c r="C390" s="66" t="s">
        <v>53</v>
      </c>
      <c r="D390" s="66" t="s">
        <v>1730</v>
      </c>
      <c r="E390" s="12" t="s">
        <v>203</v>
      </c>
      <c r="F390" s="691">
        <v>9041.65</v>
      </c>
      <c r="G390" s="992" t="s">
        <v>2255</v>
      </c>
      <c r="H390" s="62" t="s">
        <v>1820</v>
      </c>
      <c r="I390" s="12" t="s">
        <v>1579</v>
      </c>
    </row>
    <row r="391" spans="1:9" customFormat="1" hidden="1" x14ac:dyDescent="0.2">
      <c r="A391" s="10">
        <v>41831</v>
      </c>
      <c r="B391" s="11" t="s">
        <v>5</v>
      </c>
      <c r="C391" s="66" t="s">
        <v>1252</v>
      </c>
      <c r="D391" s="66" t="s">
        <v>17</v>
      </c>
      <c r="E391" s="12" t="s">
        <v>1821</v>
      </c>
      <c r="F391" s="691">
        <v>96690</v>
      </c>
      <c r="G391" s="992" t="s">
        <v>1786</v>
      </c>
      <c r="H391" s="62" t="s">
        <v>1796</v>
      </c>
      <c r="I391" s="12" t="s">
        <v>1640</v>
      </c>
    </row>
    <row r="392" spans="1:9" customFormat="1" hidden="1" x14ac:dyDescent="0.2">
      <c r="A392" s="10">
        <v>41830</v>
      </c>
      <c r="B392" s="11" t="s">
        <v>36</v>
      </c>
      <c r="C392" s="66" t="s">
        <v>761</v>
      </c>
      <c r="D392" s="66" t="s">
        <v>17</v>
      </c>
      <c r="E392" s="12" t="s">
        <v>72</v>
      </c>
      <c r="F392" s="691">
        <v>0</v>
      </c>
      <c r="G392" s="992" t="s">
        <v>1822</v>
      </c>
      <c r="H392" s="12" t="s">
        <v>760</v>
      </c>
      <c r="I392" s="12" t="s">
        <v>1182</v>
      </c>
    </row>
    <row r="393" spans="1:9" customFormat="1" hidden="1" x14ac:dyDescent="0.2">
      <c r="A393" s="10">
        <v>41829</v>
      </c>
      <c r="B393" s="11" t="s">
        <v>40</v>
      </c>
      <c r="C393" s="66" t="s">
        <v>761</v>
      </c>
      <c r="D393" s="66" t="s">
        <v>1730</v>
      </c>
      <c r="E393" s="12" t="s">
        <v>1163</v>
      </c>
      <c r="F393" s="691">
        <v>0</v>
      </c>
      <c r="G393" s="12" t="s">
        <v>1823</v>
      </c>
      <c r="H393" s="12" t="s">
        <v>970</v>
      </c>
      <c r="I393" s="12" t="s">
        <v>1165</v>
      </c>
    </row>
    <row r="394" spans="1:9" customFormat="1" hidden="1" x14ac:dyDescent="0.2">
      <c r="A394" s="10">
        <v>41829</v>
      </c>
      <c r="B394" s="11" t="s">
        <v>36</v>
      </c>
      <c r="C394" s="66" t="s">
        <v>53</v>
      </c>
      <c r="D394" s="66" t="s">
        <v>17</v>
      </c>
      <c r="E394" s="12" t="s">
        <v>787</v>
      </c>
      <c r="F394" s="691">
        <v>30853.54</v>
      </c>
      <c r="G394" s="992" t="s">
        <v>1877</v>
      </c>
      <c r="H394" s="12" t="s">
        <v>950</v>
      </c>
      <c r="I394" s="12" t="s">
        <v>1579</v>
      </c>
    </row>
    <row r="395" spans="1:9" customFormat="1" hidden="1" x14ac:dyDescent="0.2">
      <c r="A395" s="10">
        <v>41829</v>
      </c>
      <c r="B395" s="11" t="s">
        <v>36</v>
      </c>
      <c r="C395" s="66" t="s">
        <v>53</v>
      </c>
      <c r="D395" s="66" t="s">
        <v>18</v>
      </c>
      <c r="E395" s="12" t="s">
        <v>1895</v>
      </c>
      <c r="F395" s="691">
        <v>29764.85</v>
      </c>
      <c r="G395" s="12" t="s">
        <v>1896</v>
      </c>
      <c r="H395" s="12" t="s">
        <v>947</v>
      </c>
      <c r="I395" s="12" t="s">
        <v>1579</v>
      </c>
    </row>
    <row r="396" spans="1:9" customFormat="1" hidden="1" x14ac:dyDescent="0.2">
      <c r="A396" s="10">
        <v>41827</v>
      </c>
      <c r="B396" s="11" t="s">
        <v>2201</v>
      </c>
      <c r="C396" s="66" t="s">
        <v>761</v>
      </c>
      <c r="D396" s="66" t="s">
        <v>17</v>
      </c>
      <c r="E396" s="12" t="s">
        <v>34</v>
      </c>
      <c r="F396" s="691">
        <v>0</v>
      </c>
      <c r="G396" s="992" t="s">
        <v>1825</v>
      </c>
      <c r="H396" s="12" t="s">
        <v>789</v>
      </c>
      <c r="I396" s="12" t="s">
        <v>1824</v>
      </c>
    </row>
    <row r="397" spans="1:9" customFormat="1" hidden="1" x14ac:dyDescent="0.2">
      <c r="A397" s="10">
        <v>41825</v>
      </c>
      <c r="B397" s="11" t="s">
        <v>40</v>
      </c>
      <c r="C397" s="66" t="s">
        <v>53</v>
      </c>
      <c r="D397" s="66" t="s">
        <v>20</v>
      </c>
      <c r="E397" s="12" t="s">
        <v>66</v>
      </c>
      <c r="F397" s="691">
        <v>3270.42</v>
      </c>
      <c r="G397" s="992" t="s">
        <v>1826</v>
      </c>
      <c r="H397" s="12" t="s">
        <v>982</v>
      </c>
      <c r="I397" s="12" t="s">
        <v>1491</v>
      </c>
    </row>
    <row r="398" spans="1:9" customFormat="1" hidden="1" x14ac:dyDescent="0.2">
      <c r="A398" s="10">
        <v>41823</v>
      </c>
      <c r="B398" s="11" t="s">
        <v>36</v>
      </c>
      <c r="C398" s="66" t="s">
        <v>37</v>
      </c>
      <c r="D398" s="66" t="s">
        <v>1730</v>
      </c>
      <c r="E398" s="12" t="s">
        <v>787</v>
      </c>
      <c r="F398" s="691">
        <v>0</v>
      </c>
      <c r="G398" s="992" t="s">
        <v>1827</v>
      </c>
      <c r="H398" s="12" t="s">
        <v>947</v>
      </c>
      <c r="I398" s="12" t="s">
        <v>1579</v>
      </c>
    </row>
    <row r="399" spans="1:9" customFormat="1" hidden="1" x14ac:dyDescent="0.2">
      <c r="A399" s="10">
        <v>41822</v>
      </c>
      <c r="B399" s="11" t="s">
        <v>5</v>
      </c>
      <c r="C399" s="66" t="s">
        <v>53</v>
      </c>
      <c r="D399" s="66" t="s">
        <v>17</v>
      </c>
      <c r="E399" s="12" t="s">
        <v>233</v>
      </c>
      <c r="F399" s="691">
        <v>38684.25</v>
      </c>
      <c r="G399" s="12" t="s">
        <v>1828</v>
      </c>
      <c r="H399" s="12" t="s">
        <v>1074</v>
      </c>
      <c r="I399" s="12" t="s">
        <v>1554</v>
      </c>
    </row>
    <row r="400" spans="1:9" customFormat="1" hidden="1" x14ac:dyDescent="0.2">
      <c r="A400" s="10">
        <v>41820</v>
      </c>
      <c r="B400" s="11" t="s">
        <v>6</v>
      </c>
      <c r="C400" s="66" t="s">
        <v>761</v>
      </c>
      <c r="D400" s="66" t="s">
        <v>20</v>
      </c>
      <c r="E400" s="12" t="s">
        <v>1829</v>
      </c>
      <c r="F400" s="691">
        <v>555</v>
      </c>
      <c r="G400" s="12" t="s">
        <v>1830</v>
      </c>
      <c r="H400" s="12" t="s">
        <v>1173</v>
      </c>
      <c r="I400" s="12" t="s">
        <v>1630</v>
      </c>
    </row>
    <row r="401" spans="1:9" customFormat="1" hidden="1" x14ac:dyDescent="0.2">
      <c r="A401" s="10">
        <v>41816</v>
      </c>
      <c r="B401" s="11" t="s">
        <v>5</v>
      </c>
      <c r="C401" s="66" t="s">
        <v>53</v>
      </c>
      <c r="D401" s="66" t="s">
        <v>17</v>
      </c>
      <c r="E401" s="12" t="s">
        <v>373</v>
      </c>
      <c r="F401" s="691">
        <v>6684.92</v>
      </c>
      <c r="G401" s="12" t="s">
        <v>1934</v>
      </c>
      <c r="H401" s="12" t="s">
        <v>924</v>
      </c>
      <c r="I401" s="12" t="s">
        <v>1170</v>
      </c>
    </row>
    <row r="402" spans="1:9" customFormat="1" hidden="1" x14ac:dyDescent="0.2">
      <c r="A402" s="10">
        <v>41816</v>
      </c>
      <c r="B402" s="11" t="s">
        <v>6</v>
      </c>
      <c r="C402" s="66" t="s">
        <v>761</v>
      </c>
      <c r="D402" s="66" t="s">
        <v>19</v>
      </c>
      <c r="E402" s="12" t="s">
        <v>152</v>
      </c>
      <c r="F402" s="691">
        <v>0</v>
      </c>
      <c r="G402" s="12" t="s">
        <v>2375</v>
      </c>
      <c r="H402" s="12" t="s">
        <v>809</v>
      </c>
      <c r="I402" s="12" t="s">
        <v>1630</v>
      </c>
    </row>
    <row r="403" spans="1:9" customFormat="1" hidden="1" x14ac:dyDescent="0.2">
      <c r="A403" s="10">
        <v>41815</v>
      </c>
      <c r="B403" s="11" t="s">
        <v>5</v>
      </c>
      <c r="C403" s="11" t="s">
        <v>1252</v>
      </c>
      <c r="D403" s="11" t="s">
        <v>17</v>
      </c>
      <c r="E403" s="12" t="s">
        <v>373</v>
      </c>
      <c r="F403" s="13">
        <v>115896.5</v>
      </c>
      <c r="G403" s="12" t="s">
        <v>1786</v>
      </c>
      <c r="H403" s="12" t="s">
        <v>924</v>
      </c>
      <c r="I403" s="12" t="s">
        <v>1170</v>
      </c>
    </row>
    <row r="404" spans="1:9" customFormat="1" hidden="1" x14ac:dyDescent="0.2">
      <c r="A404" s="10">
        <v>41815</v>
      </c>
      <c r="B404" s="11" t="s">
        <v>36</v>
      </c>
      <c r="C404" s="11" t="s">
        <v>761</v>
      </c>
      <c r="D404" s="11" t="s">
        <v>17</v>
      </c>
      <c r="E404" s="12" t="s">
        <v>85</v>
      </c>
      <c r="F404" s="13">
        <v>0</v>
      </c>
      <c r="G404" s="12" t="s">
        <v>1831</v>
      </c>
      <c r="H404" s="12" t="s">
        <v>760</v>
      </c>
      <c r="I404" s="12" t="s">
        <v>1182</v>
      </c>
    </row>
    <row r="405" spans="1:9" customFormat="1" hidden="1" x14ac:dyDescent="0.2">
      <c r="A405" s="10">
        <v>41813</v>
      </c>
      <c r="B405" s="11" t="s">
        <v>2193</v>
      </c>
      <c r="C405" s="11" t="s">
        <v>1252</v>
      </c>
      <c r="D405" s="11" t="s">
        <v>17</v>
      </c>
      <c r="E405" s="12" t="s">
        <v>85</v>
      </c>
      <c r="F405" s="13">
        <v>111698</v>
      </c>
      <c r="G405" s="12" t="s">
        <v>1786</v>
      </c>
      <c r="H405" s="12" t="s">
        <v>1133</v>
      </c>
      <c r="I405" s="12" t="s">
        <v>1182</v>
      </c>
    </row>
    <row r="406" spans="1:9" customFormat="1" hidden="1" x14ac:dyDescent="0.2">
      <c r="A406" s="10">
        <v>41813</v>
      </c>
      <c r="B406" s="11" t="s">
        <v>36</v>
      </c>
      <c r="C406" s="66" t="s">
        <v>53</v>
      </c>
      <c r="D406" s="11" t="s">
        <v>20</v>
      </c>
      <c r="E406" s="12" t="s">
        <v>56</v>
      </c>
      <c r="F406" s="13">
        <v>4069.92</v>
      </c>
      <c r="G406" s="12" t="s">
        <v>1787</v>
      </c>
      <c r="H406" s="12" t="s">
        <v>1113</v>
      </c>
      <c r="I406" s="12" t="s">
        <v>1487</v>
      </c>
    </row>
    <row r="407" spans="1:9" customFormat="1" hidden="1" x14ac:dyDescent="0.2">
      <c r="A407" s="10">
        <v>41812</v>
      </c>
      <c r="B407" s="11" t="s">
        <v>1506</v>
      </c>
      <c r="C407" s="11" t="s">
        <v>761</v>
      </c>
      <c r="D407" s="11" t="s">
        <v>17</v>
      </c>
      <c r="E407" s="12" t="s">
        <v>66</v>
      </c>
      <c r="F407" s="13"/>
      <c r="G407" s="12" t="s">
        <v>1789</v>
      </c>
      <c r="H407" s="12" t="s">
        <v>1788</v>
      </c>
      <c r="I407" s="12" t="s">
        <v>1491</v>
      </c>
    </row>
    <row r="408" spans="1:9" customFormat="1" hidden="1" x14ac:dyDescent="0.2">
      <c r="A408" s="10">
        <v>41812</v>
      </c>
      <c r="B408" s="11" t="s">
        <v>36</v>
      </c>
      <c r="C408" s="66" t="s">
        <v>761</v>
      </c>
      <c r="D408" s="11" t="s">
        <v>17</v>
      </c>
      <c r="E408" s="12" t="s">
        <v>1790</v>
      </c>
      <c r="F408" s="13">
        <v>0</v>
      </c>
      <c r="G408" s="12" t="s">
        <v>1791</v>
      </c>
      <c r="H408" s="12" t="s">
        <v>1648</v>
      </c>
      <c r="I408" s="12" t="s">
        <v>1649</v>
      </c>
    </row>
    <row r="409" spans="1:9" customFormat="1" hidden="1" x14ac:dyDescent="0.2">
      <c r="A409" s="10">
        <v>41810</v>
      </c>
      <c r="B409" s="11" t="s">
        <v>2194</v>
      </c>
      <c r="C409" s="11" t="s">
        <v>761</v>
      </c>
      <c r="D409" s="11" t="s">
        <v>20</v>
      </c>
      <c r="E409" s="12" t="s">
        <v>774</v>
      </c>
      <c r="F409" s="13">
        <v>0</v>
      </c>
      <c r="G409" s="12" t="s">
        <v>2256</v>
      </c>
      <c r="H409" s="12" t="s">
        <v>780</v>
      </c>
      <c r="I409" s="12" t="s">
        <v>1537</v>
      </c>
    </row>
    <row r="410" spans="1:9" customFormat="1" hidden="1" x14ac:dyDescent="0.2">
      <c r="A410" s="10">
        <v>41809</v>
      </c>
      <c r="B410" s="11" t="s">
        <v>36</v>
      </c>
      <c r="C410" s="11" t="s">
        <v>761</v>
      </c>
      <c r="D410" s="11" t="s">
        <v>1730</v>
      </c>
      <c r="E410" s="12" t="s">
        <v>56</v>
      </c>
      <c r="F410" s="13">
        <v>2595</v>
      </c>
      <c r="G410" s="12" t="s">
        <v>1792</v>
      </c>
      <c r="H410" s="12" t="s">
        <v>817</v>
      </c>
      <c r="I410" s="12" t="s">
        <v>1487</v>
      </c>
    </row>
    <row r="411" spans="1:9" customFormat="1" hidden="1" x14ac:dyDescent="0.2">
      <c r="A411" s="61">
        <v>41808</v>
      </c>
      <c r="B411" s="62" t="s">
        <v>40</v>
      </c>
      <c r="C411" s="65" t="s">
        <v>53</v>
      </c>
      <c r="D411" s="62" t="s">
        <v>17</v>
      </c>
      <c r="E411" s="62" t="s">
        <v>1780</v>
      </c>
      <c r="F411" s="63">
        <v>25000</v>
      </c>
      <c r="G411" s="62" t="s">
        <v>1781</v>
      </c>
      <c r="H411" s="62" t="s">
        <v>987</v>
      </c>
      <c r="I411" s="12" t="s">
        <v>1699</v>
      </c>
    </row>
    <row r="412" spans="1:9" customFormat="1" hidden="1" x14ac:dyDescent="0.2">
      <c r="A412" s="10">
        <v>41808</v>
      </c>
      <c r="B412" s="11" t="s">
        <v>5</v>
      </c>
      <c r="C412" s="11" t="s">
        <v>1252</v>
      </c>
      <c r="D412" s="11" t="s">
        <v>17</v>
      </c>
      <c r="E412" s="12" t="s">
        <v>1782</v>
      </c>
      <c r="F412" s="13">
        <v>126861.55</v>
      </c>
      <c r="G412" s="12" t="s">
        <v>1786</v>
      </c>
      <c r="H412" s="12" t="s">
        <v>1755</v>
      </c>
      <c r="I412" s="12" t="s">
        <v>1170</v>
      </c>
    </row>
    <row r="413" spans="1:9" customFormat="1" hidden="1" x14ac:dyDescent="0.2">
      <c r="A413" s="10">
        <v>41808</v>
      </c>
      <c r="B413" s="11" t="s">
        <v>5</v>
      </c>
      <c r="C413" s="11" t="s">
        <v>1252</v>
      </c>
      <c r="D413" s="11" t="s">
        <v>17</v>
      </c>
      <c r="E413" s="12" t="s">
        <v>1782</v>
      </c>
      <c r="F413" s="13">
        <v>92247.5</v>
      </c>
      <c r="G413" s="12" t="s">
        <v>1786</v>
      </c>
      <c r="H413" s="12" t="s">
        <v>1226</v>
      </c>
      <c r="I413" s="12" t="s">
        <v>1783</v>
      </c>
    </row>
    <row r="414" spans="1:9" customFormat="1" hidden="1" x14ac:dyDescent="0.2">
      <c r="A414" s="10">
        <v>41808</v>
      </c>
      <c r="B414" s="11" t="s">
        <v>171</v>
      </c>
      <c r="C414" s="66" t="s">
        <v>2</v>
      </c>
      <c r="D414" s="11" t="s">
        <v>19</v>
      </c>
      <c r="E414" s="12" t="s">
        <v>1833</v>
      </c>
      <c r="F414" s="13">
        <v>256937.27</v>
      </c>
      <c r="G414" s="12" t="s">
        <v>1834</v>
      </c>
      <c r="H414" s="12" t="s">
        <v>1832</v>
      </c>
      <c r="I414" s="12"/>
    </row>
    <row r="415" spans="1:9" customFormat="1" hidden="1" x14ac:dyDescent="0.2">
      <c r="A415" s="10">
        <v>41806</v>
      </c>
      <c r="B415" s="11" t="s">
        <v>1793</v>
      </c>
      <c r="C415" s="11" t="s">
        <v>2</v>
      </c>
      <c r="D415" s="11" t="s">
        <v>18</v>
      </c>
      <c r="E415" s="12" t="s">
        <v>28</v>
      </c>
      <c r="F415" s="13">
        <v>105112.99</v>
      </c>
      <c r="G415" s="12" t="s">
        <v>1795</v>
      </c>
      <c r="H415" s="12" t="s">
        <v>1794</v>
      </c>
      <c r="I415" s="12" t="s">
        <v>1180</v>
      </c>
    </row>
    <row r="416" spans="1:9" customFormat="1" hidden="1" x14ac:dyDescent="0.2">
      <c r="A416" s="10">
        <v>41806</v>
      </c>
      <c r="B416" s="11" t="s">
        <v>88</v>
      </c>
      <c r="C416" s="11"/>
      <c r="D416" s="11" t="s">
        <v>17</v>
      </c>
      <c r="E416" s="12" t="s">
        <v>83</v>
      </c>
      <c r="F416" s="13">
        <v>0</v>
      </c>
      <c r="G416" s="12" t="s">
        <v>1801</v>
      </c>
      <c r="H416" s="12" t="s">
        <v>1025</v>
      </c>
      <c r="I416" s="12" t="s">
        <v>1601</v>
      </c>
    </row>
    <row r="417" spans="1:9" customFormat="1" hidden="1" x14ac:dyDescent="0.2">
      <c r="A417" s="10">
        <v>41806</v>
      </c>
      <c r="B417" s="11" t="s">
        <v>1793</v>
      </c>
      <c r="C417" s="11" t="s">
        <v>2</v>
      </c>
      <c r="D417" s="11" t="s">
        <v>19</v>
      </c>
      <c r="E417" s="12" t="s">
        <v>28</v>
      </c>
      <c r="F417" s="13">
        <v>94522.55</v>
      </c>
      <c r="G417" s="12" t="s">
        <v>2129</v>
      </c>
      <c r="H417" s="12" t="s">
        <v>1794</v>
      </c>
      <c r="I417" s="12" t="s">
        <v>1180</v>
      </c>
    </row>
    <row r="418" spans="1:9" customFormat="1" hidden="1" x14ac:dyDescent="0.2">
      <c r="A418" s="10">
        <v>41802</v>
      </c>
      <c r="B418" s="11" t="s">
        <v>5</v>
      </c>
      <c r="C418" s="11" t="s">
        <v>1252</v>
      </c>
      <c r="D418" s="11" t="s">
        <v>17</v>
      </c>
      <c r="E418" s="12" t="s">
        <v>85</v>
      </c>
      <c r="F418" s="13">
        <v>84480</v>
      </c>
      <c r="G418" s="12" t="s">
        <v>1786</v>
      </c>
      <c r="H418" s="12" t="s">
        <v>1105</v>
      </c>
      <c r="I418" s="12" t="s">
        <v>1182</v>
      </c>
    </row>
    <row r="419" spans="1:9" customFormat="1" hidden="1" x14ac:dyDescent="0.2">
      <c r="A419" s="10">
        <v>41802</v>
      </c>
      <c r="B419" s="11" t="s">
        <v>40</v>
      </c>
      <c r="C419" s="66" t="s">
        <v>53</v>
      </c>
      <c r="D419" s="11" t="s">
        <v>17</v>
      </c>
      <c r="E419" s="12" t="s">
        <v>1725</v>
      </c>
      <c r="F419" s="13">
        <v>0</v>
      </c>
      <c r="G419" s="12" t="s">
        <v>1727</v>
      </c>
      <c r="H419" s="12" t="s">
        <v>1569</v>
      </c>
      <c r="I419" s="12" t="s">
        <v>1726</v>
      </c>
    </row>
    <row r="420" spans="1:9" customFormat="1" hidden="1" x14ac:dyDescent="0.2">
      <c r="A420" s="10">
        <v>41802</v>
      </c>
      <c r="B420" s="11" t="s">
        <v>5</v>
      </c>
      <c r="C420" s="66" t="s">
        <v>1252</v>
      </c>
      <c r="D420" s="11" t="s">
        <v>17</v>
      </c>
      <c r="E420" s="12" t="s">
        <v>373</v>
      </c>
      <c r="F420" s="13">
        <v>92432.51</v>
      </c>
      <c r="G420" s="12" t="s">
        <v>1786</v>
      </c>
      <c r="H420" s="12" t="s">
        <v>943</v>
      </c>
      <c r="I420" s="12" t="s">
        <v>1170</v>
      </c>
    </row>
    <row r="421" spans="1:9" customFormat="1" hidden="1" x14ac:dyDescent="0.2">
      <c r="A421" s="10">
        <v>41801</v>
      </c>
      <c r="B421" s="11" t="s">
        <v>36</v>
      </c>
      <c r="C421" s="11" t="s">
        <v>53</v>
      </c>
      <c r="D421" s="11" t="s">
        <v>17</v>
      </c>
      <c r="E421" s="12" t="s">
        <v>1328</v>
      </c>
      <c r="F421" s="13">
        <v>0</v>
      </c>
      <c r="G421" s="12" t="s">
        <v>1729</v>
      </c>
      <c r="H421" s="12" t="s">
        <v>1129</v>
      </c>
      <c r="I421" s="12" t="s">
        <v>1728</v>
      </c>
    </row>
    <row r="422" spans="1:9" customFormat="1" hidden="1" x14ac:dyDescent="0.2">
      <c r="A422" s="10">
        <v>41801</v>
      </c>
      <c r="B422" s="11" t="s">
        <v>5</v>
      </c>
      <c r="C422" s="11" t="s">
        <v>1252</v>
      </c>
      <c r="D422" s="11" t="s">
        <v>17</v>
      </c>
      <c r="E422" s="12" t="s">
        <v>85</v>
      </c>
      <c r="F422" s="13">
        <v>83200</v>
      </c>
      <c r="G422" s="12" t="s">
        <v>1878</v>
      </c>
      <c r="H422" s="12" t="s">
        <v>771</v>
      </c>
      <c r="I422" s="12" t="s">
        <v>1182</v>
      </c>
    </row>
    <row r="423" spans="1:9" customFormat="1" hidden="1" x14ac:dyDescent="0.2">
      <c r="A423" s="10">
        <v>41800</v>
      </c>
      <c r="B423" s="11" t="s">
        <v>36</v>
      </c>
      <c r="C423" s="11" t="s">
        <v>53</v>
      </c>
      <c r="D423" s="11" t="s">
        <v>1730</v>
      </c>
      <c r="E423" s="12" t="s">
        <v>85</v>
      </c>
      <c r="F423" s="13">
        <v>25774.63</v>
      </c>
      <c r="G423" s="12" t="s">
        <v>1731</v>
      </c>
      <c r="H423" s="12" t="s">
        <v>1100</v>
      </c>
      <c r="I423" s="12" t="s">
        <v>1182</v>
      </c>
    </row>
    <row r="424" spans="1:9" customFormat="1" hidden="1" x14ac:dyDescent="0.2">
      <c r="A424" s="10">
        <v>41800</v>
      </c>
      <c r="B424" s="11" t="s">
        <v>5</v>
      </c>
      <c r="C424" s="66" t="s">
        <v>1252</v>
      </c>
      <c r="D424" s="11" t="s">
        <v>17</v>
      </c>
      <c r="E424" s="12" t="s">
        <v>873</v>
      </c>
      <c r="F424" s="13">
        <v>92247.5</v>
      </c>
      <c r="G424" s="12" t="s">
        <v>1878</v>
      </c>
      <c r="H424" s="12" t="s">
        <v>1720</v>
      </c>
      <c r="I424" s="12" t="s">
        <v>1656</v>
      </c>
    </row>
    <row r="425" spans="1:9" customFormat="1" hidden="1" x14ac:dyDescent="0.2">
      <c r="A425" s="10">
        <v>41799</v>
      </c>
      <c r="B425" s="11" t="s">
        <v>36</v>
      </c>
      <c r="C425" s="11" t="s">
        <v>118</v>
      </c>
      <c r="D425" s="11" t="s">
        <v>19</v>
      </c>
      <c r="E425" s="12" t="s">
        <v>850</v>
      </c>
      <c r="F425" s="13">
        <v>18245.939999999999</v>
      </c>
      <c r="G425" s="12" t="s">
        <v>1733</v>
      </c>
      <c r="H425" s="12" t="s">
        <v>849</v>
      </c>
      <c r="I425" s="12" t="s">
        <v>1732</v>
      </c>
    </row>
    <row r="426" spans="1:9" customFormat="1" hidden="1" x14ac:dyDescent="0.2">
      <c r="A426" s="10">
        <v>41799</v>
      </c>
      <c r="B426" s="11" t="s">
        <v>171</v>
      </c>
      <c r="C426" s="66" t="s">
        <v>2</v>
      </c>
      <c r="D426" s="11" t="s">
        <v>1730</v>
      </c>
      <c r="E426" s="12" t="s">
        <v>1734</v>
      </c>
      <c r="F426" s="13">
        <v>0</v>
      </c>
      <c r="G426" s="12" t="s">
        <v>1735</v>
      </c>
      <c r="H426" s="12" t="s">
        <v>1785</v>
      </c>
      <c r="I426" s="12"/>
    </row>
    <row r="427" spans="1:9" customFormat="1" hidden="1" x14ac:dyDescent="0.2">
      <c r="A427" s="10">
        <v>41798</v>
      </c>
      <c r="B427" s="11" t="s">
        <v>36</v>
      </c>
      <c r="C427" s="11" t="s">
        <v>761</v>
      </c>
      <c r="D427" s="11" t="s">
        <v>20</v>
      </c>
      <c r="E427" s="12" t="s">
        <v>56</v>
      </c>
      <c r="F427" s="13">
        <v>0</v>
      </c>
      <c r="G427" s="12" t="s">
        <v>1784</v>
      </c>
      <c r="H427" s="12" t="s">
        <v>1028</v>
      </c>
      <c r="I427" s="12" t="s">
        <v>1487</v>
      </c>
    </row>
    <row r="428" spans="1:9" customFormat="1" hidden="1" x14ac:dyDescent="0.2">
      <c r="A428" s="10">
        <v>41797</v>
      </c>
      <c r="B428" s="11" t="s">
        <v>2234</v>
      </c>
      <c r="C428" s="66" t="s">
        <v>53</v>
      </c>
      <c r="D428" s="11" t="s">
        <v>19</v>
      </c>
      <c r="E428" s="12" t="s">
        <v>1163</v>
      </c>
      <c r="F428" s="13">
        <v>17385.45</v>
      </c>
      <c r="G428" s="12" t="s">
        <v>1736</v>
      </c>
      <c r="H428" s="12" t="s">
        <v>1051</v>
      </c>
      <c r="I428" s="12" t="s">
        <v>1165</v>
      </c>
    </row>
    <row r="429" spans="1:9" customFormat="1" hidden="1" x14ac:dyDescent="0.2">
      <c r="A429" s="10">
        <v>41796</v>
      </c>
      <c r="B429" s="11" t="s">
        <v>36</v>
      </c>
      <c r="C429" s="11" t="s">
        <v>53</v>
      </c>
      <c r="D429" s="11" t="s">
        <v>17</v>
      </c>
      <c r="E429" s="12" t="s">
        <v>1737</v>
      </c>
      <c r="F429" s="13">
        <v>17853</v>
      </c>
      <c r="G429" s="12" t="s">
        <v>1739</v>
      </c>
      <c r="H429" s="12" t="s">
        <v>1077</v>
      </c>
      <c r="I429" s="12" t="s">
        <v>1738</v>
      </c>
    </row>
    <row r="430" spans="1:9" customFormat="1" hidden="1" x14ac:dyDescent="0.2">
      <c r="A430" s="10">
        <v>41796</v>
      </c>
      <c r="B430" s="11" t="s">
        <v>5</v>
      </c>
      <c r="C430" s="66" t="s">
        <v>2</v>
      </c>
      <c r="D430" s="11" t="s">
        <v>17</v>
      </c>
      <c r="E430" s="12" t="s">
        <v>1740</v>
      </c>
      <c r="F430" s="13">
        <v>141000</v>
      </c>
      <c r="G430" s="12" t="s">
        <v>1741</v>
      </c>
      <c r="H430" s="12" t="s">
        <v>1017</v>
      </c>
      <c r="I430" s="12" t="s">
        <v>1587</v>
      </c>
    </row>
    <row r="431" spans="1:9" customFormat="1" hidden="1" x14ac:dyDescent="0.2">
      <c r="A431" s="10">
        <v>41794</v>
      </c>
      <c r="B431" s="11" t="s">
        <v>5</v>
      </c>
      <c r="C431" s="11" t="s">
        <v>761</v>
      </c>
      <c r="D431" s="11" t="s">
        <v>17</v>
      </c>
      <c r="E431" s="12" t="s">
        <v>85</v>
      </c>
      <c r="F431" s="13">
        <v>0</v>
      </c>
      <c r="G431" s="12" t="s">
        <v>1742</v>
      </c>
      <c r="H431" s="12" t="s">
        <v>935</v>
      </c>
      <c r="I431" s="12" t="s">
        <v>1182</v>
      </c>
    </row>
    <row r="432" spans="1:9" customFormat="1" hidden="1" x14ac:dyDescent="0.2">
      <c r="A432" s="10">
        <v>41794</v>
      </c>
      <c r="B432" s="11" t="s">
        <v>36</v>
      </c>
      <c r="C432" s="66" t="s">
        <v>53</v>
      </c>
      <c r="D432" s="11" t="s">
        <v>17</v>
      </c>
      <c r="E432" s="12" t="s">
        <v>1743</v>
      </c>
      <c r="F432" s="13">
        <v>0</v>
      </c>
      <c r="G432" s="12" t="s">
        <v>1744</v>
      </c>
      <c r="H432" s="12" t="s">
        <v>1473</v>
      </c>
      <c r="I432" s="12" t="s">
        <v>1537</v>
      </c>
    </row>
    <row r="433" spans="1:9" customFormat="1" hidden="1" x14ac:dyDescent="0.2">
      <c r="A433" s="10">
        <v>41794</v>
      </c>
      <c r="B433" s="11" t="s">
        <v>36</v>
      </c>
      <c r="C433" s="11" t="s">
        <v>53</v>
      </c>
      <c r="D433" s="11" t="s">
        <v>17</v>
      </c>
      <c r="E433" s="12" t="s">
        <v>1743</v>
      </c>
      <c r="F433" s="13">
        <v>12000</v>
      </c>
      <c r="G433" s="12" t="s">
        <v>1745</v>
      </c>
      <c r="H433" s="12" t="s">
        <v>1130</v>
      </c>
      <c r="I433" s="12" t="s">
        <v>1537</v>
      </c>
    </row>
    <row r="434" spans="1:9" customFormat="1" hidden="1" x14ac:dyDescent="0.2">
      <c r="A434" s="10">
        <v>41791</v>
      </c>
      <c r="B434" s="11" t="s">
        <v>40</v>
      </c>
      <c r="C434" s="66" t="s">
        <v>37</v>
      </c>
      <c r="D434" s="11" t="s">
        <v>17</v>
      </c>
      <c r="E434" s="12" t="s">
        <v>1746</v>
      </c>
      <c r="F434" s="13">
        <v>25000</v>
      </c>
      <c r="G434" s="12" t="s">
        <v>1747</v>
      </c>
      <c r="H434" s="12" t="s">
        <v>987</v>
      </c>
      <c r="I434" s="12" t="s">
        <v>1699</v>
      </c>
    </row>
    <row r="435" spans="1:9" customFormat="1" hidden="1" x14ac:dyDescent="0.2">
      <c r="A435" s="10">
        <v>41789</v>
      </c>
      <c r="B435" s="11" t="s">
        <v>5</v>
      </c>
      <c r="C435" s="11" t="s">
        <v>1252</v>
      </c>
      <c r="D435" s="11" t="s">
        <v>17</v>
      </c>
      <c r="E435" s="12" t="s">
        <v>208</v>
      </c>
      <c r="F435" s="13">
        <v>118961.19</v>
      </c>
      <c r="G435" s="12" t="s">
        <v>1786</v>
      </c>
      <c r="H435" s="12" t="s">
        <v>1017</v>
      </c>
      <c r="I435" s="12" t="s">
        <v>1640</v>
      </c>
    </row>
    <row r="436" spans="1:9" customFormat="1" hidden="1" x14ac:dyDescent="0.2">
      <c r="A436" s="10">
        <v>41789</v>
      </c>
      <c r="B436" s="11" t="s">
        <v>5</v>
      </c>
      <c r="C436" s="11" t="s">
        <v>1252</v>
      </c>
      <c r="D436" s="11" t="s">
        <v>17</v>
      </c>
      <c r="E436" s="12" t="s">
        <v>208</v>
      </c>
      <c r="F436" s="13">
        <v>135091.48000000001</v>
      </c>
      <c r="G436" s="12" t="s">
        <v>1786</v>
      </c>
      <c r="H436" s="12" t="s">
        <v>965</v>
      </c>
      <c r="I436" s="12" t="s">
        <v>1640</v>
      </c>
    </row>
    <row r="437" spans="1:9" customFormat="1" hidden="1" x14ac:dyDescent="0.2">
      <c r="A437" s="10">
        <v>41786</v>
      </c>
      <c r="B437" s="11" t="s">
        <v>6</v>
      </c>
      <c r="C437" s="66" t="s">
        <v>761</v>
      </c>
      <c r="D437" s="11" t="s">
        <v>17</v>
      </c>
      <c r="E437" s="12" t="s">
        <v>1802</v>
      </c>
      <c r="F437" s="13">
        <v>0</v>
      </c>
      <c r="G437" s="12" t="s">
        <v>1804</v>
      </c>
      <c r="H437" s="12" t="s">
        <v>1137</v>
      </c>
      <c r="I437" s="12" t="s">
        <v>1803</v>
      </c>
    </row>
    <row r="438" spans="1:9" customFormat="1" hidden="1" x14ac:dyDescent="0.2">
      <c r="A438" s="10">
        <v>41779</v>
      </c>
      <c r="B438" s="11" t="s">
        <v>36</v>
      </c>
      <c r="C438" s="11" t="s">
        <v>53</v>
      </c>
      <c r="D438" s="11" t="s">
        <v>17</v>
      </c>
      <c r="E438" s="12" t="s">
        <v>1749</v>
      </c>
      <c r="F438" s="13">
        <v>17558.72</v>
      </c>
      <c r="G438" s="12" t="s">
        <v>1751</v>
      </c>
      <c r="H438" s="12" t="s">
        <v>1748</v>
      </c>
      <c r="I438" s="12" t="s">
        <v>1750</v>
      </c>
    </row>
    <row r="439" spans="1:9" customFormat="1" hidden="1" x14ac:dyDescent="0.2">
      <c r="A439" s="10">
        <v>41778</v>
      </c>
      <c r="B439" s="11" t="s">
        <v>2194</v>
      </c>
      <c r="C439" s="11" t="s">
        <v>2</v>
      </c>
      <c r="D439" s="11" t="s">
        <v>20</v>
      </c>
      <c r="E439" s="12" t="s">
        <v>1358</v>
      </c>
      <c r="F439" s="13">
        <v>90000</v>
      </c>
      <c r="G439" s="12" t="s">
        <v>2254</v>
      </c>
      <c r="H439" s="12" t="s">
        <v>947</v>
      </c>
      <c r="I439" s="12" t="s">
        <v>1660</v>
      </c>
    </row>
    <row r="440" spans="1:9" customFormat="1" hidden="1" x14ac:dyDescent="0.2">
      <c r="A440" s="10">
        <v>41776</v>
      </c>
      <c r="B440" s="11" t="s">
        <v>1939</v>
      </c>
      <c r="C440" s="11" t="s">
        <v>37</v>
      </c>
      <c r="D440" s="11" t="s">
        <v>18</v>
      </c>
      <c r="E440" s="12" t="s">
        <v>1752</v>
      </c>
      <c r="F440" s="13">
        <v>0</v>
      </c>
      <c r="G440" s="12" t="s">
        <v>1753</v>
      </c>
      <c r="H440" s="12" t="s">
        <v>2167</v>
      </c>
      <c r="I440" s="12"/>
    </row>
    <row r="441" spans="1:9" customFormat="1" hidden="1" x14ac:dyDescent="0.2">
      <c r="A441" s="10">
        <v>41775</v>
      </c>
      <c r="B441" s="11" t="s">
        <v>5</v>
      </c>
      <c r="C441" s="11" t="s">
        <v>53</v>
      </c>
      <c r="D441" s="11" t="s">
        <v>17</v>
      </c>
      <c r="E441" s="12" t="s">
        <v>1436</v>
      </c>
      <c r="F441" s="13">
        <v>32500</v>
      </c>
      <c r="G441" s="12" t="s">
        <v>1754</v>
      </c>
      <c r="H441" s="12" t="s">
        <v>1226</v>
      </c>
      <c r="I441" s="12" t="s">
        <v>1170</v>
      </c>
    </row>
    <row r="442" spans="1:9" customFormat="1" hidden="1" x14ac:dyDescent="0.2">
      <c r="A442" s="10">
        <v>41775</v>
      </c>
      <c r="B442" s="11" t="s">
        <v>5</v>
      </c>
      <c r="C442" s="11" t="s">
        <v>2</v>
      </c>
      <c r="D442" s="11" t="s">
        <v>17</v>
      </c>
      <c r="E442" s="12" t="s">
        <v>1436</v>
      </c>
      <c r="F442" s="13">
        <v>214816</v>
      </c>
      <c r="G442" s="12" t="s">
        <v>1754</v>
      </c>
      <c r="H442" s="12" t="s">
        <v>1755</v>
      </c>
      <c r="I442" s="12" t="s">
        <v>1170</v>
      </c>
    </row>
    <row r="443" spans="1:9" customFormat="1" hidden="1" x14ac:dyDescent="0.2">
      <c r="A443" s="10">
        <v>41774</v>
      </c>
      <c r="B443" s="11" t="s">
        <v>2234</v>
      </c>
      <c r="C443" s="11" t="s">
        <v>1252</v>
      </c>
      <c r="D443" s="11" t="s">
        <v>17</v>
      </c>
      <c r="E443" s="12" t="s">
        <v>83</v>
      </c>
      <c r="F443" s="13">
        <v>82280.97</v>
      </c>
      <c r="G443" s="12" t="s">
        <v>1756</v>
      </c>
      <c r="H443" s="12" t="s">
        <v>1300</v>
      </c>
      <c r="I443" s="12" t="s">
        <v>1601</v>
      </c>
    </row>
    <row r="444" spans="1:9" customFormat="1" hidden="1" x14ac:dyDescent="0.2">
      <c r="A444" s="10">
        <v>41772</v>
      </c>
      <c r="B444" s="11" t="s">
        <v>36</v>
      </c>
      <c r="C444" s="11" t="s">
        <v>761</v>
      </c>
      <c r="D444" s="11" t="s">
        <v>17</v>
      </c>
      <c r="E444" s="12" t="s">
        <v>152</v>
      </c>
      <c r="F444" s="13">
        <v>0</v>
      </c>
      <c r="G444" s="12" t="s">
        <v>1758</v>
      </c>
      <c r="H444" s="12" t="s">
        <v>1757</v>
      </c>
      <c r="I444" s="12" t="s">
        <v>1630</v>
      </c>
    </row>
    <row r="445" spans="1:9" customFormat="1" hidden="1" x14ac:dyDescent="0.2">
      <c r="A445" s="10">
        <v>41771</v>
      </c>
      <c r="B445" s="11" t="s">
        <v>40</v>
      </c>
      <c r="C445" s="66" t="s">
        <v>761</v>
      </c>
      <c r="D445" s="11" t="s">
        <v>17</v>
      </c>
      <c r="E445" s="12" t="s">
        <v>1759</v>
      </c>
      <c r="F445" s="13">
        <v>0</v>
      </c>
      <c r="G445" s="12" t="s">
        <v>1760</v>
      </c>
      <c r="H445" s="12" t="s">
        <v>1124</v>
      </c>
      <c r="I445" s="12" t="s">
        <v>1188</v>
      </c>
    </row>
    <row r="446" spans="1:9" customFormat="1" hidden="1" x14ac:dyDescent="0.2">
      <c r="A446" s="10">
        <v>41766</v>
      </c>
      <c r="B446" s="11" t="s">
        <v>88</v>
      </c>
      <c r="C446" s="66" t="s">
        <v>53</v>
      </c>
      <c r="D446" s="11" t="s">
        <v>19</v>
      </c>
      <c r="E446" s="12" t="s">
        <v>83</v>
      </c>
      <c r="F446" s="13">
        <v>0</v>
      </c>
      <c r="G446" s="12" t="s">
        <v>1761</v>
      </c>
      <c r="H446" s="12" t="s">
        <v>1025</v>
      </c>
      <c r="I446" s="12" t="s">
        <v>1491</v>
      </c>
    </row>
    <row r="447" spans="1:9" customFormat="1" hidden="1" x14ac:dyDescent="0.2">
      <c r="A447" s="10">
        <v>41765</v>
      </c>
      <c r="B447" s="11" t="s">
        <v>40</v>
      </c>
      <c r="C447" s="11" t="s">
        <v>761</v>
      </c>
      <c r="D447" s="11" t="s">
        <v>17</v>
      </c>
      <c r="E447" s="12" t="s">
        <v>1762</v>
      </c>
      <c r="F447" s="13">
        <v>0</v>
      </c>
      <c r="G447" s="12" t="s">
        <v>1763</v>
      </c>
      <c r="H447" s="12" t="s">
        <v>954</v>
      </c>
      <c r="I447" s="12" t="s">
        <v>1494</v>
      </c>
    </row>
    <row r="448" spans="1:9" customFormat="1" hidden="1" x14ac:dyDescent="0.2">
      <c r="A448" s="10">
        <v>41759</v>
      </c>
      <c r="B448" s="11" t="s">
        <v>5</v>
      </c>
      <c r="C448" s="11" t="s">
        <v>53</v>
      </c>
      <c r="D448" s="11" t="s">
        <v>17</v>
      </c>
      <c r="E448" s="12" t="s">
        <v>1740</v>
      </c>
      <c r="F448" s="13">
        <v>28524.240000000002</v>
      </c>
      <c r="G448" s="12" t="s">
        <v>1764</v>
      </c>
      <c r="H448" s="12" t="s">
        <v>763</v>
      </c>
      <c r="I448" s="12" t="s">
        <v>1587</v>
      </c>
    </row>
    <row r="449" spans="1:9" customFormat="1" hidden="1" x14ac:dyDescent="0.2">
      <c r="A449" s="10">
        <v>41756</v>
      </c>
      <c r="B449" s="11" t="s">
        <v>40</v>
      </c>
      <c r="C449" s="11" t="s">
        <v>53</v>
      </c>
      <c r="D449" s="11" t="s">
        <v>17</v>
      </c>
      <c r="E449" s="12" t="s">
        <v>221</v>
      </c>
      <c r="F449" s="13">
        <v>0</v>
      </c>
      <c r="G449" s="12" t="s">
        <v>1765</v>
      </c>
      <c r="H449" s="12" t="s">
        <v>987</v>
      </c>
      <c r="I449" s="12" t="s">
        <v>1699</v>
      </c>
    </row>
    <row r="450" spans="1:9" customFormat="1" hidden="1" x14ac:dyDescent="0.2">
      <c r="A450" s="10">
        <v>41754</v>
      </c>
      <c r="B450" s="11" t="s">
        <v>2194</v>
      </c>
      <c r="C450" s="11" t="s">
        <v>761</v>
      </c>
      <c r="D450" s="11" t="s">
        <v>20</v>
      </c>
      <c r="E450" s="12" t="s">
        <v>1358</v>
      </c>
      <c r="F450" s="13">
        <v>0</v>
      </c>
      <c r="G450" s="12" t="s">
        <v>2257</v>
      </c>
      <c r="H450" s="12" t="s">
        <v>947</v>
      </c>
      <c r="I450" s="12" t="s">
        <v>1660</v>
      </c>
    </row>
    <row r="451" spans="1:9" customFormat="1" hidden="1" x14ac:dyDescent="0.2">
      <c r="A451" s="10">
        <v>41753</v>
      </c>
      <c r="B451" s="11" t="s">
        <v>757</v>
      </c>
      <c r="C451" s="11" t="s">
        <v>53</v>
      </c>
      <c r="D451" s="11" t="s">
        <v>20</v>
      </c>
      <c r="E451" s="12" t="s">
        <v>1767</v>
      </c>
      <c r="F451" s="13"/>
      <c r="G451" s="12" t="s">
        <v>1768</v>
      </c>
      <c r="H451" s="12" t="s">
        <v>1766</v>
      </c>
      <c r="I451" s="12"/>
    </row>
    <row r="452" spans="1:9" customFormat="1" hidden="1" x14ac:dyDescent="0.2">
      <c r="A452" s="10">
        <v>41751</v>
      </c>
      <c r="B452" s="11" t="s">
        <v>6</v>
      </c>
      <c r="C452" s="66" t="s">
        <v>53</v>
      </c>
      <c r="D452" s="11" t="s">
        <v>17</v>
      </c>
      <c r="E452" s="12" t="s">
        <v>1716</v>
      </c>
      <c r="F452" s="13">
        <v>11500</v>
      </c>
      <c r="G452" s="12" t="s">
        <v>1718</v>
      </c>
      <c r="H452" s="12" t="s">
        <v>1085</v>
      </c>
      <c r="I452" s="12" t="s">
        <v>1717</v>
      </c>
    </row>
    <row r="453" spans="1:9" customFormat="1" hidden="1" x14ac:dyDescent="0.2">
      <c r="A453" s="10">
        <v>41751</v>
      </c>
      <c r="B453" s="11" t="s">
        <v>2194</v>
      </c>
      <c r="C453" s="11" t="s">
        <v>761</v>
      </c>
      <c r="D453" s="11" t="s">
        <v>20</v>
      </c>
      <c r="E453" s="12" t="s">
        <v>1358</v>
      </c>
      <c r="F453" s="13">
        <v>0</v>
      </c>
      <c r="G453" s="12" t="s">
        <v>2257</v>
      </c>
      <c r="H453" s="12" t="s">
        <v>947</v>
      </c>
      <c r="I453" s="12" t="s">
        <v>1660</v>
      </c>
    </row>
    <row r="454" spans="1:9" customFormat="1" hidden="1" x14ac:dyDescent="0.2">
      <c r="A454" s="10">
        <v>41742</v>
      </c>
      <c r="B454" s="11" t="s">
        <v>2234</v>
      </c>
      <c r="C454" s="11" t="s">
        <v>53</v>
      </c>
      <c r="D454" s="11" t="s">
        <v>17</v>
      </c>
      <c r="E454" s="12" t="s">
        <v>288</v>
      </c>
      <c r="F454" s="13">
        <v>0</v>
      </c>
      <c r="G454" s="12" t="s">
        <v>1719</v>
      </c>
      <c r="H454" s="12" t="s">
        <v>1332</v>
      </c>
      <c r="I454" s="12" t="s">
        <v>1601</v>
      </c>
    </row>
    <row r="455" spans="1:9" customFormat="1" hidden="1" x14ac:dyDescent="0.2">
      <c r="A455" s="10">
        <v>41740</v>
      </c>
      <c r="B455" s="11" t="s">
        <v>2193</v>
      </c>
      <c r="C455" s="11" t="s">
        <v>1252</v>
      </c>
      <c r="D455" s="11" t="s">
        <v>17</v>
      </c>
      <c r="E455" s="12" t="s">
        <v>873</v>
      </c>
      <c r="F455" s="13">
        <v>0</v>
      </c>
      <c r="G455" s="12" t="s">
        <v>1914</v>
      </c>
      <c r="H455" s="12" t="s">
        <v>1720</v>
      </c>
      <c r="I455" s="12" t="s">
        <v>1656</v>
      </c>
    </row>
    <row r="456" spans="1:9" customFormat="1" hidden="1" x14ac:dyDescent="0.2">
      <c r="A456" s="10">
        <v>41740</v>
      </c>
      <c r="B456" s="11" t="s">
        <v>2193</v>
      </c>
      <c r="C456" s="11" t="s">
        <v>1252</v>
      </c>
      <c r="D456" s="11" t="s">
        <v>17</v>
      </c>
      <c r="E456" s="12" t="s">
        <v>873</v>
      </c>
      <c r="F456" s="13">
        <v>0</v>
      </c>
      <c r="G456" s="12" t="s">
        <v>1915</v>
      </c>
      <c r="H456" s="12" t="s">
        <v>1720</v>
      </c>
      <c r="I456" s="12" t="s">
        <v>1656</v>
      </c>
    </row>
    <row r="457" spans="1:9" customFormat="1" hidden="1" x14ac:dyDescent="0.2">
      <c r="A457" s="10">
        <v>41737</v>
      </c>
      <c r="B457" s="11" t="s">
        <v>2194</v>
      </c>
      <c r="C457" s="11" t="s">
        <v>2</v>
      </c>
      <c r="D457" s="11" t="s">
        <v>20</v>
      </c>
      <c r="E457" s="12" t="s">
        <v>844</v>
      </c>
      <c r="F457" s="13">
        <v>0</v>
      </c>
      <c r="G457" s="12" t="s">
        <v>2280</v>
      </c>
      <c r="H457" s="12" t="s">
        <v>1473</v>
      </c>
      <c r="I457" s="12" t="s">
        <v>1703</v>
      </c>
    </row>
    <row r="458" spans="1:9" customFormat="1" hidden="1" x14ac:dyDescent="0.2">
      <c r="A458" s="10">
        <v>41732</v>
      </c>
      <c r="B458" s="11" t="s">
        <v>36</v>
      </c>
      <c r="C458" s="11" t="s">
        <v>53</v>
      </c>
      <c r="D458" s="11" t="s">
        <v>19</v>
      </c>
      <c r="E458" s="12" t="s">
        <v>56</v>
      </c>
      <c r="F458" s="13">
        <v>9238.35</v>
      </c>
      <c r="G458" s="12" t="s">
        <v>1704</v>
      </c>
      <c r="H458" s="12" t="s">
        <v>1028</v>
      </c>
      <c r="I458" s="12" t="s">
        <v>1487</v>
      </c>
    </row>
    <row r="459" spans="1:9" customFormat="1" hidden="1" x14ac:dyDescent="0.2">
      <c r="A459" s="10">
        <v>41729</v>
      </c>
      <c r="B459" s="11" t="s">
        <v>6</v>
      </c>
      <c r="C459" s="11" t="s">
        <v>761</v>
      </c>
      <c r="D459" s="11" t="s">
        <v>20</v>
      </c>
      <c r="E459" s="12" t="s">
        <v>1705</v>
      </c>
      <c r="F459" s="13">
        <v>555</v>
      </c>
      <c r="G459" s="12" t="s">
        <v>1706</v>
      </c>
      <c r="H459" s="12" t="s">
        <v>1098</v>
      </c>
      <c r="I459" s="12"/>
    </row>
    <row r="460" spans="1:9" customFormat="1" hidden="1" x14ac:dyDescent="0.2">
      <c r="A460" s="10">
        <v>41729</v>
      </c>
      <c r="B460" s="11" t="s">
        <v>2234</v>
      </c>
      <c r="C460" s="82" t="s">
        <v>761</v>
      </c>
      <c r="D460" s="11" t="s">
        <v>17</v>
      </c>
      <c r="E460" s="12" t="s">
        <v>795</v>
      </c>
      <c r="F460" s="13">
        <v>0</v>
      </c>
      <c r="G460" s="12" t="s">
        <v>1707</v>
      </c>
      <c r="H460" s="12" t="s">
        <v>952</v>
      </c>
      <c r="I460" s="12" t="s">
        <v>1218</v>
      </c>
    </row>
    <row r="461" spans="1:9" customFormat="1" hidden="1" x14ac:dyDescent="0.2">
      <c r="A461" s="10">
        <v>41728</v>
      </c>
      <c r="B461" s="11" t="s">
        <v>2194</v>
      </c>
      <c r="C461" s="11" t="s">
        <v>2</v>
      </c>
      <c r="D461" s="11" t="s">
        <v>20</v>
      </c>
      <c r="E461" s="12" t="s">
        <v>844</v>
      </c>
      <c r="F461" s="13">
        <v>68646.5</v>
      </c>
      <c r="G461" s="12" t="s">
        <v>2253</v>
      </c>
      <c r="H461" s="12" t="s">
        <v>1473</v>
      </c>
      <c r="I461" s="12" t="s">
        <v>1703</v>
      </c>
    </row>
    <row r="462" spans="1:9" customFormat="1" hidden="1" x14ac:dyDescent="0.2">
      <c r="A462" s="10">
        <v>41725</v>
      </c>
      <c r="B462" s="11" t="s">
        <v>5</v>
      </c>
      <c r="C462" s="11" t="s">
        <v>761</v>
      </c>
      <c r="D462" s="11" t="s">
        <v>17</v>
      </c>
      <c r="E462" s="12" t="s">
        <v>233</v>
      </c>
      <c r="F462" s="13">
        <v>0</v>
      </c>
      <c r="G462" s="12" t="s">
        <v>1708</v>
      </c>
      <c r="H462" s="12" t="s">
        <v>1302</v>
      </c>
      <c r="I462" s="12" t="s">
        <v>1554</v>
      </c>
    </row>
    <row r="463" spans="1:9" customFormat="1" hidden="1" x14ac:dyDescent="0.2">
      <c r="A463" s="10">
        <v>41725</v>
      </c>
      <c r="B463" s="11" t="s">
        <v>36</v>
      </c>
      <c r="C463" s="11" t="s">
        <v>761</v>
      </c>
      <c r="D463" s="11" t="s">
        <v>17</v>
      </c>
      <c r="E463" s="12" t="s">
        <v>380</v>
      </c>
      <c r="F463" s="13">
        <v>0</v>
      </c>
      <c r="G463" s="12" t="s">
        <v>1709</v>
      </c>
      <c r="H463" s="12" t="s">
        <v>1046</v>
      </c>
      <c r="I463" s="12" t="s">
        <v>1542</v>
      </c>
    </row>
    <row r="464" spans="1:9" customFormat="1" hidden="1" x14ac:dyDescent="0.2">
      <c r="A464" s="10">
        <v>41724</v>
      </c>
      <c r="B464" s="11" t="s">
        <v>6</v>
      </c>
      <c r="C464" s="11" t="s">
        <v>761</v>
      </c>
      <c r="D464" s="11" t="s">
        <v>20</v>
      </c>
      <c r="E464" s="12" t="s">
        <v>1710</v>
      </c>
      <c r="F464" s="13">
        <v>555</v>
      </c>
      <c r="G464" s="12" t="s">
        <v>1706</v>
      </c>
      <c r="H464" s="12" t="s">
        <v>1098</v>
      </c>
      <c r="I464" s="12"/>
    </row>
    <row r="465" spans="1:9" customFormat="1" hidden="1" x14ac:dyDescent="0.2">
      <c r="A465" s="10">
        <v>41722</v>
      </c>
      <c r="B465" s="11" t="s">
        <v>36</v>
      </c>
      <c r="C465" s="11" t="s">
        <v>37</v>
      </c>
      <c r="D465" s="11" t="s">
        <v>18</v>
      </c>
      <c r="E465" s="12" t="s">
        <v>800</v>
      </c>
      <c r="F465" s="13">
        <v>0</v>
      </c>
      <c r="G465" s="12" t="s">
        <v>1769</v>
      </c>
      <c r="H465" s="12" t="s">
        <v>786</v>
      </c>
      <c r="I465" s="12" t="s">
        <v>1579</v>
      </c>
    </row>
    <row r="466" spans="1:9" customFormat="1" hidden="1" x14ac:dyDescent="0.2">
      <c r="A466" s="10">
        <v>41719</v>
      </c>
      <c r="B466" s="11" t="s">
        <v>40</v>
      </c>
      <c r="C466" s="66" t="s">
        <v>761</v>
      </c>
      <c r="D466" s="11" t="s">
        <v>20</v>
      </c>
      <c r="E466" s="12" t="s">
        <v>288</v>
      </c>
      <c r="F466" s="13">
        <v>0</v>
      </c>
      <c r="G466" s="12" t="s">
        <v>1533</v>
      </c>
      <c r="H466" s="12" t="s">
        <v>982</v>
      </c>
      <c r="I466" s="12" t="s">
        <v>1601</v>
      </c>
    </row>
    <row r="467" spans="1:9" customFormat="1" hidden="1" x14ac:dyDescent="0.2">
      <c r="A467" s="10">
        <v>41718</v>
      </c>
      <c r="B467" s="11" t="s">
        <v>36</v>
      </c>
      <c r="C467" s="11" t="s">
        <v>53</v>
      </c>
      <c r="D467" s="11" t="s">
        <v>18</v>
      </c>
      <c r="E467" s="12" t="s">
        <v>380</v>
      </c>
      <c r="F467" s="13">
        <v>0</v>
      </c>
      <c r="G467" s="12" t="s">
        <v>1711</v>
      </c>
      <c r="H467" s="12" t="s">
        <v>1046</v>
      </c>
      <c r="I467" s="12" t="s">
        <v>1542</v>
      </c>
    </row>
    <row r="468" spans="1:9" customFormat="1" hidden="1" x14ac:dyDescent="0.2">
      <c r="A468" s="10">
        <v>41717</v>
      </c>
      <c r="B468" s="11" t="s">
        <v>6</v>
      </c>
      <c r="C468" s="11" t="s">
        <v>761</v>
      </c>
      <c r="D468" s="11" t="s">
        <v>20</v>
      </c>
      <c r="E468" s="12" t="s">
        <v>236</v>
      </c>
      <c r="F468" s="13">
        <v>555</v>
      </c>
      <c r="G468" s="12" t="s">
        <v>1698</v>
      </c>
      <c r="H468" s="12" t="s">
        <v>1325</v>
      </c>
      <c r="I468" s="12" t="s">
        <v>1491</v>
      </c>
    </row>
    <row r="469" spans="1:9" customFormat="1" hidden="1" x14ac:dyDescent="0.2">
      <c r="A469" s="10">
        <v>41716</v>
      </c>
      <c r="B469" s="11" t="s">
        <v>2201</v>
      </c>
      <c r="C469" s="11" t="s">
        <v>2</v>
      </c>
      <c r="D469" s="11" t="s">
        <v>17</v>
      </c>
      <c r="E469" s="12" t="s">
        <v>85</v>
      </c>
      <c r="F469" s="13">
        <v>72531.91</v>
      </c>
      <c r="G469" s="12" t="s">
        <v>2258</v>
      </c>
      <c r="H469" s="12" t="s">
        <v>837</v>
      </c>
      <c r="I469" s="12" t="s">
        <v>1494</v>
      </c>
    </row>
    <row r="470" spans="1:9" customFormat="1" hidden="1" x14ac:dyDescent="0.2">
      <c r="A470" s="10">
        <v>41712</v>
      </c>
      <c r="B470" s="11" t="s">
        <v>2234</v>
      </c>
      <c r="C470" s="11" t="s">
        <v>761</v>
      </c>
      <c r="D470" s="11" t="s">
        <v>20</v>
      </c>
      <c r="E470" s="12" t="s">
        <v>221</v>
      </c>
      <c r="F470" s="13">
        <v>650.88</v>
      </c>
      <c r="G470" s="12" t="s">
        <v>1700</v>
      </c>
      <c r="H470" s="12" t="s">
        <v>855</v>
      </c>
      <c r="I470" s="12" t="s">
        <v>1699</v>
      </c>
    </row>
    <row r="471" spans="1:9" customFormat="1" hidden="1" x14ac:dyDescent="0.2">
      <c r="A471" s="10">
        <v>41710</v>
      </c>
      <c r="B471" s="11" t="s">
        <v>36</v>
      </c>
      <c r="C471" s="66" t="s">
        <v>761</v>
      </c>
      <c r="D471" s="11" t="s">
        <v>17</v>
      </c>
      <c r="E471" s="12" t="s">
        <v>1701</v>
      </c>
      <c r="F471" s="13">
        <v>0</v>
      </c>
      <c r="G471" s="12" t="s">
        <v>1702</v>
      </c>
      <c r="H471" s="12" t="s">
        <v>1113</v>
      </c>
      <c r="I471" s="12" t="s">
        <v>1487</v>
      </c>
    </row>
    <row r="472" spans="1:9" customFormat="1" hidden="1" x14ac:dyDescent="0.2">
      <c r="A472" s="10">
        <v>41709</v>
      </c>
      <c r="B472" s="11" t="s">
        <v>2194</v>
      </c>
      <c r="C472" s="11" t="s">
        <v>118</v>
      </c>
      <c r="D472" s="11" t="s">
        <v>19</v>
      </c>
      <c r="E472" s="12" t="s">
        <v>774</v>
      </c>
      <c r="F472" s="13">
        <v>21409.58</v>
      </c>
      <c r="G472" s="12" t="s">
        <v>2281</v>
      </c>
      <c r="H472" s="12" t="s">
        <v>773</v>
      </c>
      <c r="I472" s="12" t="s">
        <v>1537</v>
      </c>
    </row>
    <row r="473" spans="1:9" customFormat="1" hidden="1" x14ac:dyDescent="0.2">
      <c r="A473" s="10">
        <v>41708</v>
      </c>
      <c r="B473" s="11" t="s">
        <v>6</v>
      </c>
      <c r="C473" s="11" t="s">
        <v>53</v>
      </c>
      <c r="D473" s="11" t="s">
        <v>17</v>
      </c>
      <c r="E473" s="12" t="s">
        <v>66</v>
      </c>
      <c r="F473" s="13">
        <v>11500</v>
      </c>
      <c r="G473" s="12" t="s">
        <v>1696</v>
      </c>
      <c r="H473" s="12" t="s">
        <v>1325</v>
      </c>
      <c r="I473" s="12" t="s">
        <v>1491</v>
      </c>
    </row>
    <row r="474" spans="1:9" customFormat="1" hidden="1" x14ac:dyDescent="0.2">
      <c r="A474" s="10">
        <v>41706</v>
      </c>
      <c r="B474" s="11" t="s">
        <v>5</v>
      </c>
      <c r="C474" s="11" t="s">
        <v>37</v>
      </c>
      <c r="D474" s="11" t="s">
        <v>18</v>
      </c>
      <c r="E474" s="12" t="s">
        <v>1797</v>
      </c>
      <c r="F474" s="13">
        <v>0</v>
      </c>
      <c r="G474" s="12" t="s">
        <v>1799</v>
      </c>
      <c r="H474" s="12" t="s">
        <v>1796</v>
      </c>
      <c r="I474" s="12" t="s">
        <v>1798</v>
      </c>
    </row>
    <row r="475" spans="1:9" customFormat="1" hidden="1" x14ac:dyDescent="0.2">
      <c r="A475" s="10">
        <v>41694</v>
      </c>
      <c r="B475" s="11" t="s">
        <v>2193</v>
      </c>
      <c r="C475" s="66" t="s">
        <v>2</v>
      </c>
      <c r="D475" s="11" t="s">
        <v>1730</v>
      </c>
      <c r="E475" s="12" t="s">
        <v>373</v>
      </c>
      <c r="F475" s="13">
        <v>51864.95</v>
      </c>
      <c r="G475" s="12" t="s">
        <v>2351</v>
      </c>
      <c r="H475" s="12" t="s">
        <v>924</v>
      </c>
      <c r="I475" s="12" t="s">
        <v>1170</v>
      </c>
    </row>
    <row r="476" spans="1:9" customFormat="1" hidden="1" x14ac:dyDescent="0.2">
      <c r="A476" s="10">
        <v>41692</v>
      </c>
      <c r="B476" s="11" t="s">
        <v>40</v>
      </c>
      <c r="C476" s="11" t="s">
        <v>53</v>
      </c>
      <c r="D476" s="11" t="s">
        <v>18</v>
      </c>
      <c r="E476" s="12" t="s">
        <v>150</v>
      </c>
      <c r="F476" s="13">
        <v>4021.38</v>
      </c>
      <c r="G476" s="12" t="s">
        <v>1661</v>
      </c>
      <c r="H476" s="12" t="s">
        <v>913</v>
      </c>
      <c r="I476" s="12" t="s">
        <v>1645</v>
      </c>
    </row>
    <row r="477" spans="1:9" customFormat="1" hidden="1" x14ac:dyDescent="0.2">
      <c r="A477" s="10">
        <v>41692</v>
      </c>
      <c r="B477" s="11" t="s">
        <v>40</v>
      </c>
      <c r="C477" s="11" t="s">
        <v>53</v>
      </c>
      <c r="D477" s="11" t="s">
        <v>17</v>
      </c>
      <c r="E477" s="12" t="s">
        <v>150</v>
      </c>
      <c r="F477" s="13">
        <v>0</v>
      </c>
      <c r="G477" s="12" t="s">
        <v>1835</v>
      </c>
      <c r="H477" s="12" t="s">
        <v>1292</v>
      </c>
      <c r="I477" s="12" t="s">
        <v>1645</v>
      </c>
    </row>
    <row r="478" spans="1:9" customFormat="1" hidden="1" x14ac:dyDescent="0.2">
      <c r="A478" s="10">
        <v>41690</v>
      </c>
      <c r="B478" s="11" t="s">
        <v>5</v>
      </c>
      <c r="C478" s="11" t="s">
        <v>1252</v>
      </c>
      <c r="D478" s="11" t="s">
        <v>17</v>
      </c>
      <c r="E478" s="12" t="s">
        <v>764</v>
      </c>
      <c r="F478" s="13">
        <v>306526.21999999997</v>
      </c>
      <c r="G478" s="12" t="s">
        <v>1935</v>
      </c>
      <c r="H478" s="12" t="s">
        <v>1712</v>
      </c>
      <c r="I478" s="12" t="s">
        <v>1587</v>
      </c>
    </row>
    <row r="479" spans="1:9" customFormat="1" hidden="1" x14ac:dyDescent="0.2">
      <c r="A479" s="10">
        <v>41689</v>
      </c>
      <c r="B479" s="11" t="s">
        <v>2193</v>
      </c>
      <c r="C479" s="11" t="s">
        <v>2</v>
      </c>
      <c r="D479" s="11" t="s">
        <v>1730</v>
      </c>
      <c r="E479" s="12" t="s">
        <v>873</v>
      </c>
      <c r="F479" s="13">
        <v>90458.27</v>
      </c>
      <c r="G479" s="12" t="s">
        <v>2352</v>
      </c>
      <c r="H479" s="12" t="s">
        <v>1117</v>
      </c>
      <c r="I479" s="12" t="s">
        <v>1656</v>
      </c>
    </row>
    <row r="480" spans="1:9" customFormat="1" hidden="1" x14ac:dyDescent="0.2">
      <c r="A480" s="10">
        <v>41687</v>
      </c>
      <c r="B480" s="11" t="s">
        <v>40</v>
      </c>
      <c r="C480" s="11" t="s">
        <v>761</v>
      </c>
      <c r="D480" s="11" t="s">
        <v>17</v>
      </c>
      <c r="E480" s="12" t="s">
        <v>104</v>
      </c>
      <c r="F480" s="13"/>
      <c r="G480" s="12" t="s">
        <v>1658</v>
      </c>
      <c r="H480" s="12" t="s">
        <v>1657</v>
      </c>
      <c r="I480" s="12" t="s">
        <v>1645</v>
      </c>
    </row>
    <row r="481" spans="1:9" customFormat="1" hidden="1" x14ac:dyDescent="0.2">
      <c r="A481" s="10">
        <v>41685</v>
      </c>
      <c r="B481" s="11" t="s">
        <v>5</v>
      </c>
      <c r="C481" s="11" t="s">
        <v>1252</v>
      </c>
      <c r="D481" s="11" t="s">
        <v>17</v>
      </c>
      <c r="E481" s="12" t="s">
        <v>373</v>
      </c>
      <c r="F481" s="13">
        <v>0</v>
      </c>
      <c r="G481" s="12" t="s">
        <v>1659</v>
      </c>
      <c r="H481" s="12" t="s">
        <v>1226</v>
      </c>
      <c r="I481" s="12" t="s">
        <v>1170</v>
      </c>
    </row>
    <row r="482" spans="1:9" customFormat="1" hidden="1" x14ac:dyDescent="0.2">
      <c r="A482" s="10">
        <v>41684</v>
      </c>
      <c r="B482" s="11" t="s">
        <v>2193</v>
      </c>
      <c r="C482" s="11" t="s">
        <v>53</v>
      </c>
      <c r="D482" s="11" t="s">
        <v>1730</v>
      </c>
      <c r="E482" s="12" t="s">
        <v>203</v>
      </c>
      <c r="F482" s="13">
        <v>44211.44</v>
      </c>
      <c r="G482" s="12" t="s">
        <v>2353</v>
      </c>
      <c r="H482" s="12" t="s">
        <v>1133</v>
      </c>
      <c r="I482" s="12" t="s">
        <v>1223</v>
      </c>
    </row>
    <row r="483" spans="1:9" customFormat="1" hidden="1" x14ac:dyDescent="0.2">
      <c r="A483" s="10">
        <v>41682</v>
      </c>
      <c r="B483" s="11" t="s">
        <v>36</v>
      </c>
      <c r="C483" s="11" t="s">
        <v>761</v>
      </c>
      <c r="D483" s="11" t="s">
        <v>17</v>
      </c>
      <c r="E483" s="12" t="s">
        <v>519</v>
      </c>
      <c r="F483" s="13">
        <v>1300</v>
      </c>
      <c r="G483" s="12" t="s">
        <v>1625</v>
      </c>
      <c r="H483" s="12" t="s">
        <v>1033</v>
      </c>
      <c r="I483" s="12" t="s">
        <v>1660</v>
      </c>
    </row>
    <row r="484" spans="1:9" customFormat="1" hidden="1" x14ac:dyDescent="0.2">
      <c r="A484" s="10">
        <v>41680</v>
      </c>
      <c r="B484" s="11" t="s">
        <v>5</v>
      </c>
      <c r="C484" s="11" t="s">
        <v>53</v>
      </c>
      <c r="D484" s="11" t="s">
        <v>17</v>
      </c>
      <c r="E484" s="12" t="s">
        <v>764</v>
      </c>
      <c r="F484" s="13">
        <v>22170.2</v>
      </c>
      <c r="G484" s="12" t="s">
        <v>1626</v>
      </c>
      <c r="H484" s="12" t="s">
        <v>763</v>
      </c>
      <c r="I484" s="12" t="s">
        <v>1587</v>
      </c>
    </row>
    <row r="485" spans="1:9" customFormat="1" hidden="1" x14ac:dyDescent="0.2">
      <c r="A485" s="10">
        <v>41680</v>
      </c>
      <c r="B485" s="11" t="s">
        <v>36</v>
      </c>
      <c r="C485" s="11" t="s">
        <v>761</v>
      </c>
      <c r="D485" s="11" t="s">
        <v>20</v>
      </c>
      <c r="E485" s="12" t="s">
        <v>1627</v>
      </c>
      <c r="F485" s="13">
        <v>1300</v>
      </c>
      <c r="G485" s="12" t="s">
        <v>1628</v>
      </c>
      <c r="H485" s="12" t="s">
        <v>1327</v>
      </c>
      <c r="I485" s="12" t="s">
        <v>1170</v>
      </c>
    </row>
    <row r="486" spans="1:9" customFormat="1" hidden="1" x14ac:dyDescent="0.2">
      <c r="A486" s="10">
        <v>41676</v>
      </c>
      <c r="B486" s="11" t="s">
        <v>6</v>
      </c>
      <c r="C486" s="11" t="s">
        <v>53</v>
      </c>
      <c r="D486" s="11" t="s">
        <v>17</v>
      </c>
      <c r="E486" s="12" t="s">
        <v>1629</v>
      </c>
      <c r="F486" s="13">
        <v>0</v>
      </c>
      <c r="G486" s="12" t="s">
        <v>1631</v>
      </c>
      <c r="H486" s="12" t="s">
        <v>1085</v>
      </c>
      <c r="I486" s="12" t="s">
        <v>1630</v>
      </c>
    </row>
    <row r="487" spans="1:9" customFormat="1" hidden="1" x14ac:dyDescent="0.2">
      <c r="A487" s="10">
        <v>41676</v>
      </c>
      <c r="B487" s="11" t="s">
        <v>36</v>
      </c>
      <c r="C487" s="11" t="s">
        <v>53</v>
      </c>
      <c r="D487" s="11" t="s">
        <v>17</v>
      </c>
      <c r="E487" s="12" t="s">
        <v>1632</v>
      </c>
      <c r="F487" s="13">
        <v>17613.54</v>
      </c>
      <c r="G487" s="12" t="s">
        <v>1634</v>
      </c>
      <c r="H487" s="12" t="s">
        <v>791</v>
      </c>
      <c r="I487" s="12" t="s">
        <v>1633</v>
      </c>
    </row>
    <row r="488" spans="1:9" customFormat="1" hidden="1" x14ac:dyDescent="0.2">
      <c r="A488" s="10">
        <v>41675</v>
      </c>
      <c r="B488" s="11" t="s">
        <v>1770</v>
      </c>
      <c r="C488" s="11" t="s">
        <v>761</v>
      </c>
      <c r="D488" s="11" t="s">
        <v>18</v>
      </c>
      <c r="E488" s="12" t="s">
        <v>1636</v>
      </c>
      <c r="F488" s="13">
        <v>0</v>
      </c>
      <c r="G488" s="12" t="s">
        <v>1638</v>
      </c>
      <c r="H488" s="12" t="s">
        <v>1635</v>
      </c>
      <c r="I488" s="12" t="s">
        <v>1637</v>
      </c>
    </row>
    <row r="489" spans="1:9" customFormat="1" hidden="1" x14ac:dyDescent="0.2">
      <c r="A489" s="10">
        <v>41675</v>
      </c>
      <c r="B489" s="11" t="s">
        <v>5</v>
      </c>
      <c r="C489" s="11" t="s">
        <v>761</v>
      </c>
      <c r="D489" s="11" t="s">
        <v>20</v>
      </c>
      <c r="E489" s="12" t="s">
        <v>1238</v>
      </c>
      <c r="F489" s="13">
        <v>0</v>
      </c>
      <c r="G489" s="12" t="s">
        <v>1584</v>
      </c>
      <c r="H489" s="12" t="s">
        <v>943</v>
      </c>
      <c r="I489" s="12" t="s">
        <v>1170</v>
      </c>
    </row>
    <row r="490" spans="1:9" customFormat="1" hidden="1" x14ac:dyDescent="0.2">
      <c r="A490" s="10">
        <v>41671</v>
      </c>
      <c r="B490" s="11" t="s">
        <v>2194</v>
      </c>
      <c r="C490" s="11" t="s">
        <v>2</v>
      </c>
      <c r="D490" s="11" t="s">
        <v>17</v>
      </c>
      <c r="E490" s="12" t="s">
        <v>1714</v>
      </c>
      <c r="F490" s="13">
        <v>95145.2</v>
      </c>
      <c r="G490" s="12" t="s">
        <v>1715</v>
      </c>
      <c r="H490" s="12" t="s">
        <v>1713</v>
      </c>
      <c r="I490" s="12" t="s">
        <v>1541</v>
      </c>
    </row>
    <row r="491" spans="1:9" customFormat="1" hidden="1" x14ac:dyDescent="0.2">
      <c r="A491" s="10">
        <v>41669</v>
      </c>
      <c r="B491" s="11" t="s">
        <v>36</v>
      </c>
      <c r="C491" s="66" t="s">
        <v>761</v>
      </c>
      <c r="D491" s="11" t="s">
        <v>17</v>
      </c>
      <c r="E491" s="12" t="s">
        <v>56</v>
      </c>
      <c r="F491" s="13">
        <v>0</v>
      </c>
      <c r="G491" s="12" t="s">
        <v>1639</v>
      </c>
      <c r="H491" s="12" t="s">
        <v>1224</v>
      </c>
      <c r="I491" s="12" t="s">
        <v>1487</v>
      </c>
    </row>
    <row r="492" spans="1:9" customFormat="1" hidden="1" x14ac:dyDescent="0.2">
      <c r="A492" s="10">
        <v>41668</v>
      </c>
      <c r="B492" s="11" t="s">
        <v>5</v>
      </c>
      <c r="C492" s="11" t="s">
        <v>53</v>
      </c>
      <c r="D492" s="11" t="s">
        <v>17</v>
      </c>
      <c r="E492" s="12" t="s">
        <v>208</v>
      </c>
      <c r="F492" s="13">
        <v>6989.07</v>
      </c>
      <c r="G492" s="12" t="s">
        <v>368</v>
      </c>
      <c r="H492" s="12" t="s">
        <v>1017</v>
      </c>
      <c r="I492" s="12" t="s">
        <v>1640</v>
      </c>
    </row>
    <row r="493" spans="1:9" customFormat="1" hidden="1" x14ac:dyDescent="0.2">
      <c r="A493" s="10">
        <v>41666</v>
      </c>
      <c r="B493" s="11" t="s">
        <v>36</v>
      </c>
      <c r="C493" s="11" t="s">
        <v>761</v>
      </c>
      <c r="D493" s="11" t="s">
        <v>17</v>
      </c>
      <c r="E493" s="12" t="s">
        <v>56</v>
      </c>
      <c r="F493" s="13">
        <v>0</v>
      </c>
      <c r="G493" s="12" t="s">
        <v>1641</v>
      </c>
      <c r="H493" s="12" t="s">
        <v>1463</v>
      </c>
      <c r="I493" s="12" t="s">
        <v>1487</v>
      </c>
    </row>
    <row r="494" spans="1:9" customFormat="1" hidden="1" x14ac:dyDescent="0.2">
      <c r="A494" s="10">
        <v>41666</v>
      </c>
      <c r="B494" s="11" t="s">
        <v>40</v>
      </c>
      <c r="C494" s="11" t="s">
        <v>53</v>
      </c>
      <c r="D494" s="11" t="s">
        <v>17</v>
      </c>
      <c r="E494" s="12" t="s">
        <v>1163</v>
      </c>
      <c r="F494" s="13">
        <v>17556.150000000001</v>
      </c>
      <c r="G494" s="12" t="s">
        <v>1642</v>
      </c>
      <c r="H494" s="12" t="s">
        <v>982</v>
      </c>
      <c r="I494" s="12" t="s">
        <v>1165</v>
      </c>
    </row>
    <row r="495" spans="1:9" customFormat="1" hidden="1" x14ac:dyDescent="0.2">
      <c r="A495" s="10">
        <v>41663</v>
      </c>
      <c r="B495" s="11" t="s">
        <v>36</v>
      </c>
      <c r="C495" s="66" t="s">
        <v>761</v>
      </c>
      <c r="D495" s="11" t="s">
        <v>17</v>
      </c>
      <c r="E495" s="12" t="s">
        <v>1643</v>
      </c>
      <c r="F495" s="13">
        <v>0</v>
      </c>
      <c r="G495" s="12" t="s">
        <v>1644</v>
      </c>
      <c r="H495" s="12" t="s">
        <v>1820</v>
      </c>
      <c r="I495" s="12" t="s">
        <v>1579</v>
      </c>
    </row>
    <row r="496" spans="1:9" customFormat="1" hidden="1" x14ac:dyDescent="0.2">
      <c r="A496" s="10">
        <v>41663</v>
      </c>
      <c r="B496" s="11" t="s">
        <v>36</v>
      </c>
      <c r="C496" s="11" t="s">
        <v>53</v>
      </c>
      <c r="D496" s="11" t="s">
        <v>17</v>
      </c>
      <c r="E496" s="12" t="s">
        <v>1560</v>
      </c>
      <c r="F496" s="13">
        <v>17556.150000000001</v>
      </c>
      <c r="G496" s="12" t="s">
        <v>1634</v>
      </c>
      <c r="H496" s="12" t="s">
        <v>1114</v>
      </c>
      <c r="I496" s="12" t="s">
        <v>1561</v>
      </c>
    </row>
    <row r="497" spans="1:9" customFormat="1" hidden="1" x14ac:dyDescent="0.2">
      <c r="A497" s="10">
        <v>41662</v>
      </c>
      <c r="B497" s="11" t="s">
        <v>40</v>
      </c>
      <c r="C497" s="66" t="s">
        <v>2</v>
      </c>
      <c r="D497" s="11" t="s">
        <v>17</v>
      </c>
      <c r="E497" s="12" t="s">
        <v>150</v>
      </c>
      <c r="F497" s="13"/>
      <c r="G497" s="12" t="s">
        <v>1646</v>
      </c>
      <c r="H497" s="12" t="s">
        <v>931</v>
      </c>
      <c r="I497" s="12" t="s">
        <v>1645</v>
      </c>
    </row>
    <row r="498" spans="1:9" customFormat="1" hidden="1" x14ac:dyDescent="0.2">
      <c r="A498" s="10">
        <v>41661</v>
      </c>
      <c r="B498" s="11" t="s">
        <v>5</v>
      </c>
      <c r="C498" s="11" t="s">
        <v>1252</v>
      </c>
      <c r="D498" s="11" t="s">
        <v>17</v>
      </c>
      <c r="E498" s="12" t="s">
        <v>85</v>
      </c>
      <c r="F498" s="13">
        <v>68258.42</v>
      </c>
      <c r="G498" s="12" t="s">
        <v>1786</v>
      </c>
      <c r="H498" s="12" t="s">
        <v>935</v>
      </c>
      <c r="I498" s="12" t="s">
        <v>1182</v>
      </c>
    </row>
    <row r="499" spans="1:9" customFormat="1" hidden="1" x14ac:dyDescent="0.2">
      <c r="A499" s="10">
        <v>41660</v>
      </c>
      <c r="B499" s="11" t="s">
        <v>5</v>
      </c>
      <c r="C499" s="11" t="s">
        <v>2</v>
      </c>
      <c r="D499" s="11" t="s">
        <v>19</v>
      </c>
      <c r="E499" s="12" t="s">
        <v>85</v>
      </c>
      <c r="F499" s="13">
        <v>55620.83</v>
      </c>
      <c r="G499" s="12" t="s">
        <v>1647</v>
      </c>
      <c r="H499" s="12" t="s">
        <v>771</v>
      </c>
      <c r="I499" s="12" t="s">
        <v>1182</v>
      </c>
    </row>
    <row r="500" spans="1:9" customFormat="1" hidden="1" x14ac:dyDescent="0.2">
      <c r="A500" s="10">
        <v>41658</v>
      </c>
      <c r="B500" s="11" t="s">
        <v>36</v>
      </c>
      <c r="C500" s="66" t="s">
        <v>53</v>
      </c>
      <c r="D500" s="11" t="s">
        <v>17</v>
      </c>
      <c r="E500" s="12" t="s">
        <v>74</v>
      </c>
      <c r="F500" s="13">
        <v>0</v>
      </c>
      <c r="G500" s="12" t="s">
        <v>1650</v>
      </c>
      <c r="H500" s="12" t="s">
        <v>1648</v>
      </c>
      <c r="I500" s="12" t="s">
        <v>1649</v>
      </c>
    </row>
    <row r="501" spans="1:9" customFormat="1" hidden="1" x14ac:dyDescent="0.2">
      <c r="A501" s="10">
        <v>41655</v>
      </c>
      <c r="B501" s="11" t="s">
        <v>6</v>
      </c>
      <c r="C501" s="11" t="s">
        <v>761</v>
      </c>
      <c r="D501" s="11" t="s">
        <v>20</v>
      </c>
      <c r="E501" s="12" t="s">
        <v>236</v>
      </c>
      <c r="F501" s="13">
        <v>555</v>
      </c>
      <c r="G501" s="12" t="s">
        <v>1652</v>
      </c>
      <c r="H501" s="12" t="s">
        <v>1651</v>
      </c>
      <c r="I501" s="12" t="s">
        <v>1491</v>
      </c>
    </row>
    <row r="502" spans="1:9" customFormat="1" hidden="1" x14ac:dyDescent="0.2">
      <c r="A502" s="61">
        <v>41652</v>
      </c>
      <c r="B502" s="62" t="s">
        <v>5</v>
      </c>
      <c r="C502" s="65" t="s">
        <v>53</v>
      </c>
      <c r="D502" s="62" t="s">
        <v>20</v>
      </c>
      <c r="E502" s="62" t="s">
        <v>373</v>
      </c>
      <c r="F502" s="63">
        <v>27500</v>
      </c>
      <c r="G502" s="62" t="s">
        <v>1653</v>
      </c>
      <c r="H502" s="62" t="s">
        <v>924</v>
      </c>
      <c r="I502" s="12" t="s">
        <v>1170</v>
      </c>
    </row>
    <row r="503" spans="1:9" customFormat="1" hidden="1" x14ac:dyDescent="0.2">
      <c r="A503" s="10">
        <v>41648</v>
      </c>
      <c r="B503" s="11" t="s">
        <v>2194</v>
      </c>
      <c r="C503" s="11" t="s">
        <v>761</v>
      </c>
      <c r="D503" s="11" t="s">
        <v>20</v>
      </c>
      <c r="E503" s="12" t="s">
        <v>774</v>
      </c>
      <c r="F503" s="13">
        <v>1500</v>
      </c>
      <c r="G503" s="12" t="s">
        <v>1903</v>
      </c>
      <c r="H503" s="12" t="s">
        <v>875</v>
      </c>
      <c r="I503" s="12" t="s">
        <v>1537</v>
      </c>
    </row>
    <row r="504" spans="1:9" customFormat="1" hidden="1" x14ac:dyDescent="0.2">
      <c r="A504" s="10">
        <v>41648</v>
      </c>
      <c r="B504" s="11" t="s">
        <v>2194</v>
      </c>
      <c r="C504" s="11" t="s">
        <v>761</v>
      </c>
      <c r="D504" s="11" t="s">
        <v>20</v>
      </c>
      <c r="E504" s="12" t="s">
        <v>774</v>
      </c>
      <c r="F504" s="13">
        <v>1500</v>
      </c>
      <c r="G504" s="12" t="s">
        <v>1904</v>
      </c>
      <c r="H504" s="12" t="s">
        <v>875</v>
      </c>
      <c r="I504" s="12" t="s">
        <v>1537</v>
      </c>
    </row>
    <row r="505" spans="1:9" customFormat="1" hidden="1" x14ac:dyDescent="0.2">
      <c r="A505" s="10">
        <v>41646</v>
      </c>
      <c r="B505" s="11" t="s">
        <v>2234</v>
      </c>
      <c r="C505" s="11" t="s">
        <v>53</v>
      </c>
      <c r="D505" s="11" t="s">
        <v>17</v>
      </c>
      <c r="E505" s="12" t="s">
        <v>795</v>
      </c>
      <c r="F505" s="13">
        <v>3473.86</v>
      </c>
      <c r="G505" s="12" t="s">
        <v>1532</v>
      </c>
      <c r="H505" s="12" t="s">
        <v>952</v>
      </c>
      <c r="I505" s="12" t="s">
        <v>1218</v>
      </c>
    </row>
    <row r="506" spans="1:9" customFormat="1" hidden="1" x14ac:dyDescent="0.2">
      <c r="A506" s="10">
        <v>41642</v>
      </c>
      <c r="B506" s="11" t="s">
        <v>2234</v>
      </c>
      <c r="C506" s="11" t="s">
        <v>53</v>
      </c>
      <c r="D506" s="11" t="s">
        <v>17</v>
      </c>
      <c r="E506" s="12" t="s">
        <v>66</v>
      </c>
      <c r="F506" s="13">
        <v>29872.33</v>
      </c>
      <c r="G506" s="12" t="s">
        <v>1697</v>
      </c>
      <c r="H506" s="12" t="s">
        <v>897</v>
      </c>
      <c r="I506" s="12" t="s">
        <v>1491</v>
      </c>
    </row>
    <row r="507" spans="1:9" customFormat="1" hidden="1" x14ac:dyDescent="0.2">
      <c r="A507" s="10">
        <v>41632</v>
      </c>
      <c r="B507" s="11" t="s">
        <v>5</v>
      </c>
      <c r="C507" s="11" t="s">
        <v>761</v>
      </c>
      <c r="D507" s="11" t="s">
        <v>20</v>
      </c>
      <c r="E507" s="12" t="s">
        <v>373</v>
      </c>
      <c r="F507" s="13">
        <v>0</v>
      </c>
      <c r="G507" s="12" t="s">
        <v>1533</v>
      </c>
      <c r="H507" s="12" t="s">
        <v>943</v>
      </c>
      <c r="I507" s="12" t="s">
        <v>1170</v>
      </c>
    </row>
    <row r="508" spans="1:9" customFormat="1" hidden="1" x14ac:dyDescent="0.2">
      <c r="A508" s="10">
        <v>41631</v>
      </c>
      <c r="B508" s="11" t="s">
        <v>40</v>
      </c>
      <c r="C508" s="66" t="s">
        <v>37</v>
      </c>
      <c r="D508" s="11" t="s">
        <v>18</v>
      </c>
      <c r="E508" s="12" t="s">
        <v>66</v>
      </c>
      <c r="F508" s="13">
        <v>1500</v>
      </c>
      <c r="G508" s="12" t="s">
        <v>1534</v>
      </c>
      <c r="H508" s="12" t="s">
        <v>1039</v>
      </c>
      <c r="I508" s="12" t="s">
        <v>1491</v>
      </c>
    </row>
    <row r="509" spans="1:9" customFormat="1" hidden="1" x14ac:dyDescent="0.2">
      <c r="A509" s="10">
        <v>41629</v>
      </c>
      <c r="B509" s="11" t="s">
        <v>2234</v>
      </c>
      <c r="C509" s="66" t="s">
        <v>53</v>
      </c>
      <c r="D509" s="11" t="s">
        <v>18</v>
      </c>
      <c r="E509" s="12" t="s">
        <v>66</v>
      </c>
      <c r="F509" s="13">
        <v>0</v>
      </c>
      <c r="G509" s="12" t="s">
        <v>1535</v>
      </c>
      <c r="H509" s="12" t="s">
        <v>1216</v>
      </c>
      <c r="I509" s="12" t="s">
        <v>1491</v>
      </c>
    </row>
    <row r="510" spans="1:9" customFormat="1" hidden="1" x14ac:dyDescent="0.2">
      <c r="A510" s="10">
        <v>41627</v>
      </c>
      <c r="B510" s="11" t="s">
        <v>40</v>
      </c>
      <c r="C510" s="66" t="s">
        <v>53</v>
      </c>
      <c r="D510" s="11" t="s">
        <v>17</v>
      </c>
      <c r="E510" s="12" t="s">
        <v>1163</v>
      </c>
      <c r="F510" s="13">
        <v>0</v>
      </c>
      <c r="G510" s="12" t="s">
        <v>1536</v>
      </c>
      <c r="H510" s="12" t="s">
        <v>982</v>
      </c>
      <c r="I510" s="12" t="s">
        <v>1165</v>
      </c>
    </row>
    <row r="511" spans="1:9" customFormat="1" hidden="1" x14ac:dyDescent="0.2">
      <c r="A511" s="10">
        <v>41627</v>
      </c>
      <c r="B511" s="11" t="s">
        <v>36</v>
      </c>
      <c r="C511" s="11" t="s">
        <v>53</v>
      </c>
      <c r="D511" s="11" t="s">
        <v>17</v>
      </c>
      <c r="E511" s="12" t="s">
        <v>774</v>
      </c>
      <c r="F511" s="13">
        <v>17613.54</v>
      </c>
      <c r="G511" s="12" t="s">
        <v>1538</v>
      </c>
      <c r="H511" s="12" t="s">
        <v>1142</v>
      </c>
      <c r="I511" s="12" t="s">
        <v>1537</v>
      </c>
    </row>
    <row r="512" spans="1:9" customFormat="1" hidden="1" x14ac:dyDescent="0.2">
      <c r="A512" s="10">
        <v>41626</v>
      </c>
      <c r="B512" s="11" t="s">
        <v>40</v>
      </c>
      <c r="C512" s="11" t="s">
        <v>761</v>
      </c>
      <c r="D512" s="11" t="s">
        <v>17</v>
      </c>
      <c r="E512" s="12" t="s">
        <v>66</v>
      </c>
      <c r="F512" s="13">
        <v>560</v>
      </c>
      <c r="G512" s="12" t="s">
        <v>1539</v>
      </c>
      <c r="H512" s="12" t="s">
        <v>894</v>
      </c>
      <c r="I512" s="12" t="s">
        <v>1491</v>
      </c>
    </row>
    <row r="513" spans="1:9" customFormat="1" hidden="1" x14ac:dyDescent="0.2">
      <c r="A513" s="10">
        <v>41625</v>
      </c>
      <c r="B513" s="11" t="s">
        <v>36</v>
      </c>
      <c r="C513" s="66" t="s">
        <v>53</v>
      </c>
      <c r="D513" s="11" t="s">
        <v>17</v>
      </c>
      <c r="E513" s="12" t="s">
        <v>56</v>
      </c>
      <c r="F513" s="13">
        <v>17613.54</v>
      </c>
      <c r="G513" s="12" t="s">
        <v>1540</v>
      </c>
      <c r="H513" s="12" t="s">
        <v>1463</v>
      </c>
      <c r="I513" s="12" t="s">
        <v>1487</v>
      </c>
    </row>
    <row r="514" spans="1:9" customFormat="1" hidden="1" x14ac:dyDescent="0.2">
      <c r="A514" s="10">
        <v>41625</v>
      </c>
      <c r="B514" s="11" t="s">
        <v>2194</v>
      </c>
      <c r="C514" s="11" t="s">
        <v>761</v>
      </c>
      <c r="D514" s="11" t="s">
        <v>20</v>
      </c>
      <c r="E514" s="12" t="s">
        <v>1297</v>
      </c>
      <c r="F514" s="13">
        <v>0</v>
      </c>
      <c r="G514" s="12" t="s">
        <v>1904</v>
      </c>
      <c r="H514" s="12" t="s">
        <v>1296</v>
      </c>
      <c r="I514" s="12" t="s">
        <v>1541</v>
      </c>
    </row>
    <row r="515" spans="1:9" customFormat="1" hidden="1" x14ac:dyDescent="0.2">
      <c r="A515" s="10">
        <v>41624</v>
      </c>
      <c r="B515" s="11" t="s">
        <v>36</v>
      </c>
      <c r="C515" s="11" t="s">
        <v>761</v>
      </c>
      <c r="D515" s="11" t="s">
        <v>17</v>
      </c>
      <c r="E515" s="12" t="s">
        <v>380</v>
      </c>
      <c r="F515" s="13">
        <v>0</v>
      </c>
      <c r="G515" s="12" t="s">
        <v>1543</v>
      </c>
      <c r="H515" s="12" t="s">
        <v>1046</v>
      </c>
      <c r="I515" s="12" t="s">
        <v>1542</v>
      </c>
    </row>
    <row r="516" spans="1:9" customFormat="1" hidden="1" x14ac:dyDescent="0.2">
      <c r="A516" s="10">
        <v>41624</v>
      </c>
      <c r="B516" s="11" t="s">
        <v>1770</v>
      </c>
      <c r="C516" s="66" t="s">
        <v>53</v>
      </c>
      <c r="D516" s="11" t="s">
        <v>20</v>
      </c>
      <c r="E516" s="12" t="s">
        <v>56</v>
      </c>
      <c r="F516" s="13"/>
      <c r="G516" s="12" t="s">
        <v>1544</v>
      </c>
      <c r="H516" s="12" t="s">
        <v>1320</v>
      </c>
      <c r="I516" s="12" t="s">
        <v>1487</v>
      </c>
    </row>
    <row r="517" spans="1:9" customFormat="1" hidden="1" x14ac:dyDescent="0.2">
      <c r="A517" s="10">
        <v>41624</v>
      </c>
      <c r="B517" s="11" t="s">
        <v>2194</v>
      </c>
      <c r="C517" s="11" t="s">
        <v>1252</v>
      </c>
      <c r="D517" s="11" t="s">
        <v>17</v>
      </c>
      <c r="E517" s="12" t="s">
        <v>1797</v>
      </c>
      <c r="F517" s="13">
        <v>148350.35</v>
      </c>
      <c r="G517" s="12" t="s">
        <v>2045</v>
      </c>
      <c r="H517" s="12" t="s">
        <v>1155</v>
      </c>
      <c r="I517" s="12" t="s">
        <v>1798</v>
      </c>
    </row>
    <row r="518" spans="1:9" customFormat="1" hidden="1" x14ac:dyDescent="0.2">
      <c r="A518" s="10">
        <v>41620</v>
      </c>
      <c r="B518" s="11" t="s">
        <v>6</v>
      </c>
      <c r="C518" s="11" t="s">
        <v>761</v>
      </c>
      <c r="D518" s="11" t="s">
        <v>20</v>
      </c>
      <c r="E518" s="12" t="s">
        <v>1545</v>
      </c>
      <c r="F518" s="13">
        <v>550</v>
      </c>
      <c r="G518" s="12" t="s">
        <v>1546</v>
      </c>
      <c r="H518" s="12" t="s">
        <v>1173</v>
      </c>
      <c r="I518" s="12"/>
    </row>
    <row r="519" spans="1:9" customFormat="1" hidden="1" x14ac:dyDescent="0.2">
      <c r="A519" s="10">
        <v>41619</v>
      </c>
      <c r="B519" s="11" t="s">
        <v>36</v>
      </c>
      <c r="C519" s="11" t="s">
        <v>53</v>
      </c>
      <c r="D519" s="11" t="s">
        <v>17</v>
      </c>
      <c r="E519" s="12" t="s">
        <v>1486</v>
      </c>
      <c r="F519" s="13">
        <v>17614</v>
      </c>
      <c r="G519" s="12" t="s">
        <v>1548</v>
      </c>
      <c r="H519" s="12" t="s">
        <v>799</v>
      </c>
      <c r="I519" s="12" t="s">
        <v>1547</v>
      </c>
    </row>
    <row r="520" spans="1:9" customFormat="1" hidden="1" x14ac:dyDescent="0.2">
      <c r="A520" s="10">
        <v>41619</v>
      </c>
      <c r="B520" s="11" t="s">
        <v>36</v>
      </c>
      <c r="C520" s="66" t="s">
        <v>53</v>
      </c>
      <c r="D520" s="11" t="s">
        <v>17</v>
      </c>
      <c r="E520" s="12" t="s">
        <v>1550</v>
      </c>
      <c r="F520" s="13">
        <v>17614</v>
      </c>
      <c r="G520" s="12" t="s">
        <v>1552</v>
      </c>
      <c r="H520" s="12" t="s">
        <v>1549</v>
      </c>
      <c r="I520" s="12" t="s">
        <v>1551</v>
      </c>
    </row>
    <row r="521" spans="1:9" customFormat="1" hidden="1" x14ac:dyDescent="0.2">
      <c r="A521" s="10">
        <v>41617</v>
      </c>
      <c r="B521" s="11" t="s">
        <v>5</v>
      </c>
      <c r="C521" s="11" t="s">
        <v>761</v>
      </c>
      <c r="D521" s="11" t="s">
        <v>17</v>
      </c>
      <c r="E521" s="12" t="s">
        <v>1553</v>
      </c>
      <c r="F521" s="13">
        <v>0</v>
      </c>
      <c r="G521" s="12" t="s">
        <v>1654</v>
      </c>
      <c r="H521" s="12" t="s">
        <v>1302</v>
      </c>
      <c r="I521" s="12" t="s">
        <v>1554</v>
      </c>
    </row>
    <row r="522" spans="1:9" customFormat="1" hidden="1" x14ac:dyDescent="0.2">
      <c r="A522" s="10">
        <v>41617</v>
      </c>
      <c r="B522" s="11" t="s">
        <v>36</v>
      </c>
      <c r="C522" s="11" t="s">
        <v>761</v>
      </c>
      <c r="D522" s="11" t="s">
        <v>17</v>
      </c>
      <c r="E522" s="12" t="s">
        <v>1555</v>
      </c>
      <c r="F522" s="13"/>
      <c r="G522" s="12" t="s">
        <v>1557</v>
      </c>
      <c r="H522" s="12" t="s">
        <v>799</v>
      </c>
      <c r="I522" s="12" t="s">
        <v>1556</v>
      </c>
    </row>
    <row r="523" spans="1:9" customFormat="1" hidden="1" x14ac:dyDescent="0.2">
      <c r="A523" s="10">
        <v>41617</v>
      </c>
      <c r="B523" s="11" t="s">
        <v>2234</v>
      </c>
      <c r="C523" s="11" t="s">
        <v>761</v>
      </c>
      <c r="D523" s="11" t="s">
        <v>17</v>
      </c>
      <c r="E523" s="12" t="s">
        <v>1558</v>
      </c>
      <c r="F523" s="13"/>
      <c r="G523" s="12" t="s">
        <v>1559</v>
      </c>
      <c r="H523" s="12" t="s">
        <v>1216</v>
      </c>
      <c r="I523" s="12" t="s">
        <v>1218</v>
      </c>
    </row>
    <row r="524" spans="1:9" customFormat="1" hidden="1" x14ac:dyDescent="0.2">
      <c r="A524" s="10">
        <v>41617</v>
      </c>
      <c r="B524" s="11" t="s">
        <v>36</v>
      </c>
      <c r="C524" s="11" t="s">
        <v>53</v>
      </c>
      <c r="D524" s="11" t="s">
        <v>19</v>
      </c>
      <c r="E524" s="12" t="s">
        <v>1560</v>
      </c>
      <c r="F524" s="13">
        <v>6500</v>
      </c>
      <c r="G524" s="12" t="s">
        <v>1562</v>
      </c>
      <c r="H524" s="12" t="s">
        <v>1114</v>
      </c>
      <c r="I524" s="12" t="s">
        <v>1561</v>
      </c>
    </row>
    <row r="525" spans="1:9" customFormat="1" hidden="1" x14ac:dyDescent="0.2">
      <c r="A525" s="10">
        <v>41614</v>
      </c>
      <c r="B525" s="11" t="s">
        <v>5</v>
      </c>
      <c r="C525" s="11" t="s">
        <v>37</v>
      </c>
      <c r="D525" s="11" t="s">
        <v>1730</v>
      </c>
      <c r="E525" s="12" t="s">
        <v>1563</v>
      </c>
      <c r="F525" s="13">
        <v>0</v>
      </c>
      <c r="G525" s="12" t="s">
        <v>1564</v>
      </c>
      <c r="H525" s="12" t="s">
        <v>1302</v>
      </c>
      <c r="I525" s="12" t="s">
        <v>1554</v>
      </c>
    </row>
    <row r="526" spans="1:9" customFormat="1" hidden="1" x14ac:dyDescent="0.2">
      <c r="A526" s="10">
        <v>41614</v>
      </c>
      <c r="B526" s="11" t="s">
        <v>2201</v>
      </c>
      <c r="C526" s="11" t="s">
        <v>761</v>
      </c>
      <c r="D526" s="11" t="s">
        <v>19</v>
      </c>
      <c r="E526" s="12" t="s">
        <v>373</v>
      </c>
      <c r="F526" s="13">
        <v>0</v>
      </c>
      <c r="G526" s="12" t="s">
        <v>1565</v>
      </c>
      <c r="H526" s="12" t="s">
        <v>1220</v>
      </c>
      <c r="I526" s="12" t="s">
        <v>1170</v>
      </c>
    </row>
    <row r="527" spans="1:9" customFormat="1" hidden="1" x14ac:dyDescent="0.2">
      <c r="A527" s="10">
        <v>41613</v>
      </c>
      <c r="B527" s="11" t="s">
        <v>36</v>
      </c>
      <c r="C527" s="11" t="s">
        <v>53</v>
      </c>
      <c r="D527" s="11" t="s">
        <v>17</v>
      </c>
      <c r="E527" s="12" t="s">
        <v>28</v>
      </c>
      <c r="F527" s="13"/>
      <c r="G527" s="12" t="s">
        <v>1567</v>
      </c>
      <c r="H527" s="12" t="s">
        <v>1566</v>
      </c>
      <c r="I527" s="12" t="s">
        <v>1180</v>
      </c>
    </row>
    <row r="528" spans="1:9" customFormat="1" hidden="1" x14ac:dyDescent="0.2">
      <c r="A528" s="10">
        <v>41612</v>
      </c>
      <c r="B528" s="11" t="s">
        <v>40</v>
      </c>
      <c r="C528" s="66" t="s">
        <v>761</v>
      </c>
      <c r="D528" s="11" t="s">
        <v>17</v>
      </c>
      <c r="E528" s="12" t="s">
        <v>662</v>
      </c>
      <c r="F528" s="13"/>
      <c r="G528" s="12" t="s">
        <v>1568</v>
      </c>
      <c r="H528" s="12" t="s">
        <v>894</v>
      </c>
      <c r="I528" s="12" t="s">
        <v>1491</v>
      </c>
    </row>
    <row r="529" spans="1:9" customFormat="1" ht="51" hidden="1" x14ac:dyDescent="0.2">
      <c r="A529" s="10">
        <v>41611</v>
      </c>
      <c r="B529" s="11" t="s">
        <v>40</v>
      </c>
      <c r="C529" s="11" t="s">
        <v>761</v>
      </c>
      <c r="D529" s="11" t="s">
        <v>17</v>
      </c>
      <c r="E529" s="12" t="s">
        <v>1092</v>
      </c>
      <c r="F529" s="13"/>
      <c r="G529" s="12" t="s">
        <v>1571</v>
      </c>
      <c r="H529" s="12" t="s">
        <v>1569</v>
      </c>
      <c r="I529" s="12" t="s">
        <v>1570</v>
      </c>
    </row>
    <row r="530" spans="1:9" customFormat="1" hidden="1" x14ac:dyDescent="0.2">
      <c r="A530" s="10">
        <v>41608</v>
      </c>
      <c r="B530" s="11" t="s">
        <v>36</v>
      </c>
      <c r="C530" s="11" t="s">
        <v>761</v>
      </c>
      <c r="D530" s="11" t="s">
        <v>18</v>
      </c>
      <c r="E530" s="12" t="s">
        <v>1572</v>
      </c>
      <c r="F530" s="13"/>
      <c r="G530" s="12" t="s">
        <v>1574</v>
      </c>
      <c r="H530" s="12" t="s">
        <v>960</v>
      </c>
      <c r="I530" s="12" t="s">
        <v>1573</v>
      </c>
    </row>
    <row r="531" spans="1:9" customFormat="1" hidden="1" x14ac:dyDescent="0.2">
      <c r="A531" s="10">
        <v>41605</v>
      </c>
      <c r="B531" s="11" t="s">
        <v>40</v>
      </c>
      <c r="C531" s="11" t="s">
        <v>761</v>
      </c>
      <c r="D531" s="11" t="s">
        <v>18</v>
      </c>
      <c r="E531" s="12" t="s">
        <v>662</v>
      </c>
      <c r="F531" s="13"/>
      <c r="G531" s="12" t="s">
        <v>1575</v>
      </c>
      <c r="H531" s="12" t="s">
        <v>894</v>
      </c>
      <c r="I531" s="12" t="s">
        <v>1491</v>
      </c>
    </row>
    <row r="532" spans="1:9" customFormat="1" hidden="1" x14ac:dyDescent="0.2">
      <c r="A532" s="61">
        <v>41603</v>
      </c>
      <c r="B532" s="62" t="s">
        <v>2234</v>
      </c>
      <c r="C532" s="65" t="s">
        <v>1252</v>
      </c>
      <c r="D532" s="62" t="s">
        <v>17</v>
      </c>
      <c r="E532" s="62" t="s">
        <v>662</v>
      </c>
      <c r="F532" s="63"/>
      <c r="G532" s="62" t="s">
        <v>1576</v>
      </c>
      <c r="H532" s="62" t="s">
        <v>954</v>
      </c>
      <c r="I532" s="12" t="s">
        <v>1491</v>
      </c>
    </row>
    <row r="533" spans="1:9" customFormat="1" hidden="1" x14ac:dyDescent="0.2">
      <c r="A533" s="10">
        <v>41600</v>
      </c>
      <c r="B533" s="11" t="s">
        <v>2194</v>
      </c>
      <c r="C533" s="11" t="s">
        <v>1252</v>
      </c>
      <c r="D533" s="11" t="s">
        <v>1730</v>
      </c>
      <c r="E533" s="12" t="s">
        <v>140</v>
      </c>
      <c r="F533" s="13">
        <v>0</v>
      </c>
      <c r="G533" s="12" t="s">
        <v>2259</v>
      </c>
      <c r="H533" s="12" t="s">
        <v>768</v>
      </c>
      <c r="I533" s="12" t="s">
        <v>1541</v>
      </c>
    </row>
    <row r="534" spans="1:9" customFormat="1" hidden="1" x14ac:dyDescent="0.2">
      <c r="A534" s="10">
        <v>41599</v>
      </c>
      <c r="B534" s="11" t="s">
        <v>6</v>
      </c>
      <c r="C534" s="82" t="s">
        <v>761</v>
      </c>
      <c r="D534" s="11" t="s">
        <v>17</v>
      </c>
      <c r="E534" s="12" t="s">
        <v>1577</v>
      </c>
      <c r="F534" s="13"/>
      <c r="G534" s="12" t="s">
        <v>1578</v>
      </c>
      <c r="H534" s="12" t="s">
        <v>1173</v>
      </c>
      <c r="I534" s="12"/>
    </row>
    <row r="535" spans="1:9" customFormat="1" hidden="1" x14ac:dyDescent="0.2">
      <c r="A535" s="10">
        <v>41599</v>
      </c>
      <c r="B535" s="11" t="s">
        <v>36</v>
      </c>
      <c r="C535" s="11" t="s">
        <v>761</v>
      </c>
      <c r="D535" s="11" t="s">
        <v>17</v>
      </c>
      <c r="E535" s="12" t="s">
        <v>787</v>
      </c>
      <c r="F535" s="13"/>
      <c r="G535" s="12" t="s">
        <v>1580</v>
      </c>
      <c r="H535" s="12" t="s">
        <v>799</v>
      </c>
      <c r="I535" s="12" t="s">
        <v>1579</v>
      </c>
    </row>
    <row r="536" spans="1:9" customFormat="1" hidden="1" x14ac:dyDescent="0.2">
      <c r="A536" s="10">
        <v>41597</v>
      </c>
      <c r="B536" s="11" t="s">
        <v>2193</v>
      </c>
      <c r="C536" s="82" t="s">
        <v>1252</v>
      </c>
      <c r="D536" s="11" t="s">
        <v>1730</v>
      </c>
      <c r="E536" s="12" t="s">
        <v>85</v>
      </c>
      <c r="F536" s="13">
        <v>0</v>
      </c>
      <c r="G536" s="12" t="s">
        <v>2427</v>
      </c>
      <c r="H536" s="12" t="s">
        <v>1133</v>
      </c>
      <c r="I536" s="12" t="s">
        <v>1182</v>
      </c>
    </row>
    <row r="537" spans="1:9" customFormat="1" hidden="1" x14ac:dyDescent="0.2">
      <c r="A537" s="10">
        <v>41597</v>
      </c>
      <c r="B537" s="11" t="s">
        <v>2193</v>
      </c>
      <c r="C537" s="11" t="s">
        <v>1252</v>
      </c>
      <c r="D537" s="11" t="s">
        <v>1730</v>
      </c>
      <c r="E537" s="12" t="s">
        <v>85</v>
      </c>
      <c r="F537" s="13">
        <v>0</v>
      </c>
      <c r="G537" s="12" t="s">
        <v>2428</v>
      </c>
      <c r="H537" s="12" t="s">
        <v>1133</v>
      </c>
      <c r="I537" s="12" t="s">
        <v>1182</v>
      </c>
    </row>
    <row r="538" spans="1:9" customFormat="1" hidden="1" x14ac:dyDescent="0.2">
      <c r="A538" s="10">
        <v>41597</v>
      </c>
      <c r="B538" s="11" t="s">
        <v>40</v>
      </c>
      <c r="C538" s="66" t="s">
        <v>118</v>
      </c>
      <c r="D538" s="11" t="s">
        <v>17</v>
      </c>
      <c r="E538" s="81" t="s">
        <v>208</v>
      </c>
      <c r="F538" s="13">
        <v>163561.20000000001</v>
      </c>
      <c r="G538" s="12" t="s">
        <v>1581</v>
      </c>
      <c r="H538" s="12" t="s">
        <v>1057</v>
      </c>
      <c r="I538" s="12" t="s">
        <v>1188</v>
      </c>
    </row>
    <row r="539" spans="1:9" customFormat="1" hidden="1" x14ac:dyDescent="0.2">
      <c r="A539" s="10">
        <v>41597</v>
      </c>
      <c r="B539" s="11" t="s">
        <v>5</v>
      </c>
      <c r="C539" s="11" t="s">
        <v>53</v>
      </c>
      <c r="D539" s="11" t="s">
        <v>17</v>
      </c>
      <c r="E539" s="12" t="s">
        <v>1582</v>
      </c>
      <c r="F539" s="13">
        <v>3200</v>
      </c>
      <c r="G539" s="12" t="s">
        <v>1583</v>
      </c>
      <c r="H539" s="12" t="s">
        <v>832</v>
      </c>
      <c r="I539" s="12" t="s">
        <v>1554</v>
      </c>
    </row>
    <row r="540" spans="1:9" customFormat="1" hidden="1" x14ac:dyDescent="0.2">
      <c r="A540" s="10">
        <v>41596</v>
      </c>
      <c r="B540" s="11" t="s">
        <v>5</v>
      </c>
      <c r="C540" s="82" t="s">
        <v>761</v>
      </c>
      <c r="D540" s="11" t="s">
        <v>20</v>
      </c>
      <c r="E540" s="12" t="s">
        <v>373</v>
      </c>
      <c r="F540" s="13">
        <v>0</v>
      </c>
      <c r="G540" s="12" t="s">
        <v>1584</v>
      </c>
      <c r="H540" s="12" t="s">
        <v>1226</v>
      </c>
      <c r="I540" s="12" t="s">
        <v>1170</v>
      </c>
    </row>
    <row r="541" spans="1:9" customFormat="1" hidden="1" x14ac:dyDescent="0.2">
      <c r="A541" s="10">
        <v>41595</v>
      </c>
      <c r="B541" s="11" t="s">
        <v>171</v>
      </c>
      <c r="C541" s="11" t="s">
        <v>761</v>
      </c>
      <c r="D541" s="11" t="s">
        <v>17</v>
      </c>
      <c r="E541" s="12" t="s">
        <v>1586</v>
      </c>
      <c r="F541" s="13"/>
      <c r="G541" s="12" t="s">
        <v>1588</v>
      </c>
      <c r="H541" s="12" t="s">
        <v>1585</v>
      </c>
      <c r="I541" s="12" t="s">
        <v>1587</v>
      </c>
    </row>
    <row r="542" spans="1:9" customFormat="1" hidden="1" x14ac:dyDescent="0.2">
      <c r="A542" s="10">
        <v>41594</v>
      </c>
      <c r="B542" s="11" t="s">
        <v>36</v>
      </c>
      <c r="C542" s="66" t="s">
        <v>37</v>
      </c>
      <c r="D542" s="11" t="s">
        <v>18</v>
      </c>
      <c r="E542" s="12" t="s">
        <v>1328</v>
      </c>
      <c r="F542" s="13">
        <v>28000</v>
      </c>
      <c r="G542" s="12" t="s">
        <v>1589</v>
      </c>
      <c r="H542" s="12" t="s">
        <v>960</v>
      </c>
      <c r="I542" s="12" t="s">
        <v>1573</v>
      </c>
    </row>
    <row r="543" spans="1:9" customFormat="1" hidden="1" x14ac:dyDescent="0.2">
      <c r="A543" s="10">
        <v>41593</v>
      </c>
      <c r="B543" s="11" t="s">
        <v>36</v>
      </c>
      <c r="C543" s="11" t="s">
        <v>53</v>
      </c>
      <c r="D543" s="11" t="s">
        <v>17</v>
      </c>
      <c r="E543" s="12" t="s">
        <v>515</v>
      </c>
      <c r="F543" s="13">
        <v>41817.629999999997</v>
      </c>
      <c r="G543" s="12" t="s">
        <v>1591</v>
      </c>
      <c r="H543" s="12" t="s">
        <v>1279</v>
      </c>
      <c r="I543" s="12" t="s">
        <v>1590</v>
      </c>
    </row>
    <row r="544" spans="1:9" customFormat="1" hidden="1" x14ac:dyDescent="0.2">
      <c r="A544" s="10">
        <v>41592</v>
      </c>
      <c r="B544" s="11" t="s">
        <v>6</v>
      </c>
      <c r="C544" s="82" t="s">
        <v>761</v>
      </c>
      <c r="D544" s="11" t="s">
        <v>20</v>
      </c>
      <c r="E544" s="12" t="s">
        <v>1592</v>
      </c>
      <c r="F544" s="13">
        <v>555</v>
      </c>
      <c r="G544" s="12" t="s">
        <v>1593</v>
      </c>
      <c r="H544" s="12" t="s">
        <v>1173</v>
      </c>
      <c r="I544" s="12"/>
    </row>
    <row r="545" spans="1:9" customFormat="1" hidden="1" x14ac:dyDescent="0.2">
      <c r="A545" s="10">
        <v>41591</v>
      </c>
      <c r="B545" s="11" t="s">
        <v>36</v>
      </c>
      <c r="C545" s="11" t="s">
        <v>118</v>
      </c>
      <c r="D545" s="11" t="s">
        <v>17</v>
      </c>
      <c r="E545" s="12" t="s">
        <v>28</v>
      </c>
      <c r="F545" s="13">
        <v>48770.86</v>
      </c>
      <c r="G545" s="12" t="s">
        <v>1594</v>
      </c>
      <c r="H545" s="12" t="s">
        <v>1099</v>
      </c>
      <c r="I545" s="12" t="s">
        <v>1180</v>
      </c>
    </row>
    <row r="546" spans="1:9" customFormat="1" hidden="1" x14ac:dyDescent="0.2">
      <c r="A546" s="10">
        <v>41589</v>
      </c>
      <c r="B546" s="11" t="s">
        <v>2234</v>
      </c>
      <c r="C546" s="66" t="s">
        <v>761</v>
      </c>
      <c r="D546" s="11" t="s">
        <v>17</v>
      </c>
      <c r="E546" s="12" t="s">
        <v>66</v>
      </c>
      <c r="F546" s="13"/>
      <c r="G546" s="12" t="s">
        <v>1595</v>
      </c>
      <c r="H546" s="12" t="s">
        <v>1051</v>
      </c>
      <c r="I546" s="12" t="s">
        <v>1491</v>
      </c>
    </row>
    <row r="547" spans="1:9" customFormat="1" hidden="1" x14ac:dyDescent="0.2">
      <c r="A547" s="10">
        <v>41585</v>
      </c>
      <c r="B547" s="11" t="s">
        <v>40</v>
      </c>
      <c r="C547" s="11" t="s">
        <v>761</v>
      </c>
      <c r="D547" s="11" t="s">
        <v>17</v>
      </c>
      <c r="E547" s="12" t="s">
        <v>66</v>
      </c>
      <c r="F547" s="13"/>
      <c r="G547" s="12" t="s">
        <v>1596</v>
      </c>
      <c r="H547" s="12" t="s">
        <v>1039</v>
      </c>
      <c r="I547" s="12" t="s">
        <v>1491</v>
      </c>
    </row>
    <row r="548" spans="1:9" customFormat="1" hidden="1" x14ac:dyDescent="0.2">
      <c r="A548" s="10">
        <v>41585</v>
      </c>
      <c r="B548" s="11" t="s">
        <v>36</v>
      </c>
      <c r="C548" s="11" t="s">
        <v>2</v>
      </c>
      <c r="D548" s="11" t="s">
        <v>17</v>
      </c>
      <c r="E548" s="12" t="s">
        <v>787</v>
      </c>
      <c r="F548" s="13">
        <v>74978.149999999994</v>
      </c>
      <c r="G548" s="12" t="s">
        <v>1655</v>
      </c>
      <c r="H548" s="12" t="s">
        <v>799</v>
      </c>
      <c r="I548" s="12" t="s">
        <v>1579</v>
      </c>
    </row>
    <row r="549" spans="1:9" customFormat="1" hidden="1" x14ac:dyDescent="0.2">
      <c r="A549" s="10">
        <v>41584</v>
      </c>
      <c r="B549" s="11" t="s">
        <v>88</v>
      </c>
      <c r="C549" s="11" t="s">
        <v>53</v>
      </c>
      <c r="D549" s="11" t="s">
        <v>17</v>
      </c>
      <c r="E549" s="12" t="s">
        <v>1484</v>
      </c>
      <c r="F549" s="13">
        <v>22500</v>
      </c>
      <c r="G549" s="12" t="s">
        <v>1485</v>
      </c>
      <c r="H549" s="12" t="s">
        <v>1025</v>
      </c>
      <c r="I549" s="12"/>
    </row>
    <row r="550" spans="1:9" customFormat="1" hidden="1" x14ac:dyDescent="0.2">
      <c r="A550" s="10">
        <v>41583</v>
      </c>
      <c r="B550" s="11" t="s">
        <v>36</v>
      </c>
      <c r="C550" s="11" t="s">
        <v>761</v>
      </c>
      <c r="D550" s="11" t="s">
        <v>17</v>
      </c>
      <c r="E550" s="12" t="s">
        <v>1486</v>
      </c>
      <c r="F550" s="13"/>
      <c r="G550" s="12" t="s">
        <v>1597</v>
      </c>
      <c r="H550" s="12" t="s">
        <v>1113</v>
      </c>
      <c r="I550" s="12" t="s">
        <v>1487</v>
      </c>
    </row>
    <row r="551" spans="1:9" customFormat="1" hidden="1" x14ac:dyDescent="0.2">
      <c r="A551" s="10">
        <v>41582</v>
      </c>
      <c r="B551" s="11" t="s">
        <v>2201</v>
      </c>
      <c r="C551" s="11" t="s">
        <v>761</v>
      </c>
      <c r="D551" s="11" t="s">
        <v>17</v>
      </c>
      <c r="E551" s="12" t="s">
        <v>278</v>
      </c>
      <c r="F551" s="13"/>
      <c r="G551" s="12" t="s">
        <v>1490</v>
      </c>
      <c r="H551" s="12" t="s">
        <v>1488</v>
      </c>
      <c r="I551" s="12" t="s">
        <v>1489</v>
      </c>
    </row>
    <row r="552" spans="1:9" customFormat="1" hidden="1" x14ac:dyDescent="0.2">
      <c r="A552" s="10">
        <v>41579</v>
      </c>
      <c r="B552" s="11" t="s">
        <v>2234</v>
      </c>
      <c r="C552" s="66" t="s">
        <v>37</v>
      </c>
      <c r="D552" s="11" t="s">
        <v>18</v>
      </c>
      <c r="E552" s="12" t="s">
        <v>1163</v>
      </c>
      <c r="F552" s="13"/>
      <c r="G552" s="12" t="s">
        <v>1164</v>
      </c>
      <c r="H552" s="12" t="s">
        <v>952</v>
      </c>
      <c r="I552" s="12" t="s">
        <v>1165</v>
      </c>
    </row>
    <row r="553" spans="1:9" customFormat="1" hidden="1" x14ac:dyDescent="0.2">
      <c r="A553" s="10">
        <v>41579</v>
      </c>
      <c r="B553" s="11" t="s">
        <v>40</v>
      </c>
      <c r="C553" s="66" t="s">
        <v>53</v>
      </c>
      <c r="D553" s="11" t="s">
        <v>17</v>
      </c>
      <c r="E553" s="12" t="s">
        <v>662</v>
      </c>
      <c r="F553" s="13"/>
      <c r="G553" s="12" t="s">
        <v>1492</v>
      </c>
      <c r="H553" s="12" t="s">
        <v>1039</v>
      </c>
      <c r="I553" s="12" t="s">
        <v>1491</v>
      </c>
    </row>
    <row r="554" spans="1:9" customFormat="1" hidden="1" x14ac:dyDescent="0.2">
      <c r="A554" s="10">
        <v>41576</v>
      </c>
      <c r="B554" s="11" t="s">
        <v>36</v>
      </c>
      <c r="C554" s="11" t="s">
        <v>761</v>
      </c>
      <c r="D554" s="11" t="s">
        <v>17</v>
      </c>
      <c r="E554" s="12" t="s">
        <v>373</v>
      </c>
      <c r="F554" s="13"/>
      <c r="G554" s="12" t="s">
        <v>1169</v>
      </c>
      <c r="H554" s="12" t="s">
        <v>1168</v>
      </c>
      <c r="I554" s="12" t="s">
        <v>1170</v>
      </c>
    </row>
    <row r="555" spans="1:9" customFormat="1" hidden="1" x14ac:dyDescent="0.2">
      <c r="A555" s="10">
        <v>41570</v>
      </c>
      <c r="B555" s="11" t="s">
        <v>36</v>
      </c>
      <c r="C555" s="66" t="s">
        <v>53</v>
      </c>
      <c r="D555" s="11" t="s">
        <v>17</v>
      </c>
      <c r="E555" s="12" t="s">
        <v>1171</v>
      </c>
      <c r="F555" s="13"/>
      <c r="G555" s="12" t="s">
        <v>1172</v>
      </c>
      <c r="H555" s="12" t="s">
        <v>1168</v>
      </c>
      <c r="I555" s="12" t="s">
        <v>1170</v>
      </c>
    </row>
    <row r="556" spans="1:9" customFormat="1" hidden="1" x14ac:dyDescent="0.2">
      <c r="A556" s="10">
        <v>41569</v>
      </c>
      <c r="B556" s="11" t="s">
        <v>6</v>
      </c>
      <c r="C556" s="66" t="s">
        <v>761</v>
      </c>
      <c r="D556" s="11" t="s">
        <v>17</v>
      </c>
      <c r="E556" s="12" t="s">
        <v>1174</v>
      </c>
      <c r="F556" s="13"/>
      <c r="G556" s="12" t="s">
        <v>1598</v>
      </c>
      <c r="H556" s="12" t="s">
        <v>1173</v>
      </c>
      <c r="I556" s="12"/>
    </row>
    <row r="557" spans="1:9" customFormat="1" hidden="1" x14ac:dyDescent="0.2">
      <c r="A557" s="10">
        <v>41568</v>
      </c>
      <c r="B557" s="11" t="s">
        <v>5</v>
      </c>
      <c r="C557" s="82" t="s">
        <v>761</v>
      </c>
      <c r="D557" s="11" t="s">
        <v>17</v>
      </c>
      <c r="E557" s="12" t="s">
        <v>66</v>
      </c>
      <c r="F557" s="13">
        <v>0</v>
      </c>
      <c r="G557" s="12" t="s">
        <v>1176</v>
      </c>
      <c r="H557" s="12" t="s">
        <v>846</v>
      </c>
      <c r="I557" s="12" t="s">
        <v>1177</v>
      </c>
    </row>
    <row r="558" spans="1:9" customFormat="1" hidden="1" x14ac:dyDescent="0.2">
      <c r="A558" s="10">
        <v>41568</v>
      </c>
      <c r="B558" s="11" t="s">
        <v>5</v>
      </c>
      <c r="C558" s="11" t="s">
        <v>761</v>
      </c>
      <c r="D558" s="11" t="s">
        <v>18</v>
      </c>
      <c r="E558" s="12" t="s">
        <v>373</v>
      </c>
      <c r="F558" s="13">
        <v>0</v>
      </c>
      <c r="G558" s="12" t="s">
        <v>1178</v>
      </c>
      <c r="H558" s="12" t="s">
        <v>943</v>
      </c>
      <c r="I558" s="12" t="s">
        <v>1170</v>
      </c>
    </row>
    <row r="559" spans="1:9" customFormat="1" hidden="1" x14ac:dyDescent="0.2">
      <c r="A559" s="61">
        <v>41566</v>
      </c>
      <c r="B559" s="62" t="s">
        <v>36</v>
      </c>
      <c r="C559" s="65" t="s">
        <v>761</v>
      </c>
      <c r="D559" s="62" t="s">
        <v>17</v>
      </c>
      <c r="E559" s="62" t="s">
        <v>28</v>
      </c>
      <c r="F559" s="63">
        <v>452.5</v>
      </c>
      <c r="G559" s="62" t="s">
        <v>1179</v>
      </c>
      <c r="H559" s="62" t="s">
        <v>1099</v>
      </c>
      <c r="I559" s="12" t="s">
        <v>1180</v>
      </c>
    </row>
    <row r="560" spans="1:9" customFormat="1" hidden="1" x14ac:dyDescent="0.2">
      <c r="A560" s="10">
        <v>41564</v>
      </c>
      <c r="B560" s="11" t="s">
        <v>5</v>
      </c>
      <c r="C560" s="11" t="s">
        <v>37</v>
      </c>
      <c r="D560" s="11" t="s">
        <v>18</v>
      </c>
      <c r="E560" s="12" t="s">
        <v>85</v>
      </c>
      <c r="F560" s="13">
        <v>0</v>
      </c>
      <c r="G560" s="12" t="s">
        <v>1181</v>
      </c>
      <c r="H560" s="12" t="s">
        <v>771</v>
      </c>
      <c r="I560" s="12" t="s">
        <v>1182</v>
      </c>
    </row>
    <row r="561" spans="1:9" customFormat="1" hidden="1" x14ac:dyDescent="0.2">
      <c r="A561" s="10">
        <v>41562</v>
      </c>
      <c r="B561" s="11" t="s">
        <v>36</v>
      </c>
      <c r="C561" s="11" t="s">
        <v>2</v>
      </c>
      <c r="D561" s="11" t="s">
        <v>17</v>
      </c>
      <c r="E561" s="12" t="s">
        <v>844</v>
      </c>
      <c r="F561" s="13"/>
      <c r="G561" s="12" t="s">
        <v>1184</v>
      </c>
      <c r="H561" s="12" t="s">
        <v>843</v>
      </c>
      <c r="I561" s="12" t="s">
        <v>1185</v>
      </c>
    </row>
    <row r="562" spans="1:9" customFormat="1" hidden="1" x14ac:dyDescent="0.2">
      <c r="A562" s="10">
        <v>41551</v>
      </c>
      <c r="B562" s="11" t="s">
        <v>40</v>
      </c>
      <c r="C562" s="66" t="s">
        <v>2</v>
      </c>
      <c r="D562" s="11" t="s">
        <v>17</v>
      </c>
      <c r="E562" s="12" t="s">
        <v>208</v>
      </c>
      <c r="F562" s="13">
        <v>94156.57</v>
      </c>
      <c r="G562" s="12" t="s">
        <v>1187</v>
      </c>
      <c r="H562" s="12" t="s">
        <v>1186</v>
      </c>
      <c r="I562" s="12" t="s">
        <v>1188</v>
      </c>
    </row>
    <row r="563" spans="1:9" customFormat="1" hidden="1" x14ac:dyDescent="0.2">
      <c r="A563" s="10">
        <v>41549</v>
      </c>
      <c r="B563" s="11" t="s">
        <v>36</v>
      </c>
      <c r="C563" s="11" t="s">
        <v>761</v>
      </c>
      <c r="D563" s="11" t="s">
        <v>18</v>
      </c>
      <c r="E563" s="12" t="s">
        <v>80</v>
      </c>
      <c r="F563" s="13"/>
      <c r="G563" s="12" t="s">
        <v>1189</v>
      </c>
      <c r="H563" s="12" t="s">
        <v>1138</v>
      </c>
      <c r="I563" s="12" t="s">
        <v>1182</v>
      </c>
    </row>
    <row r="564" spans="1:9" customFormat="1" hidden="1" x14ac:dyDescent="0.2">
      <c r="A564" s="10">
        <v>41548</v>
      </c>
      <c r="B564" s="11" t="s">
        <v>36</v>
      </c>
      <c r="C564" s="11" t="s">
        <v>761</v>
      </c>
      <c r="D564" s="11" t="s">
        <v>17</v>
      </c>
      <c r="E564" s="12" t="s">
        <v>373</v>
      </c>
      <c r="F564" s="13">
        <v>509.84</v>
      </c>
      <c r="G564" s="12" t="s">
        <v>1190</v>
      </c>
      <c r="H564" s="12" t="s">
        <v>984</v>
      </c>
      <c r="I564" s="12" t="s">
        <v>1170</v>
      </c>
    </row>
    <row r="565" spans="1:9" customFormat="1" hidden="1" x14ac:dyDescent="0.2">
      <c r="A565" s="10">
        <v>41546</v>
      </c>
      <c r="B565" s="11" t="s">
        <v>1770</v>
      </c>
      <c r="C565" s="11" t="s">
        <v>53</v>
      </c>
      <c r="D565" s="11" t="s">
        <v>19</v>
      </c>
      <c r="E565" s="12" t="s">
        <v>74</v>
      </c>
      <c r="F565" s="13">
        <v>5239.68</v>
      </c>
      <c r="G565" s="12" t="s">
        <v>1192</v>
      </c>
      <c r="H565" s="12" t="s">
        <v>1191</v>
      </c>
      <c r="I565" s="12"/>
    </row>
    <row r="566" spans="1:9" customFormat="1" hidden="1" x14ac:dyDescent="0.2">
      <c r="A566" s="10">
        <v>41543</v>
      </c>
      <c r="B566" s="11" t="s">
        <v>36</v>
      </c>
      <c r="C566" s="11" t="s">
        <v>53</v>
      </c>
      <c r="D566" s="11" t="s">
        <v>19</v>
      </c>
      <c r="E566" s="12" t="s">
        <v>864</v>
      </c>
      <c r="F566" s="13">
        <v>48261.83</v>
      </c>
      <c r="G566" s="12" t="s">
        <v>1193</v>
      </c>
      <c r="H566" s="12" t="s">
        <v>863</v>
      </c>
      <c r="I566" s="12" t="s">
        <v>1493</v>
      </c>
    </row>
    <row r="567" spans="1:9" customFormat="1" hidden="1" x14ac:dyDescent="0.2">
      <c r="A567" s="10">
        <v>41542</v>
      </c>
      <c r="B567" s="11" t="s">
        <v>2193</v>
      </c>
      <c r="C567" s="11" t="s">
        <v>761</v>
      </c>
      <c r="D567" s="11" t="s">
        <v>1730</v>
      </c>
      <c r="E567" s="12" t="s">
        <v>85</v>
      </c>
      <c r="F567" s="13">
        <v>0</v>
      </c>
      <c r="G567" s="12" t="s">
        <v>2354</v>
      </c>
      <c r="H567" s="12" t="s">
        <v>935</v>
      </c>
      <c r="I567" s="12" t="s">
        <v>1182</v>
      </c>
    </row>
    <row r="568" spans="1:9" customFormat="1" hidden="1" x14ac:dyDescent="0.2">
      <c r="A568" s="10">
        <v>41542</v>
      </c>
      <c r="B568" s="11" t="s">
        <v>2193</v>
      </c>
      <c r="C568" s="11" t="s">
        <v>761</v>
      </c>
      <c r="D568" s="11" t="s">
        <v>1730</v>
      </c>
      <c r="E568" s="12" t="s">
        <v>85</v>
      </c>
      <c r="F568" s="13">
        <v>0</v>
      </c>
      <c r="G568" s="12" t="s">
        <v>2355</v>
      </c>
      <c r="H568" s="12" t="s">
        <v>935</v>
      </c>
      <c r="I568" s="12" t="s">
        <v>1182</v>
      </c>
    </row>
    <row r="569" spans="1:9" customFormat="1" hidden="1" x14ac:dyDescent="0.2">
      <c r="A569" s="10">
        <v>41541</v>
      </c>
      <c r="B569" s="11" t="s">
        <v>36</v>
      </c>
      <c r="C569" s="11" t="s">
        <v>761</v>
      </c>
      <c r="D569" s="11" t="s">
        <v>17</v>
      </c>
      <c r="E569" s="12" t="s">
        <v>373</v>
      </c>
      <c r="F569" s="13"/>
      <c r="G569" s="12" t="s">
        <v>1196</v>
      </c>
      <c r="H569" s="12" t="s">
        <v>1168</v>
      </c>
      <c r="I569" s="12"/>
    </row>
    <row r="570" spans="1:9" customFormat="1" hidden="1" x14ac:dyDescent="0.2">
      <c r="A570" s="10">
        <v>41541</v>
      </c>
      <c r="B570" s="11" t="s">
        <v>2201</v>
      </c>
      <c r="C570" s="11" t="s">
        <v>53</v>
      </c>
      <c r="D570" s="11" t="s">
        <v>19</v>
      </c>
      <c r="E570" s="12" t="s">
        <v>278</v>
      </c>
      <c r="F570" s="13">
        <v>14574.1</v>
      </c>
      <c r="G570" s="12" t="s">
        <v>22</v>
      </c>
      <c r="H570" s="12" t="s">
        <v>1488</v>
      </c>
      <c r="I570" s="12"/>
    </row>
    <row r="571" spans="1:9" customFormat="1" hidden="1" x14ac:dyDescent="0.2">
      <c r="A571" s="10">
        <v>41540</v>
      </c>
      <c r="B571" s="11" t="s">
        <v>2234</v>
      </c>
      <c r="C571" s="11" t="s">
        <v>761</v>
      </c>
      <c r="D571" s="11"/>
      <c r="E571" s="12" t="s">
        <v>288</v>
      </c>
      <c r="F571" s="13"/>
      <c r="G571" s="12" t="s">
        <v>1199</v>
      </c>
      <c r="H571" s="12" t="s">
        <v>1198</v>
      </c>
      <c r="I571" s="12"/>
    </row>
    <row r="572" spans="1:9" customFormat="1" hidden="1" x14ac:dyDescent="0.2">
      <c r="A572" s="10">
        <v>41538</v>
      </c>
      <c r="B572" s="11" t="s">
        <v>5</v>
      </c>
      <c r="C572" s="11" t="s">
        <v>53</v>
      </c>
      <c r="D572" s="11" t="s">
        <v>20</v>
      </c>
      <c r="E572" s="12" t="s">
        <v>203</v>
      </c>
      <c r="F572" s="13">
        <v>2565</v>
      </c>
      <c r="G572" s="12" t="s">
        <v>1201</v>
      </c>
      <c r="H572" s="12" t="s">
        <v>1200</v>
      </c>
      <c r="I572" s="12"/>
    </row>
    <row r="573" spans="1:9" customFormat="1" hidden="1" x14ac:dyDescent="0.2">
      <c r="A573" s="10">
        <v>41537</v>
      </c>
      <c r="B573" s="11" t="s">
        <v>5</v>
      </c>
      <c r="C573" s="11" t="s">
        <v>761</v>
      </c>
      <c r="D573" s="11" t="s">
        <v>17</v>
      </c>
      <c r="E573" s="12" t="s">
        <v>85</v>
      </c>
      <c r="F573" s="13"/>
      <c r="G573" s="12" t="s">
        <v>1202</v>
      </c>
      <c r="H573" s="12" t="s">
        <v>1133</v>
      </c>
      <c r="I573" s="12" t="s">
        <v>1182</v>
      </c>
    </row>
    <row r="574" spans="1:9" customFormat="1" hidden="1" x14ac:dyDescent="0.2">
      <c r="A574" s="10">
        <v>41536</v>
      </c>
      <c r="B574" s="11" t="s">
        <v>2201</v>
      </c>
      <c r="C574" s="11" t="s">
        <v>761</v>
      </c>
      <c r="D574" s="11" t="s">
        <v>17</v>
      </c>
      <c r="E574" s="12" t="s">
        <v>85</v>
      </c>
      <c r="F574" s="13"/>
      <c r="G574" s="12" t="s">
        <v>1204</v>
      </c>
      <c r="H574" s="12" t="s">
        <v>1203</v>
      </c>
      <c r="I574" s="12" t="s">
        <v>1182</v>
      </c>
    </row>
    <row r="575" spans="1:9" customFormat="1" hidden="1" x14ac:dyDescent="0.2">
      <c r="A575" s="10">
        <v>41534</v>
      </c>
      <c r="B575" s="11" t="s">
        <v>5</v>
      </c>
      <c r="C575" s="11" t="s">
        <v>761</v>
      </c>
      <c r="D575" s="11" t="s">
        <v>20</v>
      </c>
      <c r="E575" s="12" t="s">
        <v>85</v>
      </c>
      <c r="F575" s="13"/>
      <c r="G575" s="12" t="s">
        <v>1205</v>
      </c>
      <c r="H575" s="12" t="s">
        <v>1133</v>
      </c>
      <c r="I575" s="12" t="s">
        <v>1182</v>
      </c>
    </row>
    <row r="576" spans="1:9" customFormat="1" hidden="1" x14ac:dyDescent="0.2">
      <c r="A576" s="10">
        <v>41534</v>
      </c>
      <c r="B576" s="11" t="s">
        <v>2234</v>
      </c>
      <c r="C576" s="11" t="s">
        <v>761</v>
      </c>
      <c r="D576" s="11" t="s">
        <v>17</v>
      </c>
      <c r="E576" s="12" t="s">
        <v>1206</v>
      </c>
      <c r="F576" s="13">
        <v>2000</v>
      </c>
      <c r="G576" s="12" t="s">
        <v>1207</v>
      </c>
      <c r="H576" s="12" t="s">
        <v>855</v>
      </c>
      <c r="I576" s="12"/>
    </row>
    <row r="577" spans="1:9" customFormat="1" hidden="1" x14ac:dyDescent="0.2">
      <c r="A577" s="10">
        <v>41533</v>
      </c>
      <c r="B577" s="11" t="s">
        <v>6</v>
      </c>
      <c r="C577" s="11" t="s">
        <v>1252</v>
      </c>
      <c r="D577" s="11" t="s">
        <v>17</v>
      </c>
      <c r="E577" s="12" t="s">
        <v>1599</v>
      </c>
      <c r="F577" s="13">
        <v>29350.93</v>
      </c>
      <c r="G577" s="12" t="s">
        <v>1600</v>
      </c>
      <c r="H577" s="12" t="s">
        <v>1137</v>
      </c>
      <c r="I577" s="12"/>
    </row>
    <row r="578" spans="1:9" customFormat="1" hidden="1" x14ac:dyDescent="0.2">
      <c r="A578" s="10">
        <v>41529</v>
      </c>
      <c r="B578" s="11" t="s">
        <v>36</v>
      </c>
      <c r="C578" s="11" t="s">
        <v>761</v>
      </c>
      <c r="D578" s="11" t="s">
        <v>17</v>
      </c>
      <c r="E578" s="12" t="s">
        <v>1208</v>
      </c>
      <c r="F578" s="13"/>
      <c r="G578" s="12" t="s">
        <v>1209</v>
      </c>
      <c r="H578" s="12" t="s">
        <v>760</v>
      </c>
      <c r="I578" s="12" t="s">
        <v>1182</v>
      </c>
    </row>
    <row r="579" spans="1:9" customFormat="1" hidden="1" x14ac:dyDescent="0.2">
      <c r="A579" s="10">
        <v>41528</v>
      </c>
      <c r="B579" s="11" t="s">
        <v>36</v>
      </c>
      <c r="C579" s="11" t="s">
        <v>37</v>
      </c>
      <c r="D579" s="11" t="s">
        <v>18</v>
      </c>
      <c r="E579" s="12" t="s">
        <v>1210</v>
      </c>
      <c r="F579" s="13">
        <v>560.58000000000004</v>
      </c>
      <c r="G579" s="12" t="s">
        <v>1211</v>
      </c>
      <c r="H579" s="12" t="s">
        <v>885</v>
      </c>
      <c r="I579" s="12"/>
    </row>
    <row r="580" spans="1:9" customFormat="1" hidden="1" x14ac:dyDescent="0.2">
      <c r="A580" s="10">
        <v>41527</v>
      </c>
      <c r="B580" s="11" t="s">
        <v>36</v>
      </c>
      <c r="C580" s="66" t="s">
        <v>761</v>
      </c>
      <c r="D580" s="11" t="s">
        <v>17</v>
      </c>
      <c r="E580" s="12" t="s">
        <v>1212</v>
      </c>
      <c r="F580" s="13">
        <v>1500</v>
      </c>
      <c r="G580" s="12" t="s">
        <v>1213</v>
      </c>
      <c r="H580" s="12" t="s">
        <v>947</v>
      </c>
      <c r="I580" s="12"/>
    </row>
    <row r="581" spans="1:9" customFormat="1" hidden="1" x14ac:dyDescent="0.2">
      <c r="A581" s="10">
        <v>41527</v>
      </c>
      <c r="B581" s="11" t="s">
        <v>2201</v>
      </c>
      <c r="C581" s="11" t="s">
        <v>761</v>
      </c>
      <c r="D581" s="11" t="s">
        <v>17</v>
      </c>
      <c r="E581" s="12" t="s">
        <v>1214</v>
      </c>
      <c r="F581" s="13">
        <v>2000</v>
      </c>
      <c r="G581" s="12" t="s">
        <v>1215</v>
      </c>
      <c r="H581" s="12" t="s">
        <v>888</v>
      </c>
      <c r="I581" s="12"/>
    </row>
    <row r="582" spans="1:9" customFormat="1" hidden="1" x14ac:dyDescent="0.2">
      <c r="A582" s="10">
        <v>41527</v>
      </c>
      <c r="B582" s="11" t="s">
        <v>2234</v>
      </c>
      <c r="C582" s="11" t="s">
        <v>53</v>
      </c>
      <c r="D582" s="11" t="s">
        <v>18</v>
      </c>
      <c r="E582" s="12" t="s">
        <v>795</v>
      </c>
      <c r="F582" s="13">
        <v>42435.12</v>
      </c>
      <c r="G582" s="12" t="s">
        <v>1217</v>
      </c>
      <c r="H582" s="12" t="s">
        <v>1216</v>
      </c>
      <c r="I582" s="12" t="s">
        <v>1218</v>
      </c>
    </row>
    <row r="583" spans="1:9" customFormat="1" hidden="1" x14ac:dyDescent="0.2">
      <c r="A583" s="10">
        <v>41523</v>
      </c>
      <c r="B583" s="11" t="s">
        <v>5</v>
      </c>
      <c r="C583" s="11" t="s">
        <v>761</v>
      </c>
      <c r="D583" s="11" t="s">
        <v>20</v>
      </c>
      <c r="E583" s="12" t="s">
        <v>80</v>
      </c>
      <c r="F583" s="13"/>
      <c r="G583" s="12" t="s">
        <v>1219</v>
      </c>
      <c r="H583" s="12" t="s">
        <v>1133</v>
      </c>
      <c r="I583" s="12" t="s">
        <v>1182</v>
      </c>
    </row>
    <row r="584" spans="1:9" customFormat="1" hidden="1" x14ac:dyDescent="0.2">
      <c r="A584" s="10">
        <v>41523</v>
      </c>
      <c r="B584" s="11" t="s">
        <v>2201</v>
      </c>
      <c r="C584" s="66" t="s">
        <v>2</v>
      </c>
      <c r="D584" s="11" t="s">
        <v>19</v>
      </c>
      <c r="E584" s="12" t="s">
        <v>208</v>
      </c>
      <c r="F584" s="13">
        <v>51057.01</v>
      </c>
      <c r="G584" s="12" t="s">
        <v>1221</v>
      </c>
      <c r="H584" s="12" t="s">
        <v>1220</v>
      </c>
      <c r="I584" s="12" t="s">
        <v>1640</v>
      </c>
    </row>
    <row r="585" spans="1:9" customFormat="1" hidden="1" x14ac:dyDescent="0.2">
      <c r="A585" s="10">
        <v>41522</v>
      </c>
      <c r="B585" s="11" t="s">
        <v>5</v>
      </c>
      <c r="C585" s="11" t="s">
        <v>53</v>
      </c>
      <c r="D585" s="11" t="s">
        <v>20</v>
      </c>
      <c r="E585" s="12" t="s">
        <v>203</v>
      </c>
      <c r="F585" s="13">
        <v>5290</v>
      </c>
      <c r="G585" s="12" t="s">
        <v>1222</v>
      </c>
      <c r="H585" s="12" t="s">
        <v>1200</v>
      </c>
      <c r="I585" s="12" t="s">
        <v>1223</v>
      </c>
    </row>
    <row r="586" spans="1:9" customFormat="1" hidden="1" x14ac:dyDescent="0.2">
      <c r="A586" s="10">
        <v>41522</v>
      </c>
      <c r="B586" s="11" t="s">
        <v>36</v>
      </c>
      <c r="C586" s="11" t="s">
        <v>53</v>
      </c>
      <c r="D586" s="11" t="s">
        <v>19</v>
      </c>
      <c r="E586" s="12" t="s">
        <v>56</v>
      </c>
      <c r="F586" s="13">
        <v>3672.47</v>
      </c>
      <c r="G586" s="12" t="s">
        <v>1225</v>
      </c>
      <c r="H586" s="12" t="s">
        <v>1224</v>
      </c>
      <c r="I586" s="12" t="s">
        <v>1487</v>
      </c>
    </row>
    <row r="587" spans="1:9" customFormat="1" hidden="1" x14ac:dyDescent="0.2">
      <c r="A587" s="10">
        <v>41521</v>
      </c>
      <c r="B587" s="11" t="s">
        <v>5</v>
      </c>
      <c r="C587" s="11" t="s">
        <v>761</v>
      </c>
      <c r="D587" s="11" t="s">
        <v>20</v>
      </c>
      <c r="E587" s="12" t="s">
        <v>373</v>
      </c>
      <c r="F587" s="13"/>
      <c r="G587" s="12" t="s">
        <v>1227</v>
      </c>
      <c r="H587" s="12" t="s">
        <v>1226</v>
      </c>
      <c r="I587" s="12"/>
    </row>
    <row r="588" spans="1:9" customFormat="1" hidden="1" x14ac:dyDescent="0.2">
      <c r="A588" s="10">
        <v>41519</v>
      </c>
      <c r="B588" s="11" t="s">
        <v>40</v>
      </c>
      <c r="C588" s="11" t="s">
        <v>761</v>
      </c>
      <c r="D588" s="11" t="s">
        <v>17</v>
      </c>
      <c r="E588" s="12" t="s">
        <v>66</v>
      </c>
      <c r="F588" s="13"/>
      <c r="G588" s="12" t="s">
        <v>1228</v>
      </c>
      <c r="H588" s="12" t="s">
        <v>894</v>
      </c>
      <c r="I588" s="12"/>
    </row>
    <row r="589" spans="1:9" customFormat="1" hidden="1" x14ac:dyDescent="0.2">
      <c r="A589" s="10">
        <v>41517</v>
      </c>
      <c r="B589" s="11" t="s">
        <v>2234</v>
      </c>
      <c r="C589" s="11" t="s">
        <v>2</v>
      </c>
      <c r="D589" s="11" t="s">
        <v>1730</v>
      </c>
      <c r="E589" s="12" t="s">
        <v>66</v>
      </c>
      <c r="F589" s="13">
        <v>62609.69</v>
      </c>
      <c r="G589" s="12" t="s">
        <v>2282</v>
      </c>
      <c r="H589" s="12" t="s">
        <v>1051</v>
      </c>
      <c r="I589" s="12"/>
    </row>
    <row r="590" spans="1:9" customFormat="1" hidden="1" x14ac:dyDescent="0.2">
      <c r="A590" s="10">
        <v>41517</v>
      </c>
      <c r="B590" s="11" t="s">
        <v>2234</v>
      </c>
      <c r="C590" s="11" t="s">
        <v>2</v>
      </c>
      <c r="D590" s="11" t="s">
        <v>1730</v>
      </c>
      <c r="E590" s="12" t="s">
        <v>66</v>
      </c>
      <c r="F590" s="13">
        <v>87624.88</v>
      </c>
      <c r="G590" s="12" t="s">
        <v>2283</v>
      </c>
      <c r="H590" s="12" t="s">
        <v>1051</v>
      </c>
      <c r="I590" s="12"/>
    </row>
    <row r="591" spans="1:9" customFormat="1" hidden="1" x14ac:dyDescent="0.2">
      <c r="A591" s="10">
        <v>41514</v>
      </c>
      <c r="B591" s="11" t="s">
        <v>36</v>
      </c>
      <c r="C591" s="11" t="s">
        <v>2</v>
      </c>
      <c r="D591" s="11" t="s">
        <v>17</v>
      </c>
      <c r="E591" s="12" t="s">
        <v>1232</v>
      </c>
      <c r="F591" s="13">
        <v>74550.06</v>
      </c>
      <c r="G591" s="12" t="s">
        <v>1233</v>
      </c>
      <c r="H591" s="12" t="s">
        <v>1231</v>
      </c>
      <c r="I591" s="12" t="s">
        <v>1721</v>
      </c>
    </row>
    <row r="592" spans="1:9" customFormat="1" hidden="1" x14ac:dyDescent="0.2">
      <c r="A592" s="10">
        <v>41508</v>
      </c>
      <c r="B592" s="11" t="s">
        <v>36</v>
      </c>
      <c r="C592" s="66" t="s">
        <v>53</v>
      </c>
      <c r="D592" s="11" t="s">
        <v>17</v>
      </c>
      <c r="E592" s="12" t="s">
        <v>85</v>
      </c>
      <c r="F592" s="13"/>
      <c r="G592" s="12" t="s">
        <v>1234</v>
      </c>
      <c r="H592" s="12" t="s">
        <v>1138</v>
      </c>
      <c r="I592" s="12" t="s">
        <v>1182</v>
      </c>
    </row>
    <row r="593" spans="1:9" customFormat="1" hidden="1" x14ac:dyDescent="0.2">
      <c r="A593" s="10">
        <v>41502</v>
      </c>
      <c r="B593" s="11" t="s">
        <v>36</v>
      </c>
      <c r="C593" s="11" t="s">
        <v>53</v>
      </c>
      <c r="D593" s="11" t="s">
        <v>17</v>
      </c>
      <c r="E593" s="12" t="s">
        <v>85</v>
      </c>
      <c r="F593" s="13">
        <v>2300</v>
      </c>
      <c r="G593" s="12" t="s">
        <v>1235</v>
      </c>
      <c r="H593" s="12" t="s">
        <v>837</v>
      </c>
      <c r="I593" s="12" t="s">
        <v>1494</v>
      </c>
    </row>
    <row r="594" spans="1:9" customFormat="1" hidden="1" x14ac:dyDescent="0.2">
      <c r="A594" s="10">
        <v>41502</v>
      </c>
      <c r="B594" s="11" t="s">
        <v>36</v>
      </c>
      <c r="C594" s="11" t="s">
        <v>37</v>
      </c>
      <c r="D594" s="11" t="s">
        <v>20</v>
      </c>
      <c r="E594" s="12" t="s">
        <v>1236</v>
      </c>
      <c r="F594" s="13">
        <v>1496.91</v>
      </c>
      <c r="G594" s="12" t="s">
        <v>1237</v>
      </c>
      <c r="H594" s="12" t="s">
        <v>1224</v>
      </c>
      <c r="I594" s="12" t="s">
        <v>1487</v>
      </c>
    </row>
    <row r="595" spans="1:9" customFormat="1" hidden="1" x14ac:dyDescent="0.2">
      <c r="A595" s="10">
        <v>41501</v>
      </c>
      <c r="B595" s="11" t="s">
        <v>36</v>
      </c>
      <c r="C595" s="66" t="s">
        <v>761</v>
      </c>
      <c r="D595" s="11" t="s">
        <v>17</v>
      </c>
      <c r="E595" s="12" t="s">
        <v>1238</v>
      </c>
      <c r="F595" s="13">
        <v>345.21</v>
      </c>
      <c r="G595" s="12" t="s">
        <v>1239</v>
      </c>
      <c r="H595" s="12" t="s">
        <v>1168</v>
      </c>
      <c r="I595" s="12"/>
    </row>
    <row r="596" spans="1:9" customFormat="1" hidden="1" x14ac:dyDescent="0.2">
      <c r="A596" s="10">
        <v>41501</v>
      </c>
      <c r="B596" s="11" t="s">
        <v>36</v>
      </c>
      <c r="C596" s="11" t="s">
        <v>761</v>
      </c>
      <c r="D596" s="11" t="s">
        <v>17</v>
      </c>
      <c r="E596" s="12" t="s">
        <v>1241</v>
      </c>
      <c r="F596" s="13">
        <v>526</v>
      </c>
      <c r="G596" s="12" t="s">
        <v>1242</v>
      </c>
      <c r="H596" s="12" t="s">
        <v>1113</v>
      </c>
      <c r="I596" s="12" t="s">
        <v>1487</v>
      </c>
    </row>
    <row r="597" spans="1:9" customFormat="1" hidden="1" x14ac:dyDescent="0.2">
      <c r="A597" s="10">
        <v>41500</v>
      </c>
      <c r="B597" s="11" t="s">
        <v>36</v>
      </c>
      <c r="C597" s="11" t="s">
        <v>761</v>
      </c>
      <c r="D597" s="11" t="s">
        <v>20</v>
      </c>
      <c r="E597" s="12" t="s">
        <v>1244</v>
      </c>
      <c r="F597" s="13">
        <v>730.24</v>
      </c>
      <c r="G597" s="12" t="s">
        <v>1245</v>
      </c>
      <c r="H597" s="12" t="s">
        <v>1243</v>
      </c>
      <c r="I597" s="12"/>
    </row>
    <row r="598" spans="1:9" customFormat="1" hidden="1" x14ac:dyDescent="0.2">
      <c r="A598" s="10">
        <v>41499</v>
      </c>
      <c r="B598" s="11" t="s">
        <v>40</v>
      </c>
      <c r="C598" s="11" t="s">
        <v>118</v>
      </c>
      <c r="D598" s="11" t="s">
        <v>17</v>
      </c>
      <c r="E598" s="12" t="s">
        <v>150</v>
      </c>
      <c r="F598" s="13">
        <v>10025.44</v>
      </c>
      <c r="G598" s="12" t="s">
        <v>1247</v>
      </c>
      <c r="H598" s="12" t="s">
        <v>1246</v>
      </c>
      <c r="I598" s="12"/>
    </row>
    <row r="599" spans="1:9" customFormat="1" hidden="1" x14ac:dyDescent="0.2">
      <c r="A599" s="10">
        <v>41498</v>
      </c>
      <c r="B599" s="11" t="s">
        <v>2270</v>
      </c>
      <c r="C599" s="66" t="s">
        <v>37</v>
      </c>
      <c r="D599" s="11" t="s">
        <v>19</v>
      </c>
      <c r="E599" s="12" t="s">
        <v>225</v>
      </c>
      <c r="F599" s="13">
        <v>11604.54</v>
      </c>
      <c r="G599" s="12" t="s">
        <v>1248</v>
      </c>
      <c r="H599" s="12" t="s">
        <v>993</v>
      </c>
      <c r="I599" s="12"/>
    </row>
    <row r="600" spans="1:9" customFormat="1" hidden="1" x14ac:dyDescent="0.2">
      <c r="A600" s="10">
        <v>41498</v>
      </c>
      <c r="B600" s="11" t="s">
        <v>36</v>
      </c>
      <c r="C600" s="66" t="s">
        <v>53</v>
      </c>
      <c r="D600" s="11" t="s">
        <v>19</v>
      </c>
      <c r="E600" s="12" t="s">
        <v>800</v>
      </c>
      <c r="F600" s="13">
        <v>7000</v>
      </c>
      <c r="G600" s="12" t="s">
        <v>1249</v>
      </c>
      <c r="H600" s="12" t="s">
        <v>950</v>
      </c>
      <c r="I600" s="12"/>
    </row>
    <row r="601" spans="1:9" customFormat="1" hidden="1" x14ac:dyDescent="0.2">
      <c r="A601" s="10">
        <v>41495</v>
      </c>
      <c r="B601" s="11" t="s">
        <v>88</v>
      </c>
      <c r="C601" s="11" t="s">
        <v>2</v>
      </c>
      <c r="D601" s="11" t="s">
        <v>19</v>
      </c>
      <c r="E601" s="12" t="s">
        <v>1250</v>
      </c>
      <c r="F601" s="13">
        <v>217711</v>
      </c>
      <c r="G601" s="12" t="s">
        <v>1251</v>
      </c>
      <c r="H601" s="12" t="s">
        <v>899</v>
      </c>
      <c r="I601" s="12"/>
    </row>
    <row r="602" spans="1:9" customFormat="1" hidden="1" x14ac:dyDescent="0.2">
      <c r="A602" s="10">
        <v>41491</v>
      </c>
      <c r="B602" s="11" t="s">
        <v>2234</v>
      </c>
      <c r="C602" s="11" t="s">
        <v>1252</v>
      </c>
      <c r="D602" s="11"/>
      <c r="E602" s="12" t="s">
        <v>66</v>
      </c>
      <c r="F602" s="13">
        <v>4057.06</v>
      </c>
      <c r="G602" s="12" t="s">
        <v>1253</v>
      </c>
      <c r="H602" s="12" t="s">
        <v>1051</v>
      </c>
      <c r="I602" s="12" t="s">
        <v>1491</v>
      </c>
    </row>
    <row r="603" spans="1:9" customFormat="1" hidden="1" x14ac:dyDescent="0.2">
      <c r="A603" s="10">
        <v>41489</v>
      </c>
      <c r="B603" s="11" t="s">
        <v>5</v>
      </c>
      <c r="C603" s="11" t="s">
        <v>761</v>
      </c>
      <c r="D603" s="11" t="s">
        <v>17</v>
      </c>
      <c r="E603" s="12" t="s">
        <v>66</v>
      </c>
      <c r="F603" s="13">
        <v>0</v>
      </c>
      <c r="G603" s="12" t="s">
        <v>1254</v>
      </c>
      <c r="H603" s="12" t="s">
        <v>846</v>
      </c>
      <c r="I603" s="12" t="s">
        <v>1177</v>
      </c>
    </row>
    <row r="604" spans="1:9" customFormat="1" hidden="1" x14ac:dyDescent="0.2">
      <c r="A604" s="10">
        <v>41488</v>
      </c>
      <c r="B604" s="11" t="s">
        <v>5</v>
      </c>
      <c r="C604" s="66" t="s">
        <v>53</v>
      </c>
      <c r="D604" s="11" t="s">
        <v>20</v>
      </c>
      <c r="E604" s="12" t="s">
        <v>66</v>
      </c>
      <c r="F604" s="13">
        <v>23199.58</v>
      </c>
      <c r="G604" s="12" t="s">
        <v>1255</v>
      </c>
      <c r="H604" s="12" t="s">
        <v>1017</v>
      </c>
      <c r="I604" s="12"/>
    </row>
    <row r="605" spans="1:9" customFormat="1" hidden="1" x14ac:dyDescent="0.2">
      <c r="A605" s="10">
        <v>41488</v>
      </c>
      <c r="B605" s="11" t="s">
        <v>40</v>
      </c>
      <c r="C605" s="11" t="s">
        <v>2</v>
      </c>
      <c r="D605" s="11" t="s">
        <v>17</v>
      </c>
      <c r="E605" s="12" t="s">
        <v>208</v>
      </c>
      <c r="F605" s="13">
        <v>130720.58</v>
      </c>
      <c r="G605" s="12" t="s">
        <v>1256</v>
      </c>
      <c r="H605" s="12" t="s">
        <v>1124</v>
      </c>
      <c r="I605" s="12"/>
    </row>
    <row r="606" spans="1:9" customFormat="1" hidden="1" x14ac:dyDescent="0.2">
      <c r="A606" s="10">
        <v>41485</v>
      </c>
      <c r="B606" s="11" t="s">
        <v>40</v>
      </c>
      <c r="C606" s="11" t="s">
        <v>37</v>
      </c>
      <c r="D606" s="11" t="s">
        <v>18</v>
      </c>
      <c r="E606" s="12" t="s">
        <v>1257</v>
      </c>
      <c r="F606" s="13">
        <v>2300</v>
      </c>
      <c r="G606" s="12" t="s">
        <v>1258</v>
      </c>
      <c r="H606" s="12" t="s">
        <v>987</v>
      </c>
      <c r="I606" s="12"/>
    </row>
    <row r="607" spans="1:9" customFormat="1" hidden="1" x14ac:dyDescent="0.2">
      <c r="A607" s="10">
        <v>41480</v>
      </c>
      <c r="B607" s="11" t="s">
        <v>5</v>
      </c>
      <c r="C607" s="82" t="s">
        <v>53</v>
      </c>
      <c r="D607" s="11" t="s">
        <v>19</v>
      </c>
      <c r="E607" s="12" t="s">
        <v>819</v>
      </c>
      <c r="F607" s="13">
        <v>9144.36</v>
      </c>
      <c r="G607" s="12" t="s">
        <v>1259</v>
      </c>
      <c r="H607" s="12" t="s">
        <v>1226</v>
      </c>
      <c r="I607" s="12"/>
    </row>
    <row r="608" spans="1:9" customFormat="1" hidden="1" x14ac:dyDescent="0.2">
      <c r="A608" s="10">
        <v>41479</v>
      </c>
      <c r="B608" s="11" t="s">
        <v>1260</v>
      </c>
      <c r="C608" s="11" t="s">
        <v>2</v>
      </c>
      <c r="D608" s="11" t="s">
        <v>20</v>
      </c>
      <c r="E608" s="12" t="s">
        <v>1262</v>
      </c>
      <c r="F608" s="13">
        <v>200000</v>
      </c>
      <c r="G608" s="12" t="s">
        <v>1263</v>
      </c>
      <c r="H608" s="12" t="s">
        <v>1261</v>
      </c>
      <c r="I608" s="12"/>
    </row>
    <row r="609" spans="1:9" customFormat="1" hidden="1" x14ac:dyDescent="0.2">
      <c r="A609" s="10">
        <v>41478</v>
      </c>
      <c r="B609" s="11" t="s">
        <v>6</v>
      </c>
      <c r="C609" s="11" t="s">
        <v>37</v>
      </c>
      <c r="D609" s="11" t="s">
        <v>18</v>
      </c>
      <c r="E609" s="12" t="s">
        <v>1265</v>
      </c>
      <c r="F609" s="13"/>
      <c r="G609" s="12" t="s">
        <v>1266</v>
      </c>
      <c r="H609" s="12" t="s">
        <v>1264</v>
      </c>
      <c r="I609" s="12"/>
    </row>
    <row r="610" spans="1:9" customFormat="1" hidden="1" x14ac:dyDescent="0.2">
      <c r="A610" s="10">
        <v>41478</v>
      </c>
      <c r="B610" s="11" t="s">
        <v>5</v>
      </c>
      <c r="C610" s="11" t="s">
        <v>53</v>
      </c>
      <c r="D610" s="11" t="s">
        <v>20</v>
      </c>
      <c r="E610" s="12" t="s">
        <v>233</v>
      </c>
      <c r="F610" s="13">
        <v>11800.99</v>
      </c>
      <c r="G610" s="12" t="s">
        <v>1267</v>
      </c>
      <c r="H610" s="12" t="s">
        <v>832</v>
      </c>
      <c r="I610" s="12"/>
    </row>
    <row r="611" spans="1:9" customFormat="1" hidden="1" x14ac:dyDescent="0.2">
      <c r="A611" s="10">
        <v>41478</v>
      </c>
      <c r="B611" s="11" t="s">
        <v>36</v>
      </c>
      <c r="C611" s="11" t="s">
        <v>53</v>
      </c>
      <c r="D611" s="11" t="s">
        <v>17</v>
      </c>
      <c r="E611" s="12" t="s">
        <v>844</v>
      </c>
      <c r="F611" s="13">
        <v>1300</v>
      </c>
      <c r="G611" s="12" t="s">
        <v>1268</v>
      </c>
      <c r="H611" s="12" t="s">
        <v>843</v>
      </c>
      <c r="I611" s="12"/>
    </row>
    <row r="612" spans="1:9" customFormat="1" hidden="1" x14ac:dyDescent="0.2">
      <c r="A612" s="10">
        <v>41476</v>
      </c>
      <c r="B612" s="11" t="s">
        <v>36</v>
      </c>
      <c r="C612" s="82" t="s">
        <v>53</v>
      </c>
      <c r="D612" s="11" t="s">
        <v>20</v>
      </c>
      <c r="E612" s="12" t="s">
        <v>1270</v>
      </c>
      <c r="F612" s="13">
        <v>42608.43</v>
      </c>
      <c r="G612" s="12" t="s">
        <v>1271</v>
      </c>
      <c r="H612" s="12" t="s">
        <v>1269</v>
      </c>
      <c r="I612" s="12"/>
    </row>
    <row r="613" spans="1:9" customFormat="1" hidden="1" x14ac:dyDescent="0.2">
      <c r="A613" s="10">
        <v>41474</v>
      </c>
      <c r="B613" s="11" t="s">
        <v>40</v>
      </c>
      <c r="C613" s="11" t="s">
        <v>761</v>
      </c>
      <c r="D613" s="11"/>
      <c r="E613" s="12" t="s">
        <v>1272</v>
      </c>
      <c r="F613" s="13"/>
      <c r="G613" s="12" t="s">
        <v>1273</v>
      </c>
      <c r="H613" s="12" t="s">
        <v>982</v>
      </c>
      <c r="I613" s="12" t="s">
        <v>1494</v>
      </c>
    </row>
    <row r="614" spans="1:9" customFormat="1" hidden="1" x14ac:dyDescent="0.2">
      <c r="A614" s="10">
        <v>41473</v>
      </c>
      <c r="B614" s="11" t="s">
        <v>6</v>
      </c>
      <c r="C614" s="11" t="s">
        <v>761</v>
      </c>
      <c r="D614" s="11" t="s">
        <v>19</v>
      </c>
      <c r="E614" s="12" t="s">
        <v>1274</v>
      </c>
      <c r="F614" s="13">
        <v>120</v>
      </c>
      <c r="G614" s="12" t="s">
        <v>1275</v>
      </c>
      <c r="H614" s="12" t="s">
        <v>809</v>
      </c>
      <c r="I614" s="12"/>
    </row>
    <row r="615" spans="1:9" customFormat="1" hidden="1" x14ac:dyDescent="0.2">
      <c r="A615" s="10">
        <v>41465</v>
      </c>
      <c r="B615" s="11" t="s">
        <v>6</v>
      </c>
      <c r="C615" s="66" t="s">
        <v>761</v>
      </c>
      <c r="D615" s="11" t="s">
        <v>19</v>
      </c>
      <c r="E615" s="12" t="s">
        <v>1276</v>
      </c>
      <c r="F615" s="13">
        <v>0</v>
      </c>
      <c r="G615" s="12" t="s">
        <v>1277</v>
      </c>
      <c r="H615" s="12" t="s">
        <v>809</v>
      </c>
      <c r="I615" s="12"/>
    </row>
    <row r="616" spans="1:9" customFormat="1" hidden="1" x14ac:dyDescent="0.2">
      <c r="A616" s="10">
        <v>41465</v>
      </c>
      <c r="B616" s="11" t="s">
        <v>5</v>
      </c>
      <c r="C616" s="66" t="s">
        <v>53</v>
      </c>
      <c r="D616" s="11" t="s">
        <v>17</v>
      </c>
      <c r="E616" s="12" t="s">
        <v>764</v>
      </c>
      <c r="F616" s="13"/>
      <c r="G616" s="12" t="s">
        <v>1278</v>
      </c>
      <c r="H616" s="12" t="s">
        <v>763</v>
      </c>
      <c r="I616" s="12"/>
    </row>
    <row r="617" spans="1:9" customFormat="1" hidden="1" x14ac:dyDescent="0.2">
      <c r="A617" s="10">
        <v>41461</v>
      </c>
      <c r="B617" s="11" t="s">
        <v>36</v>
      </c>
      <c r="C617" s="11" t="s">
        <v>37</v>
      </c>
      <c r="D617" s="11" t="s">
        <v>18</v>
      </c>
      <c r="E617" s="12" t="s">
        <v>1280</v>
      </c>
      <c r="F617" s="13">
        <v>3725.81</v>
      </c>
      <c r="G617" s="12" t="s">
        <v>1281</v>
      </c>
      <c r="H617" s="12" t="s">
        <v>1279</v>
      </c>
      <c r="I617" s="12"/>
    </row>
    <row r="618" spans="1:9" customFormat="1" hidden="1" x14ac:dyDescent="0.2">
      <c r="A618" s="10">
        <v>41451</v>
      </c>
      <c r="B618" s="11" t="s">
        <v>36</v>
      </c>
      <c r="C618" s="11" t="s">
        <v>53</v>
      </c>
      <c r="D618" s="11" t="s">
        <v>17</v>
      </c>
      <c r="E618" s="12" t="s">
        <v>85</v>
      </c>
      <c r="F618" s="13">
        <v>2300</v>
      </c>
      <c r="G618" s="12" t="s">
        <v>1282</v>
      </c>
      <c r="H618" s="12" t="s">
        <v>760</v>
      </c>
      <c r="I618" s="12" t="s">
        <v>1182</v>
      </c>
    </row>
    <row r="619" spans="1:9" customFormat="1" hidden="1" x14ac:dyDescent="0.2">
      <c r="A619" s="10">
        <v>41450</v>
      </c>
      <c r="B619" s="11" t="s">
        <v>36</v>
      </c>
      <c r="C619" s="11" t="s">
        <v>37</v>
      </c>
      <c r="D619" s="11" t="s">
        <v>18</v>
      </c>
      <c r="E619" s="12" t="s">
        <v>1284</v>
      </c>
      <c r="F619" s="13">
        <v>7663.57</v>
      </c>
      <c r="G619" s="12" t="s">
        <v>1285</v>
      </c>
      <c r="H619" s="12" t="s">
        <v>1283</v>
      </c>
      <c r="I619" s="12"/>
    </row>
    <row r="620" spans="1:9" customFormat="1" hidden="1" x14ac:dyDescent="0.2">
      <c r="A620" s="10">
        <v>41449</v>
      </c>
      <c r="B620" s="11" t="s">
        <v>36</v>
      </c>
      <c r="C620" s="66" t="s">
        <v>761</v>
      </c>
      <c r="D620" s="11" t="s">
        <v>20</v>
      </c>
      <c r="E620" s="12" t="s">
        <v>85</v>
      </c>
      <c r="F620" s="13">
        <v>600</v>
      </c>
      <c r="G620" s="12" t="s">
        <v>1286</v>
      </c>
      <c r="H620" s="12" t="s">
        <v>760</v>
      </c>
      <c r="I620" s="12" t="s">
        <v>1182</v>
      </c>
    </row>
    <row r="621" spans="1:9" customFormat="1" hidden="1" x14ac:dyDescent="0.2">
      <c r="A621" s="10">
        <v>41449</v>
      </c>
      <c r="B621" s="11" t="s">
        <v>4</v>
      </c>
      <c r="C621" s="11" t="s">
        <v>37</v>
      </c>
      <c r="D621" s="11" t="s">
        <v>19</v>
      </c>
      <c r="E621" s="12" t="s">
        <v>1287</v>
      </c>
      <c r="F621" s="13">
        <v>600</v>
      </c>
      <c r="G621" s="12" t="s">
        <v>1288</v>
      </c>
      <c r="H621" s="12" t="s">
        <v>1147</v>
      </c>
      <c r="I621" s="12"/>
    </row>
    <row r="622" spans="1:9" customFormat="1" hidden="1" x14ac:dyDescent="0.2">
      <c r="A622" s="10">
        <v>41442</v>
      </c>
      <c r="B622" s="11" t="s">
        <v>40</v>
      </c>
      <c r="C622" s="11" t="s">
        <v>53</v>
      </c>
      <c r="D622" s="11" t="s">
        <v>18</v>
      </c>
      <c r="E622" s="12" t="s">
        <v>150</v>
      </c>
      <c r="F622" s="13">
        <v>10707.58</v>
      </c>
      <c r="G622" s="12" t="s">
        <v>1289</v>
      </c>
      <c r="H622" s="12" t="s">
        <v>1246</v>
      </c>
      <c r="I622" s="12"/>
    </row>
    <row r="623" spans="1:9" customFormat="1" hidden="1" x14ac:dyDescent="0.2">
      <c r="A623" s="10">
        <v>41439</v>
      </c>
      <c r="B623" s="11" t="s">
        <v>36</v>
      </c>
      <c r="C623" s="66" t="s">
        <v>53</v>
      </c>
      <c r="D623" s="11" t="s">
        <v>17</v>
      </c>
      <c r="E623" s="12" t="s">
        <v>515</v>
      </c>
      <c r="F623" s="13">
        <v>30954.85</v>
      </c>
      <c r="G623" s="12" t="s">
        <v>1290</v>
      </c>
      <c r="H623" s="12" t="s">
        <v>827</v>
      </c>
      <c r="I623" s="12"/>
    </row>
    <row r="624" spans="1:9" customFormat="1" hidden="1" x14ac:dyDescent="0.2">
      <c r="A624" s="10">
        <v>41437</v>
      </c>
      <c r="B624" s="11" t="s">
        <v>40</v>
      </c>
      <c r="C624" s="11" t="s">
        <v>53</v>
      </c>
      <c r="D624" s="11" t="s">
        <v>17</v>
      </c>
      <c r="E624" s="12" t="s">
        <v>795</v>
      </c>
      <c r="F624" s="13"/>
      <c r="G624" s="12" t="s">
        <v>1291</v>
      </c>
      <c r="H624" s="12" t="s">
        <v>1091</v>
      </c>
      <c r="I624" s="12"/>
    </row>
    <row r="625" spans="1:9" customFormat="1" hidden="1" x14ac:dyDescent="0.2">
      <c r="A625" s="10">
        <v>41436</v>
      </c>
      <c r="B625" s="11" t="s">
        <v>40</v>
      </c>
      <c r="C625" s="11" t="s">
        <v>53</v>
      </c>
      <c r="D625" s="11" t="s">
        <v>19</v>
      </c>
      <c r="E625" s="12" t="s">
        <v>150</v>
      </c>
      <c r="F625" s="13">
        <v>18707.580000000002</v>
      </c>
      <c r="G625" s="12" t="s">
        <v>1293</v>
      </c>
      <c r="H625" s="12" t="s">
        <v>1292</v>
      </c>
      <c r="I625" s="12"/>
    </row>
    <row r="626" spans="1:9" customFormat="1" hidden="1" x14ac:dyDescent="0.2">
      <c r="A626" s="10">
        <v>41431</v>
      </c>
      <c r="B626" s="11" t="s">
        <v>36</v>
      </c>
      <c r="C626" s="11" t="s">
        <v>761</v>
      </c>
      <c r="D626" s="11" t="s">
        <v>19</v>
      </c>
      <c r="E626" s="12" t="s">
        <v>1294</v>
      </c>
      <c r="F626" s="13">
        <v>1300</v>
      </c>
      <c r="G626" s="12" t="s">
        <v>1295</v>
      </c>
      <c r="H626" s="12" t="s">
        <v>1002</v>
      </c>
      <c r="I626" s="12"/>
    </row>
    <row r="627" spans="1:9" customFormat="1" hidden="1" x14ac:dyDescent="0.2">
      <c r="A627" s="10">
        <v>41430</v>
      </c>
      <c r="B627" s="11" t="s">
        <v>2194</v>
      </c>
      <c r="C627" s="11" t="s">
        <v>761</v>
      </c>
      <c r="D627" s="11" t="s">
        <v>20</v>
      </c>
      <c r="E627" s="12" t="s">
        <v>1297</v>
      </c>
      <c r="F627" s="13">
        <v>55.46</v>
      </c>
      <c r="G627" s="12" t="s">
        <v>2284</v>
      </c>
      <c r="H627" s="12" t="s">
        <v>1296</v>
      </c>
      <c r="I627" s="12"/>
    </row>
    <row r="628" spans="1:9" customFormat="1" hidden="1" x14ac:dyDescent="0.2">
      <c r="A628" s="10">
        <v>41429</v>
      </c>
      <c r="B628" s="11" t="s">
        <v>5</v>
      </c>
      <c r="C628" s="66" t="s">
        <v>761</v>
      </c>
      <c r="D628" s="11" t="s">
        <v>19</v>
      </c>
      <c r="E628" s="12" t="s">
        <v>85</v>
      </c>
      <c r="F628" s="13"/>
      <c r="G628" s="12" t="s">
        <v>1299</v>
      </c>
      <c r="H628" s="12" t="s">
        <v>771</v>
      </c>
      <c r="I628" s="12" t="s">
        <v>1182</v>
      </c>
    </row>
    <row r="629" spans="1:9" customFormat="1" hidden="1" x14ac:dyDescent="0.2">
      <c r="A629" s="10">
        <v>41420</v>
      </c>
      <c r="B629" s="11" t="s">
        <v>2234</v>
      </c>
      <c r="C629" s="11" t="s">
        <v>53</v>
      </c>
      <c r="D629" s="11" t="s">
        <v>19</v>
      </c>
      <c r="E629" s="12" t="s">
        <v>288</v>
      </c>
      <c r="F629" s="13">
        <v>43431.65</v>
      </c>
      <c r="G629" s="12" t="s">
        <v>2376</v>
      </c>
      <c r="H629" s="12" t="s">
        <v>1300</v>
      </c>
      <c r="I629" s="12" t="s">
        <v>1601</v>
      </c>
    </row>
    <row r="630" spans="1:9" customFormat="1" hidden="1" x14ac:dyDescent="0.2">
      <c r="A630" s="10">
        <v>41417</v>
      </c>
      <c r="B630" s="11" t="s">
        <v>2217</v>
      </c>
      <c r="C630" s="66" t="s">
        <v>2</v>
      </c>
      <c r="D630" s="11" t="s">
        <v>1730</v>
      </c>
      <c r="E630" s="12" t="s">
        <v>233</v>
      </c>
      <c r="F630" s="13">
        <v>244383</v>
      </c>
      <c r="G630" s="12" t="s">
        <v>2356</v>
      </c>
      <c r="H630" s="12" t="s">
        <v>1302</v>
      </c>
      <c r="I630" s="12" t="s">
        <v>1554</v>
      </c>
    </row>
    <row r="631" spans="1:9" customFormat="1" hidden="1" x14ac:dyDescent="0.2">
      <c r="A631" s="10">
        <v>41416</v>
      </c>
      <c r="B631" s="11" t="s">
        <v>40</v>
      </c>
      <c r="C631" s="11" t="s">
        <v>53</v>
      </c>
      <c r="D631" s="11" t="s">
        <v>19</v>
      </c>
      <c r="E631" s="12" t="s">
        <v>717</v>
      </c>
      <c r="F631" s="13">
        <v>8036.79</v>
      </c>
      <c r="G631" s="12" t="s">
        <v>1305</v>
      </c>
      <c r="H631" s="12" t="s">
        <v>1186</v>
      </c>
      <c r="I631" s="12"/>
    </row>
    <row r="632" spans="1:9" customFormat="1" hidden="1" x14ac:dyDescent="0.2">
      <c r="A632" s="10">
        <v>41416</v>
      </c>
      <c r="B632" s="11" t="s">
        <v>36</v>
      </c>
      <c r="C632" s="11" t="s">
        <v>53</v>
      </c>
      <c r="D632" s="11" t="s">
        <v>19</v>
      </c>
      <c r="E632" s="12" t="s">
        <v>1307</v>
      </c>
      <c r="F632" s="13">
        <v>2210.39</v>
      </c>
      <c r="G632" s="12" t="s">
        <v>1308</v>
      </c>
      <c r="H632" s="12" t="s">
        <v>1850</v>
      </c>
      <c r="I632" s="12"/>
    </row>
    <row r="633" spans="1:9" customFormat="1" hidden="1" x14ac:dyDescent="0.2">
      <c r="A633" s="10">
        <v>41416</v>
      </c>
      <c r="B633" s="11" t="s">
        <v>36</v>
      </c>
      <c r="C633" s="11" t="s">
        <v>2</v>
      </c>
      <c r="D633" s="11" t="s">
        <v>19</v>
      </c>
      <c r="E633" s="12" t="s">
        <v>28</v>
      </c>
      <c r="F633" s="13">
        <v>121574.06</v>
      </c>
      <c r="G633" s="12" t="s">
        <v>22</v>
      </c>
      <c r="H633" s="12" t="s">
        <v>1309</v>
      </c>
      <c r="I633" s="12"/>
    </row>
    <row r="634" spans="1:9" customFormat="1" hidden="1" x14ac:dyDescent="0.2">
      <c r="A634" s="10">
        <v>41414</v>
      </c>
      <c r="B634" s="11" t="s">
        <v>5</v>
      </c>
      <c r="C634" s="11" t="s">
        <v>761</v>
      </c>
      <c r="D634" s="11" t="s">
        <v>20</v>
      </c>
      <c r="E634" s="12" t="s">
        <v>373</v>
      </c>
      <c r="F634" s="13">
        <v>0</v>
      </c>
      <c r="G634" s="12" t="s">
        <v>1310</v>
      </c>
      <c r="H634" s="12" t="s">
        <v>1226</v>
      </c>
      <c r="I634" s="12"/>
    </row>
    <row r="635" spans="1:9" customFormat="1" hidden="1" x14ac:dyDescent="0.2">
      <c r="A635" s="10">
        <v>41414</v>
      </c>
      <c r="B635" s="11" t="s">
        <v>36</v>
      </c>
      <c r="C635" s="11" t="s">
        <v>53</v>
      </c>
      <c r="D635" s="11" t="s">
        <v>17</v>
      </c>
      <c r="E635" s="12" t="s">
        <v>377</v>
      </c>
      <c r="F635" s="13">
        <v>17279.509999999998</v>
      </c>
      <c r="G635" s="12" t="s">
        <v>1311</v>
      </c>
      <c r="H635" s="12" t="s">
        <v>1128</v>
      </c>
      <c r="I635" s="12"/>
    </row>
    <row r="636" spans="1:9" customFormat="1" hidden="1" x14ac:dyDescent="0.2">
      <c r="A636" s="10">
        <v>41412</v>
      </c>
      <c r="B636" s="11" t="s">
        <v>36</v>
      </c>
      <c r="C636" s="11" t="s">
        <v>53</v>
      </c>
      <c r="D636" s="11" t="s">
        <v>20</v>
      </c>
      <c r="E636" s="12" t="s">
        <v>28</v>
      </c>
      <c r="F636" s="13">
        <v>32175.24</v>
      </c>
      <c r="G636" s="12" t="s">
        <v>1312</v>
      </c>
      <c r="H636" s="12" t="s">
        <v>1099</v>
      </c>
      <c r="I636" s="12"/>
    </row>
    <row r="637" spans="1:9" customFormat="1" hidden="1" x14ac:dyDescent="0.2">
      <c r="A637" s="10">
        <v>41412</v>
      </c>
      <c r="B637" s="11" t="s">
        <v>36</v>
      </c>
      <c r="C637" s="11" t="s">
        <v>53</v>
      </c>
      <c r="D637" s="11" t="s">
        <v>20</v>
      </c>
      <c r="E637" s="12" t="s">
        <v>28</v>
      </c>
      <c r="F637" s="13">
        <v>32207.34</v>
      </c>
      <c r="G637" s="12" t="s">
        <v>1313</v>
      </c>
      <c r="H637" s="12" t="s">
        <v>1099</v>
      </c>
      <c r="I637" s="12"/>
    </row>
    <row r="638" spans="1:9" customFormat="1" hidden="1" x14ac:dyDescent="0.2">
      <c r="A638" s="10">
        <v>41407</v>
      </c>
      <c r="B638" s="11" t="s">
        <v>36</v>
      </c>
      <c r="C638" s="11" t="s">
        <v>761</v>
      </c>
      <c r="D638" s="11"/>
      <c r="E638" s="12" t="s">
        <v>74</v>
      </c>
      <c r="F638" s="13">
        <v>493.6</v>
      </c>
      <c r="G638" s="12" t="s">
        <v>1315</v>
      </c>
      <c r="H638" s="12" t="s">
        <v>1314</v>
      </c>
      <c r="I638" s="12"/>
    </row>
    <row r="639" spans="1:9" customFormat="1" hidden="1" x14ac:dyDescent="0.2">
      <c r="A639" s="10">
        <v>41407</v>
      </c>
      <c r="B639" s="11" t="s">
        <v>839</v>
      </c>
      <c r="C639" s="11" t="s">
        <v>53</v>
      </c>
      <c r="D639" s="11" t="s">
        <v>20</v>
      </c>
      <c r="E639" s="12" t="s">
        <v>1603</v>
      </c>
      <c r="F639" s="13"/>
      <c r="G639" s="12" t="s">
        <v>1605</v>
      </c>
      <c r="H639" s="12" t="s">
        <v>1602</v>
      </c>
      <c r="I639" s="12" t="s">
        <v>1604</v>
      </c>
    </row>
    <row r="640" spans="1:9" customFormat="1" hidden="1" x14ac:dyDescent="0.2">
      <c r="A640" s="10">
        <v>41401</v>
      </c>
      <c r="B640" s="11" t="s">
        <v>36</v>
      </c>
      <c r="C640" s="82" t="s">
        <v>2</v>
      </c>
      <c r="D640" s="11" t="s">
        <v>19</v>
      </c>
      <c r="E640" s="12" t="s">
        <v>225</v>
      </c>
      <c r="F640" s="13">
        <v>79297.820000000007</v>
      </c>
      <c r="G640" s="12" t="s">
        <v>1316</v>
      </c>
      <c r="H640" s="12" t="s">
        <v>1077</v>
      </c>
      <c r="I640" s="12"/>
    </row>
    <row r="641" spans="1:9" customFormat="1" hidden="1" x14ac:dyDescent="0.2">
      <c r="A641" s="10">
        <v>41401</v>
      </c>
      <c r="B641" s="11" t="s">
        <v>5</v>
      </c>
      <c r="C641" s="11" t="s">
        <v>53</v>
      </c>
      <c r="D641" s="11" t="s">
        <v>17</v>
      </c>
      <c r="E641" s="12" t="s">
        <v>764</v>
      </c>
      <c r="F641" s="13">
        <v>37093.14</v>
      </c>
      <c r="G641" s="12" t="s">
        <v>1317</v>
      </c>
      <c r="H641" s="12" t="s">
        <v>763</v>
      </c>
      <c r="I641" s="12"/>
    </row>
    <row r="642" spans="1:9" customFormat="1" hidden="1" x14ac:dyDescent="0.2">
      <c r="A642" s="61">
        <v>41401</v>
      </c>
      <c r="B642" s="62" t="s">
        <v>4</v>
      </c>
      <c r="C642" s="65" t="s">
        <v>761</v>
      </c>
      <c r="D642" s="62" t="s">
        <v>20</v>
      </c>
      <c r="E642" s="62" t="s">
        <v>1318</v>
      </c>
      <c r="F642" s="63">
        <v>300</v>
      </c>
      <c r="G642" s="62" t="s">
        <v>1319</v>
      </c>
      <c r="H642" s="62" t="s">
        <v>996</v>
      </c>
      <c r="I642" s="12"/>
    </row>
    <row r="643" spans="1:9" customFormat="1" hidden="1" x14ac:dyDescent="0.2">
      <c r="A643" s="10">
        <v>41400</v>
      </c>
      <c r="B643" s="11" t="s">
        <v>1770</v>
      </c>
      <c r="C643" s="11" t="s">
        <v>118</v>
      </c>
      <c r="D643" s="11" t="s">
        <v>17</v>
      </c>
      <c r="E643" s="12" t="s">
        <v>56</v>
      </c>
      <c r="F643" s="13">
        <v>145000</v>
      </c>
      <c r="G643" s="12" t="s">
        <v>1321</v>
      </c>
      <c r="H643" s="12" t="s">
        <v>1320</v>
      </c>
      <c r="I643" s="12" t="s">
        <v>1487</v>
      </c>
    </row>
    <row r="644" spans="1:9" customFormat="1" hidden="1" x14ac:dyDescent="0.2">
      <c r="A644" s="10">
        <v>41400</v>
      </c>
      <c r="B644" s="11" t="s">
        <v>36</v>
      </c>
      <c r="C644" s="11" t="s">
        <v>761</v>
      </c>
      <c r="D644" s="11" t="s">
        <v>17</v>
      </c>
      <c r="E644" s="12" t="s">
        <v>74</v>
      </c>
      <c r="F644" s="13">
        <v>5130</v>
      </c>
      <c r="G644" s="12" t="s">
        <v>1322</v>
      </c>
      <c r="H644" s="12" t="s">
        <v>1314</v>
      </c>
      <c r="I644" s="12"/>
    </row>
    <row r="645" spans="1:9" customFormat="1" hidden="1" x14ac:dyDescent="0.2">
      <c r="A645" s="10">
        <v>41398</v>
      </c>
      <c r="B645" s="11" t="s">
        <v>36</v>
      </c>
      <c r="C645" s="11" t="s">
        <v>761</v>
      </c>
      <c r="D645" s="11" t="s">
        <v>19</v>
      </c>
      <c r="E645" s="12" t="s">
        <v>844</v>
      </c>
      <c r="F645" s="13">
        <v>0</v>
      </c>
      <c r="G645" s="12" t="s">
        <v>1323</v>
      </c>
      <c r="H645" s="12" t="s">
        <v>843</v>
      </c>
      <c r="I645" s="12"/>
    </row>
    <row r="646" spans="1:9" customFormat="1" hidden="1" x14ac:dyDescent="0.2">
      <c r="A646" s="10">
        <v>41396</v>
      </c>
      <c r="B646" s="11" t="s">
        <v>5</v>
      </c>
      <c r="C646" s="11" t="s">
        <v>53</v>
      </c>
      <c r="D646" s="11" t="s">
        <v>20</v>
      </c>
      <c r="E646" s="12" t="s">
        <v>85</v>
      </c>
      <c r="F646" s="13">
        <v>5896.8</v>
      </c>
      <c r="G646" s="12" t="s">
        <v>1324</v>
      </c>
      <c r="H646" s="12" t="s">
        <v>771</v>
      </c>
      <c r="I646" s="12" t="s">
        <v>1182</v>
      </c>
    </row>
    <row r="647" spans="1:9" customFormat="1" hidden="1" x14ac:dyDescent="0.2">
      <c r="A647" s="10">
        <v>41396</v>
      </c>
      <c r="B647" s="11" t="s">
        <v>5</v>
      </c>
      <c r="C647" s="11" t="s">
        <v>53</v>
      </c>
      <c r="D647" s="11" t="s">
        <v>20</v>
      </c>
      <c r="E647" s="12" t="s">
        <v>85</v>
      </c>
      <c r="F647" s="13">
        <v>5896.8</v>
      </c>
      <c r="G647" s="12" t="s">
        <v>1324</v>
      </c>
      <c r="H647" s="12" t="s">
        <v>1133</v>
      </c>
      <c r="I647" s="12" t="s">
        <v>1182</v>
      </c>
    </row>
    <row r="648" spans="1:9" customFormat="1" hidden="1" x14ac:dyDescent="0.2">
      <c r="A648" s="10">
        <v>41395</v>
      </c>
      <c r="B648" s="11" t="s">
        <v>6</v>
      </c>
      <c r="C648" s="11" t="s">
        <v>2</v>
      </c>
      <c r="D648" s="11" t="s">
        <v>19</v>
      </c>
      <c r="E648" s="12" t="s">
        <v>660</v>
      </c>
      <c r="F648" s="13">
        <v>108000</v>
      </c>
      <c r="G648" s="12" t="s">
        <v>1326</v>
      </c>
      <c r="H648" s="12" t="s">
        <v>1325</v>
      </c>
      <c r="I648" s="12"/>
    </row>
    <row r="649" spans="1:9" customFormat="1" hidden="1" x14ac:dyDescent="0.2">
      <c r="A649" s="10">
        <v>41395</v>
      </c>
      <c r="B649" s="11" t="s">
        <v>36</v>
      </c>
      <c r="C649" s="11" t="s">
        <v>761</v>
      </c>
      <c r="D649" s="11" t="s">
        <v>20</v>
      </c>
      <c r="E649" s="12" t="s">
        <v>1328</v>
      </c>
      <c r="F649" s="13">
        <v>394.14</v>
      </c>
      <c r="G649" s="12" t="s">
        <v>1329</v>
      </c>
      <c r="H649" s="12" t="s">
        <v>1327</v>
      </c>
      <c r="I649" s="12"/>
    </row>
    <row r="650" spans="1:9" customFormat="1" hidden="1" x14ac:dyDescent="0.2">
      <c r="A650" s="10">
        <v>41387</v>
      </c>
      <c r="B650" s="11" t="s">
        <v>40</v>
      </c>
      <c r="C650" s="11" t="s">
        <v>2</v>
      </c>
      <c r="D650" s="11" t="s">
        <v>19</v>
      </c>
      <c r="E650" s="12" t="s">
        <v>83</v>
      </c>
      <c r="F650" s="13">
        <v>122467.66</v>
      </c>
      <c r="G650" s="12" t="s">
        <v>1331</v>
      </c>
      <c r="H650" s="12" t="s">
        <v>1330</v>
      </c>
      <c r="I650" s="12"/>
    </row>
    <row r="651" spans="1:9" customFormat="1" hidden="1" x14ac:dyDescent="0.2">
      <c r="A651" s="10">
        <v>41387</v>
      </c>
      <c r="B651" s="11" t="s">
        <v>40</v>
      </c>
      <c r="C651" s="11" t="s">
        <v>2</v>
      </c>
      <c r="D651" s="11" t="s">
        <v>19</v>
      </c>
      <c r="E651" s="12" t="s">
        <v>83</v>
      </c>
      <c r="F651" s="13"/>
      <c r="G651" s="12" t="s">
        <v>1331</v>
      </c>
      <c r="H651" s="12" t="s">
        <v>916</v>
      </c>
      <c r="I651" s="12"/>
    </row>
    <row r="652" spans="1:9" customFormat="1" hidden="1" x14ac:dyDescent="0.2">
      <c r="A652" s="10">
        <v>41387</v>
      </c>
      <c r="B652" s="11" t="s">
        <v>2234</v>
      </c>
      <c r="C652" s="11" t="s">
        <v>2</v>
      </c>
      <c r="D652" s="11" t="s">
        <v>19</v>
      </c>
      <c r="E652" s="12" t="s">
        <v>83</v>
      </c>
      <c r="F652" s="13">
        <v>110000</v>
      </c>
      <c r="G652" s="12" t="s">
        <v>1333</v>
      </c>
      <c r="H652" s="12" t="s">
        <v>1332</v>
      </c>
      <c r="I652" s="12"/>
    </row>
    <row r="653" spans="1:9" customFormat="1" hidden="1" x14ac:dyDescent="0.2">
      <c r="A653" s="10">
        <v>41387</v>
      </c>
      <c r="B653" s="11" t="s">
        <v>5</v>
      </c>
      <c r="C653" s="11" t="s">
        <v>53</v>
      </c>
      <c r="D653" s="11" t="s">
        <v>20</v>
      </c>
      <c r="E653" s="12" t="s">
        <v>85</v>
      </c>
      <c r="F653" s="13">
        <v>5896.8</v>
      </c>
      <c r="G653" s="12" t="s">
        <v>1324</v>
      </c>
      <c r="H653" s="12" t="s">
        <v>1334</v>
      </c>
      <c r="I653" s="12" t="s">
        <v>1182</v>
      </c>
    </row>
    <row r="654" spans="1:9" customFormat="1" hidden="1" x14ac:dyDescent="0.2">
      <c r="A654" s="10">
        <v>41387</v>
      </c>
      <c r="B654" s="11" t="s">
        <v>2193</v>
      </c>
      <c r="C654" s="11" t="s">
        <v>761</v>
      </c>
      <c r="D654" s="11" t="s">
        <v>1730</v>
      </c>
      <c r="E654" s="12" t="s">
        <v>85</v>
      </c>
      <c r="F654" s="13">
        <v>0</v>
      </c>
      <c r="G654" s="12" t="s">
        <v>2421</v>
      </c>
      <c r="H654" s="12" t="s">
        <v>771</v>
      </c>
      <c r="I654" s="12" t="s">
        <v>1182</v>
      </c>
    </row>
    <row r="655" spans="1:9" customFormat="1" hidden="1" x14ac:dyDescent="0.2">
      <c r="A655" s="10">
        <v>41387</v>
      </c>
      <c r="B655" s="11" t="s">
        <v>2234</v>
      </c>
      <c r="C655" s="11" t="s">
        <v>2</v>
      </c>
      <c r="D655" s="11" t="s">
        <v>19</v>
      </c>
      <c r="E655" s="12" t="s">
        <v>83</v>
      </c>
      <c r="F655" s="13">
        <v>184192.81</v>
      </c>
      <c r="G655" s="12" t="s">
        <v>1331</v>
      </c>
      <c r="H655" s="12" t="s">
        <v>1198</v>
      </c>
      <c r="I655" s="12"/>
    </row>
    <row r="656" spans="1:9" customFormat="1" hidden="1" x14ac:dyDescent="0.2">
      <c r="A656" s="10">
        <v>41386</v>
      </c>
      <c r="B656" s="11" t="s">
        <v>5</v>
      </c>
      <c r="C656" s="11" t="s">
        <v>761</v>
      </c>
      <c r="D656" s="11" t="s">
        <v>19</v>
      </c>
      <c r="E656" s="12" t="s">
        <v>802</v>
      </c>
      <c r="F656" s="13">
        <v>0</v>
      </c>
      <c r="G656" s="12" t="s">
        <v>1336</v>
      </c>
      <c r="H656" s="12" t="s">
        <v>891</v>
      </c>
      <c r="I656" s="12"/>
    </row>
    <row r="657" spans="1:9" customFormat="1" hidden="1" x14ac:dyDescent="0.2">
      <c r="A657" s="10">
        <v>41386</v>
      </c>
      <c r="B657" s="11" t="s">
        <v>5</v>
      </c>
      <c r="C657" s="11" t="s">
        <v>53</v>
      </c>
      <c r="D657" s="11" t="s">
        <v>19</v>
      </c>
      <c r="E657" s="12" t="s">
        <v>85</v>
      </c>
      <c r="F657" s="13">
        <v>5896.8</v>
      </c>
      <c r="G657" s="12" t="s">
        <v>1337</v>
      </c>
      <c r="H657" s="12" t="s">
        <v>1105</v>
      </c>
      <c r="I657" s="12"/>
    </row>
    <row r="658" spans="1:9" customFormat="1" hidden="1" x14ac:dyDescent="0.2">
      <c r="A658" s="10">
        <v>41379</v>
      </c>
      <c r="B658" s="11" t="s">
        <v>5</v>
      </c>
      <c r="C658" s="11" t="s">
        <v>53</v>
      </c>
      <c r="D658" s="11" t="s">
        <v>1730</v>
      </c>
      <c r="E658" s="12" t="s">
        <v>85</v>
      </c>
      <c r="F658" s="13">
        <v>18000</v>
      </c>
      <c r="G658" s="12" t="s">
        <v>1872</v>
      </c>
      <c r="H658" s="12" t="s">
        <v>771</v>
      </c>
      <c r="I658" s="12" t="s">
        <v>1182</v>
      </c>
    </row>
    <row r="659" spans="1:9" customFormat="1" hidden="1" x14ac:dyDescent="0.2">
      <c r="A659" s="10">
        <v>41376</v>
      </c>
      <c r="B659" s="11" t="s">
        <v>36</v>
      </c>
      <c r="C659" s="11" t="s">
        <v>118</v>
      </c>
      <c r="D659" s="11" t="s">
        <v>19</v>
      </c>
      <c r="E659" s="12" t="s">
        <v>515</v>
      </c>
      <c r="F659" s="13">
        <v>123675.62</v>
      </c>
      <c r="G659" s="12" t="s">
        <v>1338</v>
      </c>
      <c r="H659" s="12" t="s">
        <v>827</v>
      </c>
      <c r="I659" s="12"/>
    </row>
    <row r="660" spans="1:9" customFormat="1" hidden="1" x14ac:dyDescent="0.2">
      <c r="A660" s="10">
        <v>41373</v>
      </c>
      <c r="B660" s="11" t="s">
        <v>2193</v>
      </c>
      <c r="C660" s="82" t="s">
        <v>761</v>
      </c>
      <c r="D660" s="11" t="s">
        <v>1730</v>
      </c>
      <c r="E660" s="81" t="s">
        <v>85</v>
      </c>
      <c r="F660" s="13">
        <v>0</v>
      </c>
      <c r="G660" s="12" t="s">
        <v>2357</v>
      </c>
      <c r="H660" s="12" t="s">
        <v>771</v>
      </c>
      <c r="I660" s="12" t="s">
        <v>1182</v>
      </c>
    </row>
    <row r="661" spans="1:9" customFormat="1" hidden="1" x14ac:dyDescent="0.2">
      <c r="A661" s="10">
        <v>41371</v>
      </c>
      <c r="B661" s="11" t="s">
        <v>36</v>
      </c>
      <c r="C661" s="11" t="s">
        <v>761</v>
      </c>
      <c r="D661" s="11" t="s">
        <v>17</v>
      </c>
      <c r="E661" s="12" t="s">
        <v>1341</v>
      </c>
      <c r="F661" s="13"/>
      <c r="G661" s="12" t="s">
        <v>1342</v>
      </c>
      <c r="H661" s="12" t="s">
        <v>1340</v>
      </c>
      <c r="I661" s="12"/>
    </row>
    <row r="662" spans="1:9" customFormat="1" hidden="1" x14ac:dyDescent="0.2">
      <c r="A662" s="10">
        <v>41371</v>
      </c>
      <c r="B662" s="11" t="s">
        <v>40</v>
      </c>
      <c r="C662" s="66" t="s">
        <v>761</v>
      </c>
      <c r="D662" s="11" t="s">
        <v>17</v>
      </c>
      <c r="E662" s="12" t="s">
        <v>83</v>
      </c>
      <c r="F662" s="13">
        <v>0</v>
      </c>
      <c r="G662" s="12" t="s">
        <v>1343</v>
      </c>
      <c r="H662" s="12" t="s">
        <v>916</v>
      </c>
      <c r="I662" s="12"/>
    </row>
    <row r="663" spans="1:9" customFormat="1" hidden="1" x14ac:dyDescent="0.2">
      <c r="A663" s="10">
        <v>41368</v>
      </c>
      <c r="B663" s="11" t="s">
        <v>88</v>
      </c>
      <c r="C663" s="11" t="s">
        <v>761</v>
      </c>
      <c r="D663" s="11" t="s">
        <v>18</v>
      </c>
      <c r="E663" s="12" t="s">
        <v>83</v>
      </c>
      <c r="F663" s="13">
        <v>0</v>
      </c>
      <c r="G663" s="12" t="s">
        <v>1344</v>
      </c>
      <c r="H663" s="12" t="s">
        <v>1025</v>
      </c>
      <c r="I663" s="12"/>
    </row>
    <row r="664" spans="1:9" customFormat="1" hidden="1" x14ac:dyDescent="0.2">
      <c r="A664" s="10">
        <v>41368</v>
      </c>
      <c r="B664" s="11" t="s">
        <v>2194</v>
      </c>
      <c r="C664" s="82" t="s">
        <v>1252</v>
      </c>
      <c r="D664" s="11" t="s">
        <v>1730</v>
      </c>
      <c r="E664" s="12" t="s">
        <v>844</v>
      </c>
      <c r="F664" s="13">
        <v>0</v>
      </c>
      <c r="G664" s="12" t="s">
        <v>2358</v>
      </c>
      <c r="H664" s="12" t="s">
        <v>1155</v>
      </c>
      <c r="I664" s="12" t="s">
        <v>1703</v>
      </c>
    </row>
    <row r="665" spans="1:9" customFormat="1" hidden="1" x14ac:dyDescent="0.2">
      <c r="A665" s="10">
        <v>41367</v>
      </c>
      <c r="B665" s="11" t="s">
        <v>40</v>
      </c>
      <c r="C665" s="66" t="s">
        <v>761</v>
      </c>
      <c r="D665" s="11" t="s">
        <v>18</v>
      </c>
      <c r="E665" s="12" t="s">
        <v>1257</v>
      </c>
      <c r="F665" s="13">
        <v>150</v>
      </c>
      <c r="G665" s="12" t="s">
        <v>1347</v>
      </c>
      <c r="H665" s="12" t="s">
        <v>2189</v>
      </c>
      <c r="I665" s="12"/>
    </row>
    <row r="666" spans="1:9" customFormat="1" hidden="1" x14ac:dyDescent="0.2">
      <c r="A666" s="10">
        <v>41366</v>
      </c>
      <c r="B666" s="11" t="s">
        <v>36</v>
      </c>
      <c r="C666" s="66" t="s">
        <v>761</v>
      </c>
      <c r="D666" s="11" t="s">
        <v>20</v>
      </c>
      <c r="E666" s="12" t="s">
        <v>74</v>
      </c>
      <c r="F666" s="13">
        <v>416.92</v>
      </c>
      <c r="G666" s="12" t="s">
        <v>1348</v>
      </c>
      <c r="H666" s="12" t="s">
        <v>766</v>
      </c>
      <c r="I666" s="12"/>
    </row>
    <row r="667" spans="1:9" customFormat="1" hidden="1" x14ac:dyDescent="0.2">
      <c r="A667" s="10">
        <v>41366</v>
      </c>
      <c r="B667" s="11" t="s">
        <v>36</v>
      </c>
      <c r="C667" s="66" t="s">
        <v>53</v>
      </c>
      <c r="D667" s="11" t="s">
        <v>19</v>
      </c>
      <c r="E667" s="12" t="s">
        <v>225</v>
      </c>
      <c r="F667" s="13">
        <v>56569.14</v>
      </c>
      <c r="G667" s="12" t="s">
        <v>1350</v>
      </c>
      <c r="H667" s="12" t="s">
        <v>1349</v>
      </c>
      <c r="I667" s="12"/>
    </row>
    <row r="668" spans="1:9" customFormat="1" hidden="1" x14ac:dyDescent="0.2">
      <c r="A668" s="10">
        <v>41365</v>
      </c>
      <c r="B668" s="11" t="s">
        <v>36</v>
      </c>
      <c r="C668" s="66" t="s">
        <v>53</v>
      </c>
      <c r="D668" s="11" t="s">
        <v>18</v>
      </c>
      <c r="E668" s="12" t="s">
        <v>225</v>
      </c>
      <c r="F668" s="13">
        <v>13313.28</v>
      </c>
      <c r="G668" s="12" t="s">
        <v>1351</v>
      </c>
      <c r="H668" s="12" t="s">
        <v>1349</v>
      </c>
      <c r="I668" s="12"/>
    </row>
    <row r="669" spans="1:9" customFormat="1" hidden="1" x14ac:dyDescent="0.2">
      <c r="A669" s="10">
        <v>41360</v>
      </c>
      <c r="B669" s="11" t="s">
        <v>36</v>
      </c>
      <c r="C669" s="66" t="s">
        <v>761</v>
      </c>
      <c r="D669" s="11" t="s">
        <v>18</v>
      </c>
      <c r="E669" s="12" t="s">
        <v>1352</v>
      </c>
      <c r="F669" s="13"/>
      <c r="G669" s="12" t="s">
        <v>1353</v>
      </c>
      <c r="H669" s="12" t="s">
        <v>1014</v>
      </c>
      <c r="I669" s="12"/>
    </row>
    <row r="670" spans="1:9" customFormat="1" hidden="1" x14ac:dyDescent="0.2">
      <c r="A670" s="10">
        <v>41356</v>
      </c>
      <c r="B670" s="11" t="s">
        <v>5</v>
      </c>
      <c r="C670" s="66" t="s">
        <v>761</v>
      </c>
      <c r="D670" s="11" t="s">
        <v>17</v>
      </c>
      <c r="E670" s="12" t="s">
        <v>802</v>
      </c>
      <c r="F670" s="13"/>
      <c r="G670" s="12" t="s">
        <v>1354</v>
      </c>
      <c r="H670" s="12" t="s">
        <v>853</v>
      </c>
      <c r="I670" s="12"/>
    </row>
    <row r="671" spans="1:9" customFormat="1" hidden="1" x14ac:dyDescent="0.2">
      <c r="A671" s="10">
        <v>41355</v>
      </c>
      <c r="B671" s="11" t="s">
        <v>5</v>
      </c>
      <c r="C671" s="66" t="s">
        <v>53</v>
      </c>
      <c r="D671" s="11" t="s">
        <v>19</v>
      </c>
      <c r="E671" s="12" t="s">
        <v>764</v>
      </c>
      <c r="F671" s="13">
        <v>7665.84</v>
      </c>
      <c r="G671" s="12" t="s">
        <v>1356</v>
      </c>
      <c r="H671" s="12" t="s">
        <v>1355</v>
      </c>
      <c r="I671" s="12"/>
    </row>
    <row r="672" spans="1:9" customFormat="1" hidden="1" x14ac:dyDescent="0.2">
      <c r="A672" s="10">
        <v>41353</v>
      </c>
      <c r="B672" s="11" t="s">
        <v>36</v>
      </c>
      <c r="C672" s="66" t="s">
        <v>761</v>
      </c>
      <c r="D672" s="11" t="s">
        <v>17</v>
      </c>
      <c r="E672" s="12" t="s">
        <v>515</v>
      </c>
      <c r="F672" s="13"/>
      <c r="G672" s="12" t="s">
        <v>1357</v>
      </c>
      <c r="H672" s="12" t="s">
        <v>1279</v>
      </c>
      <c r="I672" s="12"/>
    </row>
    <row r="673" spans="1:11" hidden="1" x14ac:dyDescent="0.2">
      <c r="A673" s="10">
        <v>41352</v>
      </c>
      <c r="B673" s="11" t="s">
        <v>36</v>
      </c>
      <c r="C673" s="66" t="s">
        <v>761</v>
      </c>
      <c r="D673" s="11" t="s">
        <v>17</v>
      </c>
      <c r="E673" s="12" t="s">
        <v>1358</v>
      </c>
      <c r="F673" s="13"/>
      <c r="G673" s="12" t="s">
        <v>1359</v>
      </c>
      <c r="H673" s="12" t="s">
        <v>967</v>
      </c>
      <c r="I673" s="12"/>
      <c r="K673"/>
    </row>
    <row r="674" spans="1:11" hidden="1" x14ac:dyDescent="0.2">
      <c r="A674" s="10">
        <v>41352</v>
      </c>
      <c r="B674" s="11" t="s">
        <v>40</v>
      </c>
      <c r="C674" s="66" t="s">
        <v>53</v>
      </c>
      <c r="D674" s="11" t="s">
        <v>19</v>
      </c>
      <c r="E674" s="12" t="s">
        <v>208</v>
      </c>
      <c r="F674" s="13">
        <v>12465</v>
      </c>
      <c r="G674" s="12" t="s">
        <v>1360</v>
      </c>
      <c r="H674" s="12" t="s">
        <v>1132</v>
      </c>
      <c r="I674" s="12"/>
      <c r="K674"/>
    </row>
    <row r="675" spans="1:11" hidden="1" x14ac:dyDescent="0.2">
      <c r="A675" s="10">
        <v>41347</v>
      </c>
      <c r="B675" s="11" t="s">
        <v>839</v>
      </c>
      <c r="C675" s="66" t="s">
        <v>1</v>
      </c>
      <c r="D675" s="11" t="s">
        <v>20</v>
      </c>
      <c r="E675" s="12" t="s">
        <v>83</v>
      </c>
      <c r="F675" s="13">
        <v>750000</v>
      </c>
      <c r="G675" s="12" t="s">
        <v>1361</v>
      </c>
      <c r="H675" s="12" t="s">
        <v>840</v>
      </c>
      <c r="I675" s="12"/>
      <c r="K675"/>
    </row>
    <row r="676" spans="1:11" hidden="1" x14ac:dyDescent="0.2">
      <c r="A676" s="10">
        <v>41345</v>
      </c>
      <c r="B676" s="11" t="s">
        <v>36</v>
      </c>
      <c r="C676" s="66" t="s">
        <v>761</v>
      </c>
      <c r="D676" s="11" t="s">
        <v>17</v>
      </c>
      <c r="E676" s="12" t="s">
        <v>74</v>
      </c>
      <c r="F676" s="13">
        <v>1500</v>
      </c>
      <c r="G676" s="12" t="s">
        <v>1362</v>
      </c>
      <c r="H676" s="12" t="s">
        <v>1314</v>
      </c>
      <c r="I676" s="12"/>
    </row>
    <row r="677" spans="1:11" hidden="1" x14ac:dyDescent="0.2">
      <c r="A677" s="10">
        <v>41342</v>
      </c>
      <c r="B677" s="11" t="s">
        <v>40</v>
      </c>
      <c r="C677" s="66" t="s">
        <v>53</v>
      </c>
      <c r="D677" s="11" t="s">
        <v>17</v>
      </c>
      <c r="E677" s="12" t="s">
        <v>288</v>
      </c>
      <c r="F677" s="13">
        <v>31333.8</v>
      </c>
      <c r="G677" s="12" t="s">
        <v>1363</v>
      </c>
      <c r="H677" s="12" t="s">
        <v>970</v>
      </c>
      <c r="I677" s="12"/>
    </row>
    <row r="678" spans="1:11" hidden="1" x14ac:dyDescent="0.2">
      <c r="A678" s="10">
        <v>41341</v>
      </c>
      <c r="B678" s="11" t="s">
        <v>5</v>
      </c>
      <c r="C678" s="66" t="s">
        <v>761</v>
      </c>
      <c r="D678" s="11" t="s">
        <v>17</v>
      </c>
      <c r="E678" s="12" t="s">
        <v>72</v>
      </c>
      <c r="F678" s="13"/>
      <c r="G678" s="12" t="s">
        <v>1364</v>
      </c>
      <c r="H678" s="12" t="s">
        <v>1200</v>
      </c>
      <c r="I678" s="12" t="s">
        <v>1182</v>
      </c>
    </row>
    <row r="679" spans="1:11" hidden="1" x14ac:dyDescent="0.2">
      <c r="A679" s="10">
        <v>41340</v>
      </c>
      <c r="B679" s="11" t="s">
        <v>36</v>
      </c>
      <c r="C679" s="66" t="s">
        <v>761</v>
      </c>
      <c r="D679" s="11" t="s">
        <v>20</v>
      </c>
      <c r="E679" s="12" t="s">
        <v>85</v>
      </c>
      <c r="F679" s="13"/>
      <c r="G679" s="12" t="s">
        <v>1365</v>
      </c>
      <c r="H679" s="12" t="s">
        <v>1138</v>
      </c>
      <c r="I679" s="12" t="s">
        <v>1182</v>
      </c>
    </row>
    <row r="680" spans="1:11" hidden="1" x14ac:dyDescent="0.2">
      <c r="A680" s="10">
        <v>41340</v>
      </c>
      <c r="B680" s="11" t="s">
        <v>36</v>
      </c>
      <c r="C680" s="66" t="s">
        <v>118</v>
      </c>
      <c r="D680" s="11" t="s">
        <v>19</v>
      </c>
      <c r="E680" s="12" t="s">
        <v>377</v>
      </c>
      <c r="F680" s="13">
        <v>60066.69</v>
      </c>
      <c r="G680" s="12" t="s">
        <v>1367</v>
      </c>
      <c r="H680" s="12" t="s">
        <v>1366</v>
      </c>
      <c r="I680" s="12"/>
    </row>
    <row r="681" spans="1:11" hidden="1" x14ac:dyDescent="0.2">
      <c r="A681" s="10">
        <v>41339</v>
      </c>
      <c r="B681" s="11" t="s">
        <v>40</v>
      </c>
      <c r="C681" s="66" t="s">
        <v>761</v>
      </c>
      <c r="D681" s="11" t="s">
        <v>17</v>
      </c>
      <c r="E681" s="12" t="s">
        <v>150</v>
      </c>
      <c r="F681" s="13"/>
      <c r="G681" s="12" t="s">
        <v>1368</v>
      </c>
      <c r="H681" s="12" t="s">
        <v>963</v>
      </c>
      <c r="I681" s="12"/>
    </row>
    <row r="682" spans="1:11" hidden="1" x14ac:dyDescent="0.2">
      <c r="A682" s="10">
        <v>41339</v>
      </c>
      <c r="B682" s="11" t="s">
        <v>40</v>
      </c>
      <c r="C682" s="66" t="s">
        <v>53</v>
      </c>
      <c r="D682" s="11" t="s">
        <v>17</v>
      </c>
      <c r="E682" s="12" t="s">
        <v>150</v>
      </c>
      <c r="F682" s="13"/>
      <c r="G682" s="12" t="s">
        <v>1369</v>
      </c>
      <c r="H682" s="12" t="s">
        <v>926</v>
      </c>
      <c r="I682" s="12"/>
    </row>
    <row r="683" spans="1:11" hidden="1" x14ac:dyDescent="0.2">
      <c r="A683" s="10">
        <v>41337</v>
      </c>
      <c r="B683" s="11" t="s">
        <v>2234</v>
      </c>
      <c r="C683" s="66" t="s">
        <v>2</v>
      </c>
      <c r="D683" s="11" t="s">
        <v>17</v>
      </c>
      <c r="E683" s="12" t="s">
        <v>795</v>
      </c>
      <c r="F683" s="13">
        <v>104262.72</v>
      </c>
      <c r="G683" s="12" t="s">
        <v>1370</v>
      </c>
      <c r="H683" s="12" t="s">
        <v>1198</v>
      </c>
      <c r="I683" s="12"/>
    </row>
    <row r="684" spans="1:11" hidden="1" x14ac:dyDescent="0.2">
      <c r="A684" s="10">
        <v>41332</v>
      </c>
      <c r="B684" s="11" t="s">
        <v>36</v>
      </c>
      <c r="C684" s="66" t="s">
        <v>53</v>
      </c>
      <c r="D684" s="11" t="s">
        <v>19</v>
      </c>
      <c r="E684" s="12" t="s">
        <v>1371</v>
      </c>
      <c r="F684" s="13">
        <v>15000</v>
      </c>
      <c r="G684" s="12" t="s">
        <v>1372</v>
      </c>
      <c r="H684" s="12" t="s">
        <v>1366</v>
      </c>
      <c r="I684" s="12"/>
    </row>
    <row r="685" spans="1:11" hidden="1" x14ac:dyDescent="0.2">
      <c r="A685" s="10">
        <v>41332</v>
      </c>
      <c r="B685" s="11" t="s">
        <v>36</v>
      </c>
      <c r="C685" s="66" t="s">
        <v>53</v>
      </c>
      <c r="D685" s="11" t="s">
        <v>17</v>
      </c>
      <c r="E685" s="12" t="s">
        <v>56</v>
      </c>
      <c r="F685" s="13"/>
      <c r="G685" s="12" t="s">
        <v>1373</v>
      </c>
      <c r="H685" s="12" t="s">
        <v>1113</v>
      </c>
      <c r="I685" s="12"/>
    </row>
    <row r="686" spans="1:11" hidden="1" x14ac:dyDescent="0.2">
      <c r="A686" s="10">
        <v>41332</v>
      </c>
      <c r="B686" s="11" t="s">
        <v>36</v>
      </c>
      <c r="C686" s="66" t="s">
        <v>2</v>
      </c>
      <c r="D686" s="11" t="s">
        <v>17</v>
      </c>
      <c r="E686" s="12" t="s">
        <v>377</v>
      </c>
      <c r="F686" s="13">
        <v>96870.52</v>
      </c>
      <c r="G686" s="12" t="s">
        <v>1374</v>
      </c>
      <c r="H686" s="12" t="s">
        <v>1128</v>
      </c>
      <c r="I686" s="12"/>
    </row>
    <row r="687" spans="1:11" hidden="1" x14ac:dyDescent="0.2">
      <c r="A687" s="10">
        <v>41331</v>
      </c>
      <c r="B687" s="11" t="s">
        <v>36</v>
      </c>
      <c r="C687" s="66" t="s">
        <v>761</v>
      </c>
      <c r="D687" s="11" t="s">
        <v>17</v>
      </c>
      <c r="E687" s="12" t="s">
        <v>85</v>
      </c>
      <c r="F687" s="13"/>
      <c r="G687" s="12" t="s">
        <v>1375</v>
      </c>
      <c r="H687" s="12" t="s">
        <v>1100</v>
      </c>
      <c r="I687" s="12" t="s">
        <v>1182</v>
      </c>
    </row>
    <row r="688" spans="1:11" hidden="1" x14ac:dyDescent="0.2">
      <c r="A688" s="10">
        <v>41325</v>
      </c>
      <c r="B688" s="11" t="s">
        <v>36</v>
      </c>
      <c r="C688" s="66" t="s">
        <v>2</v>
      </c>
      <c r="D688" s="11" t="s">
        <v>19</v>
      </c>
      <c r="E688" s="12" t="s">
        <v>225</v>
      </c>
      <c r="F688" s="13">
        <v>57113.19</v>
      </c>
      <c r="G688" s="12" t="s">
        <v>1376</v>
      </c>
      <c r="H688" s="12" t="s">
        <v>1349</v>
      </c>
      <c r="I688" s="12"/>
    </row>
    <row r="689" spans="1:9" hidden="1" x14ac:dyDescent="0.2">
      <c r="A689" s="10">
        <v>41324</v>
      </c>
      <c r="B689" s="11" t="s">
        <v>40</v>
      </c>
      <c r="C689" s="66"/>
      <c r="D689" s="11" t="s">
        <v>18</v>
      </c>
      <c r="E689" s="12" t="s">
        <v>1378</v>
      </c>
      <c r="F689" s="13"/>
      <c r="G689" s="12" t="s">
        <v>1379</v>
      </c>
      <c r="H689" s="12" t="s">
        <v>1377</v>
      </c>
      <c r="I689" s="12"/>
    </row>
    <row r="690" spans="1:9" hidden="1" x14ac:dyDescent="0.2">
      <c r="A690" s="10">
        <v>41319</v>
      </c>
      <c r="B690" s="11" t="s">
        <v>182</v>
      </c>
      <c r="C690" s="66" t="s">
        <v>1</v>
      </c>
      <c r="D690" s="11" t="s">
        <v>18</v>
      </c>
      <c r="E690" s="12" t="s">
        <v>1381</v>
      </c>
      <c r="F690" s="13"/>
      <c r="G690" s="12" t="s">
        <v>1382</v>
      </c>
      <c r="H690" s="12" t="s">
        <v>1380</v>
      </c>
      <c r="I690" s="12"/>
    </row>
    <row r="691" spans="1:9" hidden="1" x14ac:dyDescent="0.2">
      <c r="A691" s="10">
        <v>41317</v>
      </c>
      <c r="B691" s="11" t="s">
        <v>6</v>
      </c>
      <c r="C691" s="66" t="s">
        <v>761</v>
      </c>
      <c r="D691" s="11" t="s">
        <v>17</v>
      </c>
      <c r="E691" s="12" t="s">
        <v>1383</v>
      </c>
      <c r="F691" s="13">
        <v>1000</v>
      </c>
      <c r="G691" s="12" t="s">
        <v>1384</v>
      </c>
      <c r="H691" s="12" t="s">
        <v>1085</v>
      </c>
      <c r="I691" s="12"/>
    </row>
    <row r="692" spans="1:9" hidden="1" x14ac:dyDescent="0.2">
      <c r="A692" s="10">
        <v>41311</v>
      </c>
      <c r="B692" s="11" t="s">
        <v>36</v>
      </c>
      <c r="C692" s="66" t="s">
        <v>53</v>
      </c>
      <c r="D692" s="11" t="s">
        <v>19</v>
      </c>
      <c r="E692" s="12" t="s">
        <v>1386</v>
      </c>
      <c r="F692" s="13">
        <v>11592</v>
      </c>
      <c r="G692" s="12" t="s">
        <v>1387</v>
      </c>
      <c r="H692" s="12" t="s">
        <v>1385</v>
      </c>
      <c r="I692" s="12"/>
    </row>
    <row r="693" spans="1:9" hidden="1" x14ac:dyDescent="0.2">
      <c r="A693" s="10">
        <v>41307</v>
      </c>
      <c r="B693" s="11" t="s">
        <v>40</v>
      </c>
      <c r="C693" s="66" t="s">
        <v>53</v>
      </c>
      <c r="D693" s="11" t="s">
        <v>17</v>
      </c>
      <c r="E693" s="12" t="s">
        <v>66</v>
      </c>
      <c r="F693" s="13">
        <v>29526.81</v>
      </c>
      <c r="G693" s="12" t="s">
        <v>1388</v>
      </c>
      <c r="H693" s="12" t="s">
        <v>970</v>
      </c>
      <c r="I693" s="12"/>
    </row>
    <row r="694" spans="1:9" hidden="1" x14ac:dyDescent="0.2">
      <c r="A694" s="10">
        <v>41306</v>
      </c>
      <c r="B694" s="11" t="s">
        <v>6</v>
      </c>
      <c r="C694" s="66" t="s">
        <v>761</v>
      </c>
      <c r="D694" s="11" t="s">
        <v>20</v>
      </c>
      <c r="E694" s="12" t="s">
        <v>1389</v>
      </c>
      <c r="F694" s="13">
        <v>500</v>
      </c>
      <c r="G694" s="12" t="s">
        <v>1390</v>
      </c>
      <c r="H694" s="12" t="s">
        <v>1085</v>
      </c>
      <c r="I694" s="12"/>
    </row>
    <row r="695" spans="1:9" hidden="1" x14ac:dyDescent="0.2">
      <c r="A695" s="10">
        <v>41306</v>
      </c>
      <c r="B695" s="11" t="s">
        <v>36</v>
      </c>
      <c r="C695" s="66" t="s">
        <v>761</v>
      </c>
      <c r="D695" s="11" t="s">
        <v>17</v>
      </c>
      <c r="E695" s="12" t="s">
        <v>1391</v>
      </c>
      <c r="F695" s="13"/>
      <c r="G695" s="12" t="s">
        <v>1392</v>
      </c>
      <c r="H695" s="12" t="s">
        <v>1113</v>
      </c>
      <c r="I695" s="12" t="s">
        <v>1487</v>
      </c>
    </row>
    <row r="696" spans="1:9" hidden="1" x14ac:dyDescent="0.2">
      <c r="A696" s="10">
        <v>41305</v>
      </c>
      <c r="B696" s="11" t="s">
        <v>88</v>
      </c>
      <c r="C696" s="66" t="s">
        <v>761</v>
      </c>
      <c r="D696" s="11" t="s">
        <v>17</v>
      </c>
      <c r="E696" s="12" t="s">
        <v>104</v>
      </c>
      <c r="F696" s="13"/>
      <c r="G696" s="12" t="s">
        <v>1394</v>
      </c>
      <c r="H696" s="12" t="s">
        <v>2213</v>
      </c>
      <c r="I696" s="12"/>
    </row>
    <row r="697" spans="1:9" hidden="1" x14ac:dyDescent="0.2">
      <c r="A697" s="10">
        <v>41304</v>
      </c>
      <c r="B697" s="11" t="s">
        <v>40</v>
      </c>
      <c r="C697" s="66" t="s">
        <v>761</v>
      </c>
      <c r="D697" s="11" t="s">
        <v>17</v>
      </c>
      <c r="E697" s="12" t="s">
        <v>208</v>
      </c>
      <c r="F697" s="13">
        <v>278</v>
      </c>
      <c r="G697" s="12" t="s">
        <v>1395</v>
      </c>
      <c r="H697" s="12" t="s">
        <v>1064</v>
      </c>
      <c r="I697" s="12"/>
    </row>
    <row r="698" spans="1:9" hidden="1" x14ac:dyDescent="0.2">
      <c r="A698" s="10">
        <v>41303</v>
      </c>
      <c r="B698" s="11" t="s">
        <v>36</v>
      </c>
      <c r="C698" s="66" t="s">
        <v>53</v>
      </c>
      <c r="D698" s="11" t="s">
        <v>17</v>
      </c>
      <c r="E698" s="12" t="s">
        <v>278</v>
      </c>
      <c r="F698" s="13">
        <v>3450</v>
      </c>
      <c r="G698" s="12" t="s">
        <v>1396</v>
      </c>
      <c r="H698" s="12" t="s">
        <v>885</v>
      </c>
      <c r="I698" s="12"/>
    </row>
    <row r="699" spans="1:9" hidden="1" x14ac:dyDescent="0.2">
      <c r="A699" s="10">
        <v>41301</v>
      </c>
      <c r="B699" s="11" t="s">
        <v>5</v>
      </c>
      <c r="C699" s="66" t="s">
        <v>761</v>
      </c>
      <c r="D699" s="11" t="s">
        <v>19</v>
      </c>
      <c r="E699" s="12" t="s">
        <v>802</v>
      </c>
      <c r="F699" s="13">
        <v>260</v>
      </c>
      <c r="G699" s="12" t="s">
        <v>1397</v>
      </c>
      <c r="H699" s="12" t="s">
        <v>853</v>
      </c>
      <c r="I699" s="12"/>
    </row>
    <row r="700" spans="1:9" hidden="1" x14ac:dyDescent="0.2">
      <c r="A700" s="10">
        <v>41299</v>
      </c>
      <c r="B700" s="11" t="s">
        <v>36</v>
      </c>
      <c r="C700" s="66" t="s">
        <v>761</v>
      </c>
      <c r="D700" s="11" t="s">
        <v>17</v>
      </c>
      <c r="E700" s="12" t="s">
        <v>1399</v>
      </c>
      <c r="F700" s="13"/>
      <c r="G700" s="12" t="s">
        <v>1400</v>
      </c>
      <c r="H700" s="12" t="s">
        <v>1463</v>
      </c>
      <c r="I700" s="12"/>
    </row>
    <row r="701" spans="1:9" hidden="1" x14ac:dyDescent="0.2">
      <c r="A701" s="10">
        <v>41292</v>
      </c>
      <c r="B701" s="11" t="s">
        <v>5</v>
      </c>
      <c r="C701" s="66" t="s">
        <v>53</v>
      </c>
      <c r="D701" s="11" t="s">
        <v>20</v>
      </c>
      <c r="E701" s="12" t="s">
        <v>1401</v>
      </c>
      <c r="F701" s="13">
        <v>6960.68</v>
      </c>
      <c r="G701" s="12" t="s">
        <v>1402</v>
      </c>
      <c r="H701" s="12" t="s">
        <v>924</v>
      </c>
      <c r="I701" s="12"/>
    </row>
    <row r="702" spans="1:9" hidden="1" x14ac:dyDescent="0.2">
      <c r="A702" s="10">
        <v>41291</v>
      </c>
      <c r="B702" s="11" t="s">
        <v>36</v>
      </c>
      <c r="C702" s="66" t="s">
        <v>761</v>
      </c>
      <c r="D702" s="11" t="s">
        <v>17</v>
      </c>
      <c r="E702" s="12" t="s">
        <v>56</v>
      </c>
      <c r="F702" s="13">
        <v>1200</v>
      </c>
      <c r="G702" s="12" t="s">
        <v>1403</v>
      </c>
      <c r="H702" s="12" t="s">
        <v>1028</v>
      </c>
      <c r="I702" s="12" t="s">
        <v>1487</v>
      </c>
    </row>
    <row r="703" spans="1:9" hidden="1" x14ac:dyDescent="0.2">
      <c r="A703" s="10">
        <v>41291</v>
      </c>
      <c r="B703" s="11" t="s">
        <v>36</v>
      </c>
      <c r="C703" s="66" t="s">
        <v>761</v>
      </c>
      <c r="D703" s="11" t="s">
        <v>17</v>
      </c>
      <c r="E703" s="12" t="s">
        <v>56</v>
      </c>
      <c r="F703" s="13">
        <v>1800</v>
      </c>
      <c r="G703" s="12" t="s">
        <v>1404</v>
      </c>
      <c r="H703" s="12" t="s">
        <v>1113</v>
      </c>
      <c r="I703" s="12" t="s">
        <v>1487</v>
      </c>
    </row>
    <row r="704" spans="1:9" hidden="1" x14ac:dyDescent="0.2">
      <c r="A704" s="10">
        <v>41290</v>
      </c>
      <c r="B704" s="11" t="s">
        <v>2193</v>
      </c>
      <c r="C704" s="66" t="s">
        <v>2</v>
      </c>
      <c r="D704" s="11" t="s">
        <v>1730</v>
      </c>
      <c r="E704" s="12" t="s">
        <v>66</v>
      </c>
      <c r="F704" s="13">
        <v>60941.69</v>
      </c>
      <c r="G704" s="12" t="s">
        <v>2359</v>
      </c>
      <c r="H704" s="12" t="s">
        <v>1017</v>
      </c>
      <c r="I704" s="12" t="s">
        <v>1177</v>
      </c>
    </row>
    <row r="705" spans="1:9" hidden="1" x14ac:dyDescent="0.2">
      <c r="A705" s="10">
        <v>41289</v>
      </c>
      <c r="B705" s="11" t="s">
        <v>2193</v>
      </c>
      <c r="C705" s="66" t="s">
        <v>2</v>
      </c>
      <c r="D705" s="11" t="s">
        <v>1730</v>
      </c>
      <c r="E705" s="12" t="s">
        <v>66</v>
      </c>
      <c r="F705" s="13">
        <v>119088.72</v>
      </c>
      <c r="G705" s="12" t="s">
        <v>2360</v>
      </c>
      <c r="H705" s="12" t="s">
        <v>1406</v>
      </c>
      <c r="I705" s="12" t="s">
        <v>1177</v>
      </c>
    </row>
    <row r="706" spans="1:9" hidden="1" x14ac:dyDescent="0.2">
      <c r="A706" s="10">
        <v>41283</v>
      </c>
      <c r="B706" s="11" t="s">
        <v>2193</v>
      </c>
      <c r="C706" s="66" t="s">
        <v>1252</v>
      </c>
      <c r="D706" s="11" t="s">
        <v>1730</v>
      </c>
      <c r="E706" s="12" t="s">
        <v>1408</v>
      </c>
      <c r="F706" s="13">
        <v>0</v>
      </c>
      <c r="G706" s="12" t="s">
        <v>2361</v>
      </c>
      <c r="H706" s="12" t="s">
        <v>1334</v>
      </c>
      <c r="I706" s="12" t="s">
        <v>1182</v>
      </c>
    </row>
    <row r="707" spans="1:9" hidden="1" x14ac:dyDescent="0.2">
      <c r="A707" s="10">
        <v>41283</v>
      </c>
      <c r="B707" s="11" t="s">
        <v>4</v>
      </c>
      <c r="C707" s="66" t="s">
        <v>37</v>
      </c>
      <c r="D707" s="11" t="s">
        <v>18</v>
      </c>
      <c r="E707" s="12" t="s">
        <v>1411</v>
      </c>
      <c r="F707" s="13">
        <v>0</v>
      </c>
      <c r="G707" s="12" t="s">
        <v>1412</v>
      </c>
      <c r="H707" s="12" t="s">
        <v>1410</v>
      </c>
      <c r="I707" s="12"/>
    </row>
    <row r="708" spans="1:9" hidden="1" x14ac:dyDescent="0.2">
      <c r="A708" s="10">
        <v>41283</v>
      </c>
      <c r="B708" s="11" t="s">
        <v>2193</v>
      </c>
      <c r="C708" s="66" t="s">
        <v>761</v>
      </c>
      <c r="D708" s="11" t="s">
        <v>1730</v>
      </c>
      <c r="E708" s="12" t="s">
        <v>85</v>
      </c>
      <c r="F708" s="13"/>
      <c r="G708" s="12" t="s">
        <v>2362</v>
      </c>
      <c r="H708" s="12" t="s">
        <v>1334</v>
      </c>
      <c r="I708" s="12" t="s">
        <v>1182</v>
      </c>
    </row>
    <row r="709" spans="1:9" hidden="1" x14ac:dyDescent="0.2">
      <c r="A709" s="10">
        <v>41283</v>
      </c>
      <c r="B709" s="11" t="s">
        <v>4</v>
      </c>
      <c r="C709" s="66" t="s">
        <v>761</v>
      </c>
      <c r="D709" s="11" t="s">
        <v>18</v>
      </c>
      <c r="E709" s="12" t="s">
        <v>377</v>
      </c>
      <c r="F709" s="13"/>
      <c r="G709" s="12" t="s">
        <v>1414</v>
      </c>
      <c r="H709" s="12" t="s">
        <v>1410</v>
      </c>
      <c r="I709" s="12"/>
    </row>
    <row r="710" spans="1:9" hidden="1" x14ac:dyDescent="0.2">
      <c r="A710" s="10">
        <v>41281</v>
      </c>
      <c r="B710" s="11" t="s">
        <v>6</v>
      </c>
      <c r="C710" s="66" t="s">
        <v>1252</v>
      </c>
      <c r="D710" s="11" t="s">
        <v>17</v>
      </c>
      <c r="E710" s="12" t="s">
        <v>1415</v>
      </c>
      <c r="F710" s="13">
        <v>11000</v>
      </c>
      <c r="G710" s="12" t="s">
        <v>1416</v>
      </c>
      <c r="H710" s="12" t="s">
        <v>1137</v>
      </c>
      <c r="I710" s="12"/>
    </row>
    <row r="711" spans="1:9" hidden="1" x14ac:dyDescent="0.2">
      <c r="A711" s="10">
        <v>41276</v>
      </c>
      <c r="B711" s="11" t="s">
        <v>36</v>
      </c>
      <c r="C711" s="66" t="s">
        <v>761</v>
      </c>
      <c r="D711" s="11" t="s">
        <v>17</v>
      </c>
      <c r="E711" s="12" t="s">
        <v>1417</v>
      </c>
      <c r="F711" s="13"/>
      <c r="G711" s="12" t="s">
        <v>1418</v>
      </c>
      <c r="H711" s="12" t="s">
        <v>1046</v>
      </c>
      <c r="I711" s="12"/>
    </row>
    <row r="712" spans="1:9" hidden="1" x14ac:dyDescent="0.2">
      <c r="A712" s="10">
        <v>41270</v>
      </c>
      <c r="B712" s="11" t="s">
        <v>40</v>
      </c>
      <c r="C712" s="66" t="s">
        <v>761</v>
      </c>
      <c r="D712" s="11" t="s">
        <v>17</v>
      </c>
      <c r="E712" s="12" t="s">
        <v>1420</v>
      </c>
      <c r="F712" s="13">
        <v>0</v>
      </c>
      <c r="G712" s="12" t="s">
        <v>1421</v>
      </c>
      <c r="H712" s="12" t="s">
        <v>1419</v>
      </c>
      <c r="I712" s="12"/>
    </row>
    <row r="713" spans="1:9" hidden="1" x14ac:dyDescent="0.2">
      <c r="A713" s="10">
        <v>41262</v>
      </c>
      <c r="B713" s="11" t="s">
        <v>40</v>
      </c>
      <c r="C713" s="66" t="s">
        <v>2</v>
      </c>
      <c r="D713" s="11" t="s">
        <v>17</v>
      </c>
      <c r="E713" s="12" t="s">
        <v>1422</v>
      </c>
      <c r="F713" s="13">
        <v>98824.43</v>
      </c>
      <c r="G713" s="12" t="s">
        <v>2285</v>
      </c>
      <c r="H713" s="12" t="s">
        <v>963</v>
      </c>
      <c r="I713" s="12"/>
    </row>
    <row r="714" spans="1:9" hidden="1" x14ac:dyDescent="0.2">
      <c r="A714" s="10">
        <v>41260</v>
      </c>
      <c r="B714" s="11" t="s">
        <v>4</v>
      </c>
      <c r="C714" s="66"/>
      <c r="D714" s="11" t="s">
        <v>20</v>
      </c>
      <c r="E714" s="12" t="s">
        <v>1424</v>
      </c>
      <c r="F714" s="13"/>
      <c r="G714" s="12" t="s">
        <v>1425</v>
      </c>
      <c r="H714" s="12" t="s">
        <v>1145</v>
      </c>
      <c r="I714" s="12"/>
    </row>
    <row r="715" spans="1:9" hidden="1" x14ac:dyDescent="0.2">
      <c r="A715" s="10">
        <v>41257</v>
      </c>
      <c r="B715" s="11" t="s">
        <v>2315</v>
      </c>
      <c r="C715" s="66" t="s">
        <v>1252</v>
      </c>
      <c r="D715" s="11" t="s">
        <v>17</v>
      </c>
      <c r="E715" s="12" t="s">
        <v>1427</v>
      </c>
      <c r="F715" s="13">
        <v>0</v>
      </c>
      <c r="G715" s="12" t="s">
        <v>2292</v>
      </c>
      <c r="H715" s="12" t="s">
        <v>1426</v>
      </c>
      <c r="I715" s="12" t="s">
        <v>1811</v>
      </c>
    </row>
    <row r="716" spans="1:9" hidden="1" x14ac:dyDescent="0.2">
      <c r="A716" s="10">
        <v>41256</v>
      </c>
      <c r="B716" s="11" t="s">
        <v>839</v>
      </c>
      <c r="C716" s="66" t="s">
        <v>2</v>
      </c>
      <c r="D716" s="11" t="s">
        <v>20</v>
      </c>
      <c r="E716" s="12" t="s">
        <v>83</v>
      </c>
      <c r="F716" s="13">
        <v>350000</v>
      </c>
      <c r="G716" s="12" t="s">
        <v>1428</v>
      </c>
      <c r="H716" s="12" t="s">
        <v>840</v>
      </c>
      <c r="I716" s="12"/>
    </row>
    <row r="717" spans="1:9" hidden="1" x14ac:dyDescent="0.2">
      <c r="A717" s="10">
        <v>41254</v>
      </c>
      <c r="B717" s="11" t="s">
        <v>40</v>
      </c>
      <c r="C717" s="66" t="s">
        <v>37</v>
      </c>
      <c r="D717" s="11" t="s">
        <v>18</v>
      </c>
      <c r="E717" s="12" t="s">
        <v>1429</v>
      </c>
      <c r="F717" s="13"/>
      <c r="G717" s="12" t="s">
        <v>1430</v>
      </c>
      <c r="H717" s="12" t="s">
        <v>1057</v>
      </c>
      <c r="I717" s="12"/>
    </row>
    <row r="718" spans="1:9" hidden="1" x14ac:dyDescent="0.2">
      <c r="A718" s="10">
        <v>41251</v>
      </c>
      <c r="B718" s="11" t="s">
        <v>40</v>
      </c>
      <c r="C718" s="66" t="s">
        <v>2</v>
      </c>
      <c r="D718" s="11" t="s">
        <v>17</v>
      </c>
      <c r="E718" s="12" t="s">
        <v>66</v>
      </c>
      <c r="F718" s="13"/>
      <c r="G718" s="12" t="s">
        <v>1431</v>
      </c>
      <c r="H718" s="12" t="s">
        <v>894</v>
      </c>
      <c r="I718" s="12"/>
    </row>
    <row r="719" spans="1:9" hidden="1" x14ac:dyDescent="0.2">
      <c r="A719" s="10">
        <v>41249</v>
      </c>
      <c r="B719" s="11" t="s">
        <v>36</v>
      </c>
      <c r="C719" s="66" t="s">
        <v>761</v>
      </c>
      <c r="D719" s="11" t="s">
        <v>17</v>
      </c>
      <c r="E719" s="12" t="s">
        <v>1408</v>
      </c>
      <c r="F719" s="13">
        <v>0</v>
      </c>
      <c r="G719" s="12" t="s">
        <v>1432</v>
      </c>
      <c r="H719" s="12" t="s">
        <v>1138</v>
      </c>
      <c r="I719" s="12" t="s">
        <v>1182</v>
      </c>
    </row>
    <row r="720" spans="1:9" hidden="1" x14ac:dyDescent="0.2">
      <c r="A720" s="10">
        <v>41242</v>
      </c>
      <c r="B720" s="11" t="s">
        <v>6</v>
      </c>
      <c r="C720" s="66" t="s">
        <v>2</v>
      </c>
      <c r="D720" s="11" t="s">
        <v>20</v>
      </c>
      <c r="E720" s="12" t="s">
        <v>83</v>
      </c>
      <c r="F720" s="13">
        <v>97600</v>
      </c>
      <c r="G720" s="12" t="s">
        <v>1433</v>
      </c>
      <c r="H720" s="12" t="s">
        <v>882</v>
      </c>
      <c r="I720" s="12"/>
    </row>
    <row r="721" spans="1:12" hidden="1" x14ac:dyDescent="0.2">
      <c r="A721" s="10">
        <v>41242</v>
      </c>
      <c r="B721" s="11" t="s">
        <v>6</v>
      </c>
      <c r="C721" s="66" t="s">
        <v>761</v>
      </c>
      <c r="D721" s="11" t="s">
        <v>20</v>
      </c>
      <c r="E721" s="12" t="s">
        <v>238</v>
      </c>
      <c r="F721" s="13">
        <v>550</v>
      </c>
      <c r="G721" s="12" t="s">
        <v>1435</v>
      </c>
      <c r="H721" s="12" t="s">
        <v>1434</v>
      </c>
      <c r="I721" s="12"/>
    </row>
    <row r="722" spans="1:12" hidden="1" x14ac:dyDescent="0.2">
      <c r="A722" s="10">
        <v>41241</v>
      </c>
      <c r="B722" s="11" t="s">
        <v>5</v>
      </c>
      <c r="C722" s="66" t="s">
        <v>761</v>
      </c>
      <c r="D722" s="11" t="s">
        <v>20</v>
      </c>
      <c r="E722" s="12" t="s">
        <v>1436</v>
      </c>
      <c r="F722" s="13">
        <v>0</v>
      </c>
      <c r="G722" s="12" t="s">
        <v>1437</v>
      </c>
      <c r="H722" s="12" t="s">
        <v>1226</v>
      </c>
      <c r="I722" s="12"/>
    </row>
    <row r="723" spans="1:12" hidden="1" x14ac:dyDescent="0.2">
      <c r="A723" s="10">
        <v>41241</v>
      </c>
      <c r="B723" s="11" t="s">
        <v>2206</v>
      </c>
      <c r="C723" s="66" t="s">
        <v>1252</v>
      </c>
      <c r="D723" s="11" t="s">
        <v>17</v>
      </c>
      <c r="E723" s="12" t="s">
        <v>795</v>
      </c>
      <c r="F723" s="13">
        <v>12681.8</v>
      </c>
      <c r="G723" s="12" t="s">
        <v>2293</v>
      </c>
      <c r="H723" s="12" t="s">
        <v>1116</v>
      </c>
      <c r="I723" s="12" t="s">
        <v>1218</v>
      </c>
    </row>
    <row r="724" spans="1:12" hidden="1" x14ac:dyDescent="0.2">
      <c r="A724" s="10">
        <v>41234</v>
      </c>
      <c r="B724" s="11" t="s">
        <v>88</v>
      </c>
      <c r="C724" s="66"/>
      <c r="D724" s="11"/>
      <c r="E724" s="12" t="s">
        <v>1439</v>
      </c>
      <c r="F724" s="13"/>
      <c r="G724" s="12" t="s">
        <v>1440</v>
      </c>
      <c r="H724" s="12" t="s">
        <v>902</v>
      </c>
      <c r="I724" s="12"/>
    </row>
    <row r="725" spans="1:12" hidden="1" x14ac:dyDescent="0.2">
      <c r="A725" s="10">
        <v>41233</v>
      </c>
      <c r="B725" s="11" t="s">
        <v>5</v>
      </c>
      <c r="C725" s="66" t="s">
        <v>2</v>
      </c>
      <c r="D725" s="11" t="s">
        <v>17</v>
      </c>
      <c r="E725" s="12" t="s">
        <v>1436</v>
      </c>
      <c r="F725" s="13">
        <v>65000</v>
      </c>
      <c r="G725" s="12" t="s">
        <v>1441</v>
      </c>
      <c r="H725" s="12" t="s">
        <v>924</v>
      </c>
      <c r="I725" s="12"/>
    </row>
    <row r="726" spans="1:12" hidden="1" x14ac:dyDescent="0.2">
      <c r="A726" s="10">
        <v>41231</v>
      </c>
      <c r="B726" s="11" t="s">
        <v>40</v>
      </c>
      <c r="C726" s="66" t="s">
        <v>761</v>
      </c>
      <c r="D726" s="11" t="s">
        <v>17</v>
      </c>
      <c r="E726" s="12" t="s">
        <v>1442</v>
      </c>
      <c r="F726" s="13"/>
      <c r="G726" s="12" t="s">
        <v>1443</v>
      </c>
      <c r="H726" s="12" t="s">
        <v>894</v>
      </c>
      <c r="I726" s="12"/>
      <c r="K726" s="43" t="s">
        <v>7</v>
      </c>
      <c r="L726" t="s">
        <v>461</v>
      </c>
    </row>
    <row r="727" spans="1:12" hidden="1" x14ac:dyDescent="0.2">
      <c r="A727" s="10">
        <v>41221</v>
      </c>
      <c r="B727" s="11" t="s">
        <v>4</v>
      </c>
      <c r="C727" s="66" t="s">
        <v>761</v>
      </c>
      <c r="D727" s="11" t="s">
        <v>17</v>
      </c>
      <c r="E727" s="12" t="s">
        <v>505</v>
      </c>
      <c r="F727" s="13"/>
      <c r="G727" s="12" t="s">
        <v>1444</v>
      </c>
      <c r="H727" s="12" t="s">
        <v>1097</v>
      </c>
      <c r="I727" s="12"/>
      <c r="K727" s="43" t="s">
        <v>8</v>
      </c>
      <c r="L727" t="s">
        <v>1616</v>
      </c>
    </row>
    <row r="728" spans="1:12" hidden="1" x14ac:dyDescent="0.2">
      <c r="A728" s="10">
        <v>41221</v>
      </c>
      <c r="B728" s="11" t="s">
        <v>5</v>
      </c>
      <c r="C728" s="66" t="s">
        <v>37</v>
      </c>
      <c r="D728" s="11" t="s">
        <v>18</v>
      </c>
      <c r="E728" s="12" t="s">
        <v>80</v>
      </c>
      <c r="F728" s="13"/>
      <c r="G728" s="12" t="s">
        <v>1445</v>
      </c>
      <c r="H728" s="12" t="s">
        <v>935</v>
      </c>
      <c r="I728" s="12" t="s">
        <v>1182</v>
      </c>
      <c r="K728" s="43" t="s">
        <v>35</v>
      </c>
      <c r="L728" t="s">
        <v>1616</v>
      </c>
    </row>
    <row r="729" spans="1:12" hidden="1" x14ac:dyDescent="0.2">
      <c r="A729" s="10">
        <v>41221</v>
      </c>
      <c r="B729" s="11" t="s">
        <v>2234</v>
      </c>
      <c r="C729" s="66" t="s">
        <v>53</v>
      </c>
      <c r="D729" s="11" t="s">
        <v>19</v>
      </c>
      <c r="E729" s="12" t="s">
        <v>795</v>
      </c>
      <c r="F729" s="13">
        <v>21863</v>
      </c>
      <c r="G729" s="12" t="s">
        <v>1446</v>
      </c>
      <c r="H729" s="12" t="s">
        <v>897</v>
      </c>
      <c r="I729" s="12"/>
    </row>
    <row r="730" spans="1:12" hidden="1" x14ac:dyDescent="0.2">
      <c r="A730" s="10">
        <v>41220</v>
      </c>
      <c r="B730" s="11" t="s">
        <v>36</v>
      </c>
      <c r="C730" s="66" t="s">
        <v>53</v>
      </c>
      <c r="D730" s="11" t="s">
        <v>19</v>
      </c>
      <c r="E730" s="12" t="s">
        <v>1447</v>
      </c>
      <c r="F730" s="13">
        <v>24380</v>
      </c>
      <c r="G730" s="12" t="s">
        <v>1448</v>
      </c>
      <c r="H730" s="12" t="s">
        <v>1089</v>
      </c>
      <c r="I730" s="12"/>
      <c r="K730" s="43" t="s">
        <v>459</v>
      </c>
      <c r="L730" t="s">
        <v>1617</v>
      </c>
    </row>
    <row r="731" spans="1:12" hidden="1" x14ac:dyDescent="0.2">
      <c r="A731" s="10">
        <v>41219</v>
      </c>
      <c r="B731" s="11" t="s">
        <v>88</v>
      </c>
      <c r="C731" s="66" t="s">
        <v>53</v>
      </c>
      <c r="D731" s="11" t="s">
        <v>17</v>
      </c>
      <c r="E731" s="12" t="s">
        <v>83</v>
      </c>
      <c r="F731" s="13"/>
      <c r="G731" s="12" t="s">
        <v>1449</v>
      </c>
      <c r="H731" s="12" t="s">
        <v>869</v>
      </c>
      <c r="I731" s="12"/>
      <c r="K731" s="44" t="s">
        <v>2</v>
      </c>
      <c r="L731" s="50">
        <v>3</v>
      </c>
    </row>
    <row r="732" spans="1:12" hidden="1" x14ac:dyDescent="0.2">
      <c r="A732" s="10">
        <v>41219</v>
      </c>
      <c r="B732" s="11" t="s">
        <v>2194</v>
      </c>
      <c r="C732" s="66" t="s">
        <v>1252</v>
      </c>
      <c r="D732" s="11" t="s">
        <v>1730</v>
      </c>
      <c r="E732" s="12" t="s">
        <v>1450</v>
      </c>
      <c r="F732" s="13">
        <v>0</v>
      </c>
      <c r="G732" s="12" t="s">
        <v>2286</v>
      </c>
      <c r="H732" s="12" t="s">
        <v>773</v>
      </c>
      <c r="I732" s="12" t="s">
        <v>1537</v>
      </c>
      <c r="K732" s="44" t="s">
        <v>53</v>
      </c>
      <c r="L732" s="50">
        <v>14</v>
      </c>
    </row>
    <row r="733" spans="1:12" hidden="1" x14ac:dyDescent="0.2">
      <c r="A733" s="10">
        <v>41219</v>
      </c>
      <c r="B733" s="11" t="s">
        <v>5</v>
      </c>
      <c r="C733" s="66" t="s">
        <v>53</v>
      </c>
      <c r="D733" s="11" t="s">
        <v>19</v>
      </c>
      <c r="E733" s="12" t="s">
        <v>762</v>
      </c>
      <c r="F733" s="13">
        <v>22617</v>
      </c>
      <c r="G733" s="12" t="s">
        <v>1452</v>
      </c>
      <c r="H733" s="12" t="s">
        <v>771</v>
      </c>
      <c r="I733" s="12" t="s">
        <v>1182</v>
      </c>
      <c r="K733" s="44" t="s">
        <v>761</v>
      </c>
      <c r="L733" s="50">
        <v>33</v>
      </c>
    </row>
    <row r="734" spans="1:12" hidden="1" x14ac:dyDescent="0.2">
      <c r="A734" s="10">
        <v>41219</v>
      </c>
      <c r="B734" s="11" t="s">
        <v>5</v>
      </c>
      <c r="C734" s="66" t="s">
        <v>761</v>
      </c>
      <c r="D734" s="11" t="s">
        <v>17</v>
      </c>
      <c r="E734" s="12" t="s">
        <v>260</v>
      </c>
      <c r="F734" s="13"/>
      <c r="G734" s="12" t="s">
        <v>1453</v>
      </c>
      <c r="H734" s="12" t="s">
        <v>853</v>
      </c>
      <c r="I734" s="12"/>
      <c r="K734" s="44" t="s">
        <v>118</v>
      </c>
      <c r="L734" s="50">
        <v>2</v>
      </c>
    </row>
    <row r="735" spans="1:12" hidden="1" x14ac:dyDescent="0.2">
      <c r="A735" s="10">
        <v>41217</v>
      </c>
      <c r="B735" s="11" t="s">
        <v>1506</v>
      </c>
      <c r="C735" s="66"/>
      <c r="D735" s="11" t="s">
        <v>17</v>
      </c>
      <c r="E735" s="12" t="s">
        <v>83</v>
      </c>
      <c r="F735" s="13"/>
      <c r="G735" s="12" t="s">
        <v>1455</v>
      </c>
      <c r="H735" s="12" t="s">
        <v>1800</v>
      </c>
      <c r="I735" s="12"/>
      <c r="K735" s="44" t="s">
        <v>37</v>
      </c>
      <c r="L735" s="50">
        <v>5</v>
      </c>
    </row>
    <row r="736" spans="1:12" hidden="1" x14ac:dyDescent="0.2">
      <c r="A736" s="10">
        <v>41216</v>
      </c>
      <c r="B736" s="11" t="s">
        <v>36</v>
      </c>
      <c r="C736" s="66" t="s">
        <v>53</v>
      </c>
      <c r="D736" s="11" t="s">
        <v>19</v>
      </c>
      <c r="E736" s="12" t="s">
        <v>1456</v>
      </c>
      <c r="F736" s="13">
        <v>2584</v>
      </c>
      <c r="G736" s="12" t="s">
        <v>1457</v>
      </c>
      <c r="H736" s="12" t="s">
        <v>766</v>
      </c>
      <c r="I736" s="12"/>
      <c r="K736" s="44" t="s">
        <v>443</v>
      </c>
      <c r="L736" s="50">
        <v>57</v>
      </c>
    </row>
    <row r="737" spans="1:11" hidden="1" x14ac:dyDescent="0.2">
      <c r="A737" s="10">
        <v>41215</v>
      </c>
      <c r="B737" s="11" t="s">
        <v>36</v>
      </c>
      <c r="C737" s="66" t="s">
        <v>37</v>
      </c>
      <c r="D737" s="11" t="s">
        <v>18</v>
      </c>
      <c r="E737" s="12" t="s">
        <v>203</v>
      </c>
      <c r="F737" s="13"/>
      <c r="G737" s="12" t="s">
        <v>1458</v>
      </c>
      <c r="H737" s="12" t="s">
        <v>786</v>
      </c>
      <c r="I737" s="12"/>
      <c r="K737"/>
    </row>
    <row r="738" spans="1:11" hidden="1" x14ac:dyDescent="0.2">
      <c r="A738" s="10">
        <v>41215</v>
      </c>
      <c r="B738" s="11" t="s">
        <v>40</v>
      </c>
      <c r="C738" s="66" t="s">
        <v>37</v>
      </c>
      <c r="D738" s="11" t="s">
        <v>18</v>
      </c>
      <c r="E738" s="12" t="s">
        <v>104</v>
      </c>
      <c r="F738" s="13"/>
      <c r="G738" s="12" t="s">
        <v>1459</v>
      </c>
      <c r="H738" s="12" t="s">
        <v>1011</v>
      </c>
      <c r="I738" s="12"/>
      <c r="K738"/>
    </row>
    <row r="739" spans="1:11" hidden="1" x14ac:dyDescent="0.2">
      <c r="A739" s="10">
        <v>41214</v>
      </c>
      <c r="B739" s="11" t="s">
        <v>2234</v>
      </c>
      <c r="C739" s="66" t="s">
        <v>37</v>
      </c>
      <c r="D739" s="11" t="s">
        <v>18</v>
      </c>
      <c r="E739" s="12" t="s">
        <v>83</v>
      </c>
      <c r="F739" s="13"/>
      <c r="G739" s="12" t="s">
        <v>1460</v>
      </c>
      <c r="H739" s="12" t="s">
        <v>1051</v>
      </c>
      <c r="I739" s="12"/>
      <c r="K739"/>
    </row>
    <row r="740" spans="1:11" hidden="1" x14ac:dyDescent="0.2">
      <c r="A740" s="10">
        <v>41213</v>
      </c>
      <c r="B740" s="11" t="s">
        <v>5</v>
      </c>
      <c r="C740" s="66" t="s">
        <v>53</v>
      </c>
      <c r="D740" s="11" t="s">
        <v>17</v>
      </c>
      <c r="E740" s="12" t="s">
        <v>1461</v>
      </c>
      <c r="F740" s="13"/>
      <c r="G740" s="12" t="s">
        <v>1462</v>
      </c>
      <c r="H740" s="12" t="s">
        <v>935</v>
      </c>
      <c r="I740" s="12" t="s">
        <v>1182</v>
      </c>
      <c r="K740"/>
    </row>
    <row r="741" spans="1:11" hidden="1" x14ac:dyDescent="0.2">
      <c r="A741" s="10">
        <v>41212</v>
      </c>
      <c r="B741" s="11" t="s">
        <v>36</v>
      </c>
      <c r="C741" s="66" t="s">
        <v>761</v>
      </c>
      <c r="D741" s="11" t="s">
        <v>17</v>
      </c>
      <c r="E741" s="12" t="s">
        <v>56</v>
      </c>
      <c r="F741" s="13"/>
      <c r="G741" s="12" t="s">
        <v>1464</v>
      </c>
      <c r="H741" s="12" t="s">
        <v>1463</v>
      </c>
      <c r="I741" s="12" t="s">
        <v>1487</v>
      </c>
      <c r="K741"/>
    </row>
    <row r="742" spans="1:11" hidden="1" x14ac:dyDescent="0.2">
      <c r="A742" s="10">
        <v>41211</v>
      </c>
      <c r="B742" s="11" t="s">
        <v>1770</v>
      </c>
      <c r="C742" s="66" t="s">
        <v>53</v>
      </c>
      <c r="D742" s="11" t="s">
        <v>17</v>
      </c>
      <c r="E742" s="12" t="s">
        <v>227</v>
      </c>
      <c r="F742" s="13">
        <v>2500</v>
      </c>
      <c r="G742" s="12" t="s">
        <v>1465</v>
      </c>
      <c r="H742" s="12" t="s">
        <v>1191</v>
      </c>
      <c r="I742" s="12"/>
      <c r="K742"/>
    </row>
    <row r="743" spans="1:11" hidden="1" x14ac:dyDescent="0.2">
      <c r="A743" s="10">
        <v>41209</v>
      </c>
      <c r="B743" s="11" t="s">
        <v>2194</v>
      </c>
      <c r="C743" s="66"/>
      <c r="D743" s="11" t="s">
        <v>20</v>
      </c>
      <c r="E743" s="12" t="s">
        <v>844</v>
      </c>
      <c r="F743" s="13"/>
      <c r="G743" s="12" t="s">
        <v>2330</v>
      </c>
      <c r="H743" s="12" t="s">
        <v>1155</v>
      </c>
      <c r="I743" s="12"/>
      <c r="K743"/>
    </row>
    <row r="744" spans="1:11" hidden="1" x14ac:dyDescent="0.2">
      <c r="A744" s="10">
        <v>41208</v>
      </c>
      <c r="B744" s="11" t="s">
        <v>36</v>
      </c>
      <c r="C744" s="66" t="s">
        <v>2</v>
      </c>
      <c r="D744" s="11" t="s">
        <v>19</v>
      </c>
      <c r="E744" s="12" t="s">
        <v>1328</v>
      </c>
      <c r="F744" s="13">
        <v>54583.33</v>
      </c>
      <c r="G744" s="12" t="s">
        <v>1466</v>
      </c>
      <c r="H744" s="12" t="s">
        <v>1128</v>
      </c>
      <c r="I744" s="12"/>
      <c r="K744"/>
    </row>
    <row r="745" spans="1:11" hidden="1" x14ac:dyDescent="0.2">
      <c r="A745" s="10">
        <v>41208</v>
      </c>
      <c r="B745" s="11" t="s">
        <v>36</v>
      </c>
      <c r="C745" s="66" t="s">
        <v>761</v>
      </c>
      <c r="D745" s="11" t="s">
        <v>17</v>
      </c>
      <c r="E745" s="12" t="s">
        <v>72</v>
      </c>
      <c r="F745" s="13">
        <v>848.03</v>
      </c>
      <c r="G745" s="12" t="s">
        <v>1467</v>
      </c>
      <c r="H745" s="12" t="s">
        <v>837</v>
      </c>
      <c r="I745" s="12" t="s">
        <v>1494</v>
      </c>
      <c r="K745"/>
    </row>
    <row r="746" spans="1:11" hidden="1" x14ac:dyDescent="0.2">
      <c r="A746" s="10">
        <v>41206</v>
      </c>
      <c r="B746" s="11" t="s">
        <v>5</v>
      </c>
      <c r="C746" s="66" t="s">
        <v>1252</v>
      </c>
      <c r="D746" s="11" t="s">
        <v>18</v>
      </c>
      <c r="E746" s="12" t="s">
        <v>873</v>
      </c>
      <c r="F746" s="13"/>
      <c r="G746" s="12" t="s">
        <v>1157</v>
      </c>
      <c r="H746" s="12" t="s">
        <v>1117</v>
      </c>
      <c r="I746" s="12" t="s">
        <v>1656</v>
      </c>
      <c r="K746"/>
    </row>
    <row r="747" spans="1:11" hidden="1" x14ac:dyDescent="0.2">
      <c r="A747" s="10">
        <v>41205</v>
      </c>
      <c r="B747" s="11" t="s">
        <v>757</v>
      </c>
      <c r="C747" s="66" t="s">
        <v>761</v>
      </c>
      <c r="D747" s="11" t="s">
        <v>17</v>
      </c>
      <c r="E747" s="12" t="s">
        <v>83</v>
      </c>
      <c r="F747" s="13"/>
      <c r="G747" s="12" t="s">
        <v>759</v>
      </c>
      <c r="H747" s="12" t="s">
        <v>758</v>
      </c>
      <c r="I747" s="12"/>
      <c r="K747"/>
    </row>
    <row r="748" spans="1:11" hidden="1" x14ac:dyDescent="0.2">
      <c r="A748" s="10">
        <v>41194</v>
      </c>
      <c r="B748" s="11" t="s">
        <v>5</v>
      </c>
      <c r="C748" s="66" t="s">
        <v>53</v>
      </c>
      <c r="D748" s="11" t="s">
        <v>17</v>
      </c>
      <c r="E748" s="12" t="s">
        <v>764</v>
      </c>
      <c r="F748" s="13">
        <v>10875.35</v>
      </c>
      <c r="G748" s="12" t="s">
        <v>765</v>
      </c>
      <c r="H748" s="12" t="s">
        <v>763</v>
      </c>
      <c r="I748" s="12"/>
    </row>
    <row r="749" spans="1:11" hidden="1" x14ac:dyDescent="0.2">
      <c r="A749" s="10">
        <v>41194</v>
      </c>
      <c r="B749" s="11" t="s">
        <v>36</v>
      </c>
      <c r="C749" s="66" t="s">
        <v>53</v>
      </c>
      <c r="D749" s="11" t="s">
        <v>17</v>
      </c>
      <c r="E749" s="12" t="s">
        <v>227</v>
      </c>
      <c r="F749" s="13"/>
      <c r="G749" s="12" t="s">
        <v>767</v>
      </c>
      <c r="H749" s="12" t="s">
        <v>766</v>
      </c>
      <c r="I749" s="12"/>
    </row>
    <row r="750" spans="1:11" hidden="1" x14ac:dyDescent="0.2">
      <c r="A750" s="10">
        <v>41193</v>
      </c>
      <c r="B750" s="11" t="s">
        <v>36</v>
      </c>
      <c r="C750" s="66" t="s">
        <v>37</v>
      </c>
      <c r="D750" s="11" t="s">
        <v>17</v>
      </c>
      <c r="E750" s="12" t="s">
        <v>769</v>
      </c>
      <c r="F750" s="13"/>
      <c r="G750" s="12" t="s">
        <v>770</v>
      </c>
      <c r="H750" s="12" t="s">
        <v>768</v>
      </c>
      <c r="I750" s="12"/>
    </row>
    <row r="751" spans="1:11" hidden="1" x14ac:dyDescent="0.2">
      <c r="A751" s="10">
        <v>41192</v>
      </c>
      <c r="B751" s="11" t="s">
        <v>5</v>
      </c>
      <c r="C751" s="66" t="s">
        <v>761</v>
      </c>
      <c r="D751" s="11" t="s">
        <v>1730</v>
      </c>
      <c r="E751" s="12" t="s">
        <v>85</v>
      </c>
      <c r="F751" s="13">
        <v>0</v>
      </c>
      <c r="G751" s="12" t="s">
        <v>2363</v>
      </c>
      <c r="H751" s="12" t="s">
        <v>771</v>
      </c>
      <c r="I751" s="12" t="s">
        <v>1182</v>
      </c>
    </row>
    <row r="752" spans="1:11" hidden="1" x14ac:dyDescent="0.2">
      <c r="A752" s="10">
        <v>41192</v>
      </c>
      <c r="B752" s="11" t="s">
        <v>2194</v>
      </c>
      <c r="C752" s="66" t="s">
        <v>1252</v>
      </c>
      <c r="D752" s="11" t="s">
        <v>1730</v>
      </c>
      <c r="E752" s="12" t="s">
        <v>774</v>
      </c>
      <c r="F752" s="13">
        <v>0</v>
      </c>
      <c r="G752" s="12" t="s">
        <v>2287</v>
      </c>
      <c r="H752" s="12" t="s">
        <v>773</v>
      </c>
      <c r="I752" s="12" t="s">
        <v>1537</v>
      </c>
    </row>
    <row r="753" spans="1:9" hidden="1" x14ac:dyDescent="0.2">
      <c r="A753" s="10">
        <v>41192</v>
      </c>
      <c r="B753" s="11" t="s">
        <v>2194</v>
      </c>
      <c r="C753" s="66" t="s">
        <v>1252</v>
      </c>
      <c r="D753" s="11" t="s">
        <v>1730</v>
      </c>
      <c r="E753" s="12" t="s">
        <v>774</v>
      </c>
      <c r="F753" s="13">
        <v>0</v>
      </c>
      <c r="G753" s="12" t="s">
        <v>2288</v>
      </c>
      <c r="H753" s="12" t="s">
        <v>773</v>
      </c>
      <c r="I753" s="12" t="s">
        <v>1537</v>
      </c>
    </row>
    <row r="754" spans="1:9" hidden="1" x14ac:dyDescent="0.2">
      <c r="A754" s="10">
        <v>41192</v>
      </c>
      <c r="B754" s="11" t="s">
        <v>40</v>
      </c>
      <c r="C754" s="66" t="s">
        <v>761</v>
      </c>
      <c r="D754" s="11" t="s">
        <v>20</v>
      </c>
      <c r="E754" s="12" t="s">
        <v>778</v>
      </c>
      <c r="F754" s="13">
        <v>1411.16</v>
      </c>
      <c r="G754" s="12" t="s">
        <v>779</v>
      </c>
      <c r="H754" s="12" t="s">
        <v>777</v>
      </c>
      <c r="I754" s="12"/>
    </row>
    <row r="755" spans="1:9" hidden="1" x14ac:dyDescent="0.2">
      <c r="A755" s="10">
        <v>41186</v>
      </c>
      <c r="B755" s="11" t="s">
        <v>2194</v>
      </c>
      <c r="C755" s="66" t="s">
        <v>53</v>
      </c>
      <c r="D755" s="11" t="s">
        <v>20</v>
      </c>
      <c r="E755" s="12" t="s">
        <v>774</v>
      </c>
      <c r="F755" s="13">
        <v>0</v>
      </c>
      <c r="G755" s="12" t="s">
        <v>2294</v>
      </c>
      <c r="H755" s="12" t="s">
        <v>780</v>
      </c>
      <c r="I755" s="12"/>
    </row>
    <row r="756" spans="1:9" hidden="1" x14ac:dyDescent="0.2">
      <c r="A756" s="10">
        <v>41186</v>
      </c>
      <c r="B756" s="11" t="s">
        <v>2194</v>
      </c>
      <c r="C756" s="66" t="s">
        <v>53</v>
      </c>
      <c r="D756" s="11" t="s">
        <v>20</v>
      </c>
      <c r="E756" s="12" t="s">
        <v>774</v>
      </c>
      <c r="F756" s="13">
        <v>0</v>
      </c>
      <c r="G756" s="12" t="s">
        <v>2295</v>
      </c>
      <c r="H756" s="12" t="s">
        <v>780</v>
      </c>
      <c r="I756" s="12"/>
    </row>
    <row r="757" spans="1:9" hidden="1" x14ac:dyDescent="0.2">
      <c r="A757" s="10">
        <v>41185</v>
      </c>
      <c r="B757" s="11" t="s">
        <v>36</v>
      </c>
      <c r="C757" s="66" t="s">
        <v>53</v>
      </c>
      <c r="D757" s="11" t="s">
        <v>18</v>
      </c>
      <c r="E757" s="12" t="s">
        <v>784</v>
      </c>
      <c r="F757" s="13"/>
      <c r="G757" s="12" t="s">
        <v>785</v>
      </c>
      <c r="H757" s="12" t="s">
        <v>783</v>
      </c>
      <c r="I757" s="12"/>
    </row>
    <row r="758" spans="1:9" hidden="1" x14ac:dyDescent="0.2">
      <c r="A758" s="10">
        <v>41185</v>
      </c>
      <c r="B758" s="11" t="s">
        <v>36</v>
      </c>
      <c r="C758" s="66" t="s">
        <v>761</v>
      </c>
      <c r="D758" s="11" t="s">
        <v>17</v>
      </c>
      <c r="E758" s="12" t="s">
        <v>787</v>
      </c>
      <c r="F758" s="13">
        <v>0</v>
      </c>
      <c r="G758" s="12" t="s">
        <v>788</v>
      </c>
      <c r="H758" s="12" t="s">
        <v>786</v>
      </c>
      <c r="I758" s="12"/>
    </row>
    <row r="759" spans="1:9" hidden="1" x14ac:dyDescent="0.2">
      <c r="A759" s="10">
        <v>41184</v>
      </c>
      <c r="B759" s="11" t="s">
        <v>5</v>
      </c>
      <c r="C759" s="66" t="s">
        <v>53</v>
      </c>
      <c r="D759" s="11" t="s">
        <v>17</v>
      </c>
      <c r="E759" s="12" t="s">
        <v>66</v>
      </c>
      <c r="F759" s="13">
        <v>45000</v>
      </c>
      <c r="G759" s="12" t="s">
        <v>1158</v>
      </c>
      <c r="H759" s="12" t="s">
        <v>1017</v>
      </c>
      <c r="I759" s="12"/>
    </row>
    <row r="760" spans="1:9" hidden="1" x14ac:dyDescent="0.2">
      <c r="A760" s="10">
        <v>41184</v>
      </c>
      <c r="B760" s="11" t="s">
        <v>5</v>
      </c>
      <c r="C760" s="66" t="s">
        <v>53</v>
      </c>
      <c r="D760" s="11" t="s">
        <v>17</v>
      </c>
      <c r="E760" s="12" t="s">
        <v>66</v>
      </c>
      <c r="F760" s="13">
        <v>45000</v>
      </c>
      <c r="G760" s="12" t="s">
        <v>1159</v>
      </c>
      <c r="H760" s="12" t="s">
        <v>1017</v>
      </c>
      <c r="I760" s="12"/>
    </row>
    <row r="761" spans="1:9" hidden="1" x14ac:dyDescent="0.2">
      <c r="A761" s="10">
        <v>41180</v>
      </c>
      <c r="B761" s="11" t="s">
        <v>2201</v>
      </c>
      <c r="C761" s="66" t="s">
        <v>761</v>
      </c>
      <c r="D761" s="11" t="s">
        <v>20</v>
      </c>
      <c r="E761" s="12" t="s">
        <v>373</v>
      </c>
      <c r="F761" s="13">
        <v>325</v>
      </c>
      <c r="G761" s="12" t="s">
        <v>790</v>
      </c>
      <c r="H761" s="12" t="s">
        <v>789</v>
      </c>
      <c r="I761" s="12"/>
    </row>
    <row r="762" spans="1:9" hidden="1" x14ac:dyDescent="0.2">
      <c r="A762" s="10">
        <v>41178</v>
      </c>
      <c r="B762" s="11" t="s">
        <v>36</v>
      </c>
      <c r="C762" s="66" t="s">
        <v>118</v>
      </c>
      <c r="D762" s="11"/>
      <c r="E762" s="12" t="s">
        <v>792</v>
      </c>
      <c r="F762" s="13">
        <v>68681.09</v>
      </c>
      <c r="G762" s="12" t="s">
        <v>793</v>
      </c>
      <c r="H762" s="12" t="s">
        <v>791</v>
      </c>
      <c r="I762" s="12"/>
    </row>
    <row r="763" spans="1:9" hidden="1" x14ac:dyDescent="0.2">
      <c r="A763" s="10">
        <v>41173</v>
      </c>
      <c r="B763" s="11" t="s">
        <v>40</v>
      </c>
      <c r="C763" s="66" t="s">
        <v>2</v>
      </c>
      <c r="D763" s="11" t="s">
        <v>18</v>
      </c>
      <c r="E763" s="12" t="s">
        <v>795</v>
      </c>
      <c r="F763" s="13">
        <v>249120.89</v>
      </c>
      <c r="G763" s="12" t="s">
        <v>796</v>
      </c>
      <c r="H763" s="12" t="s">
        <v>1091</v>
      </c>
      <c r="I763" s="12"/>
    </row>
    <row r="764" spans="1:9" hidden="1" x14ac:dyDescent="0.2">
      <c r="A764" s="10">
        <v>41173</v>
      </c>
      <c r="B764" s="11" t="s">
        <v>6</v>
      </c>
      <c r="C764" s="66" t="s">
        <v>53</v>
      </c>
      <c r="D764" s="11" t="s">
        <v>17</v>
      </c>
      <c r="E764" s="12" t="s">
        <v>66</v>
      </c>
      <c r="F764" s="13"/>
      <c r="G764" s="12" t="s">
        <v>798</v>
      </c>
      <c r="H764" s="12" t="s">
        <v>797</v>
      </c>
      <c r="I764" s="12"/>
    </row>
    <row r="765" spans="1:9" hidden="1" x14ac:dyDescent="0.2">
      <c r="A765" s="10">
        <v>41173</v>
      </c>
      <c r="B765" s="11" t="s">
        <v>36</v>
      </c>
      <c r="C765" s="66" t="s">
        <v>43</v>
      </c>
      <c r="D765" s="11"/>
      <c r="E765" s="12" t="s">
        <v>800</v>
      </c>
      <c r="F765" s="13"/>
      <c r="G765" s="12" t="s">
        <v>801</v>
      </c>
      <c r="H765" s="12" t="s">
        <v>799</v>
      </c>
      <c r="I765" s="12"/>
    </row>
    <row r="766" spans="1:9" hidden="1" x14ac:dyDescent="0.2">
      <c r="A766" s="10">
        <v>41173</v>
      </c>
      <c r="B766" s="11" t="s">
        <v>5</v>
      </c>
      <c r="C766" s="66" t="s">
        <v>761</v>
      </c>
      <c r="D766" s="11" t="s">
        <v>17</v>
      </c>
      <c r="E766" s="12" t="s">
        <v>802</v>
      </c>
      <c r="F766" s="13"/>
      <c r="G766" s="12" t="s">
        <v>803</v>
      </c>
      <c r="H766" s="12" t="s">
        <v>891</v>
      </c>
      <c r="I766" s="12"/>
    </row>
    <row r="767" spans="1:9" hidden="1" x14ac:dyDescent="0.2">
      <c r="A767" s="10">
        <v>41170</v>
      </c>
      <c r="B767" s="11" t="s">
        <v>36</v>
      </c>
      <c r="C767" s="66" t="s">
        <v>53</v>
      </c>
      <c r="D767" s="11" t="s">
        <v>17</v>
      </c>
      <c r="E767" s="12" t="s">
        <v>1468</v>
      </c>
      <c r="F767" s="13">
        <v>11260.8</v>
      </c>
      <c r="G767" s="12" t="s">
        <v>1469</v>
      </c>
      <c r="H767" s="12" t="s">
        <v>1002</v>
      </c>
      <c r="I767" s="12"/>
    </row>
    <row r="768" spans="1:9" hidden="1" x14ac:dyDescent="0.2">
      <c r="A768" s="10">
        <v>41169</v>
      </c>
      <c r="B768" s="11" t="s">
        <v>36</v>
      </c>
      <c r="C768" s="66" t="s">
        <v>53</v>
      </c>
      <c r="D768" s="11" t="s">
        <v>19</v>
      </c>
      <c r="E768" s="12" t="s">
        <v>805</v>
      </c>
      <c r="F768" s="13">
        <v>19806</v>
      </c>
      <c r="G768" s="12" t="s">
        <v>806</v>
      </c>
      <c r="H768" s="12" t="s">
        <v>804</v>
      </c>
      <c r="I768" s="12"/>
    </row>
    <row r="769" spans="1:9" hidden="1" x14ac:dyDescent="0.2">
      <c r="A769" s="10">
        <v>41166</v>
      </c>
      <c r="B769" s="11" t="s">
        <v>2201</v>
      </c>
      <c r="C769" s="66" t="s">
        <v>3</v>
      </c>
      <c r="D769" s="11" t="s">
        <v>17</v>
      </c>
      <c r="E769" s="12" t="s">
        <v>807</v>
      </c>
      <c r="F769" s="13">
        <v>0</v>
      </c>
      <c r="G769" s="12" t="s">
        <v>808</v>
      </c>
      <c r="H769" s="12" t="s">
        <v>789</v>
      </c>
      <c r="I769" s="12"/>
    </row>
    <row r="770" spans="1:9" hidden="1" x14ac:dyDescent="0.2">
      <c r="A770" s="10">
        <v>41164</v>
      </c>
      <c r="B770" s="11" t="s">
        <v>6</v>
      </c>
      <c r="C770" s="66" t="s">
        <v>2</v>
      </c>
      <c r="D770" s="11" t="s">
        <v>20</v>
      </c>
      <c r="E770" s="12" t="s">
        <v>810</v>
      </c>
      <c r="F770" s="13">
        <v>52806</v>
      </c>
      <c r="G770" s="12" t="s">
        <v>811</v>
      </c>
      <c r="H770" s="12" t="s">
        <v>809</v>
      </c>
      <c r="I770" s="12"/>
    </row>
    <row r="771" spans="1:9" hidden="1" x14ac:dyDescent="0.2">
      <c r="A771" s="10">
        <v>41164</v>
      </c>
      <c r="B771" s="11" t="s">
        <v>4</v>
      </c>
      <c r="C771" s="66" t="s">
        <v>37</v>
      </c>
      <c r="D771" s="11" t="s">
        <v>18</v>
      </c>
      <c r="E771" s="12" t="s">
        <v>813</v>
      </c>
      <c r="F771" s="13"/>
      <c r="G771" s="12" t="s">
        <v>814</v>
      </c>
      <c r="H771" s="12" t="s">
        <v>812</v>
      </c>
      <c r="I771" s="12"/>
    </row>
    <row r="772" spans="1:9" hidden="1" x14ac:dyDescent="0.2">
      <c r="A772" s="10">
        <v>41163</v>
      </c>
      <c r="B772" s="11" t="s">
        <v>4</v>
      </c>
      <c r="C772" s="66" t="s">
        <v>53</v>
      </c>
      <c r="D772" s="11" t="s">
        <v>17</v>
      </c>
      <c r="E772" s="12" t="s">
        <v>810</v>
      </c>
      <c r="F772" s="13">
        <v>3495</v>
      </c>
      <c r="G772" s="12" t="s">
        <v>816</v>
      </c>
      <c r="H772" s="12" t="s">
        <v>815</v>
      </c>
      <c r="I772" s="12"/>
    </row>
    <row r="773" spans="1:9" hidden="1" x14ac:dyDescent="0.2">
      <c r="A773" s="10">
        <v>41158</v>
      </c>
      <c r="B773" s="11" t="s">
        <v>36</v>
      </c>
      <c r="C773" s="66" t="s">
        <v>53</v>
      </c>
      <c r="D773" s="11" t="s">
        <v>17</v>
      </c>
      <c r="E773" s="12" t="s">
        <v>34</v>
      </c>
      <c r="F773" s="13">
        <v>11026</v>
      </c>
      <c r="G773" s="12" t="s">
        <v>818</v>
      </c>
      <c r="H773" s="12" t="s">
        <v>817</v>
      </c>
      <c r="I773" s="12"/>
    </row>
    <row r="774" spans="1:9" hidden="1" x14ac:dyDescent="0.2">
      <c r="A774" s="10">
        <v>41157</v>
      </c>
      <c r="B774" s="11" t="s">
        <v>2201</v>
      </c>
      <c r="C774" s="66" t="s">
        <v>3</v>
      </c>
      <c r="D774" s="11" t="s">
        <v>20</v>
      </c>
      <c r="E774" s="12" t="s">
        <v>819</v>
      </c>
      <c r="F774" s="13">
        <v>325.44</v>
      </c>
      <c r="G774" s="12" t="s">
        <v>820</v>
      </c>
      <c r="H774" s="12" t="s">
        <v>789</v>
      </c>
      <c r="I774" s="12"/>
    </row>
    <row r="775" spans="1:9" hidden="1" x14ac:dyDescent="0.2">
      <c r="A775" s="10">
        <v>41157</v>
      </c>
      <c r="B775" s="11" t="s">
        <v>36</v>
      </c>
      <c r="C775" s="66" t="s">
        <v>43</v>
      </c>
      <c r="D775" s="11" t="s">
        <v>17</v>
      </c>
      <c r="E775" s="12" t="s">
        <v>822</v>
      </c>
      <c r="F775" s="13">
        <v>0</v>
      </c>
      <c r="G775" s="12" t="s">
        <v>823</v>
      </c>
      <c r="H775" s="12" t="s">
        <v>821</v>
      </c>
      <c r="I775" s="12"/>
    </row>
    <row r="776" spans="1:9" hidden="1" x14ac:dyDescent="0.2">
      <c r="A776" s="10">
        <v>41156</v>
      </c>
      <c r="B776" s="11" t="s">
        <v>4</v>
      </c>
      <c r="C776" s="66" t="s">
        <v>53</v>
      </c>
      <c r="D776" s="11" t="s">
        <v>20</v>
      </c>
      <c r="E776" s="12" t="s">
        <v>1276</v>
      </c>
      <c r="F776" s="13"/>
      <c r="G776" s="12" t="s">
        <v>1470</v>
      </c>
      <c r="H776" s="12" t="s">
        <v>829</v>
      </c>
      <c r="I776" s="12"/>
    </row>
    <row r="777" spans="1:9" hidden="1" x14ac:dyDescent="0.2">
      <c r="A777" s="10">
        <v>41154</v>
      </c>
      <c r="B777" s="11" t="s">
        <v>36</v>
      </c>
      <c r="C777" s="66" t="s">
        <v>118</v>
      </c>
      <c r="D777" s="11" t="s">
        <v>19</v>
      </c>
      <c r="E777" s="12" t="s">
        <v>825</v>
      </c>
      <c r="F777" s="13">
        <v>0</v>
      </c>
      <c r="G777" s="12" t="s">
        <v>826</v>
      </c>
      <c r="H777" s="12" t="s">
        <v>824</v>
      </c>
      <c r="I777" s="12"/>
    </row>
    <row r="778" spans="1:9" hidden="1" x14ac:dyDescent="0.2">
      <c r="A778" s="61">
        <v>41153</v>
      </c>
      <c r="B778" s="62" t="s">
        <v>36</v>
      </c>
      <c r="C778" s="65" t="s">
        <v>53</v>
      </c>
      <c r="D778" s="62" t="s">
        <v>20</v>
      </c>
      <c r="E778" s="62" t="s">
        <v>515</v>
      </c>
      <c r="F778" s="63">
        <v>0</v>
      </c>
      <c r="G778" s="62" t="s">
        <v>828</v>
      </c>
      <c r="H778" s="62" t="s">
        <v>827</v>
      </c>
      <c r="I778" s="12"/>
    </row>
    <row r="779" spans="1:9" hidden="1" x14ac:dyDescent="0.2">
      <c r="A779" s="10">
        <v>41152</v>
      </c>
      <c r="B779" s="11" t="s">
        <v>4</v>
      </c>
      <c r="C779" s="66" t="s">
        <v>2</v>
      </c>
      <c r="D779" s="11" t="s">
        <v>20</v>
      </c>
      <c r="E779" s="12" t="s">
        <v>830</v>
      </c>
      <c r="F779" s="13">
        <v>56600</v>
      </c>
      <c r="G779" s="12" t="s">
        <v>831</v>
      </c>
      <c r="H779" s="12" t="s">
        <v>829</v>
      </c>
      <c r="I779" s="12"/>
    </row>
    <row r="780" spans="1:9" hidden="1" x14ac:dyDescent="0.2">
      <c r="A780" s="10">
        <v>41152</v>
      </c>
      <c r="B780" s="11" t="s">
        <v>5</v>
      </c>
      <c r="C780" s="66" t="s">
        <v>43</v>
      </c>
      <c r="D780" s="11" t="s">
        <v>17</v>
      </c>
      <c r="E780" s="12" t="s">
        <v>233</v>
      </c>
      <c r="F780" s="13">
        <v>0</v>
      </c>
      <c r="G780" s="12" t="s">
        <v>833</v>
      </c>
      <c r="H780" s="12" t="s">
        <v>832</v>
      </c>
      <c r="I780" s="12"/>
    </row>
    <row r="781" spans="1:9" hidden="1" x14ac:dyDescent="0.2">
      <c r="A781" s="10">
        <v>41152</v>
      </c>
      <c r="B781" s="11" t="s">
        <v>1506</v>
      </c>
      <c r="C781" s="66" t="s">
        <v>53</v>
      </c>
      <c r="D781" s="11" t="s">
        <v>18</v>
      </c>
      <c r="E781" s="12" t="s">
        <v>347</v>
      </c>
      <c r="F781" s="13">
        <v>8065.5</v>
      </c>
      <c r="G781" s="12" t="s">
        <v>836</v>
      </c>
      <c r="H781" s="12" t="s">
        <v>835</v>
      </c>
      <c r="I781" s="12"/>
    </row>
    <row r="782" spans="1:9" hidden="1" x14ac:dyDescent="0.2">
      <c r="A782" s="10">
        <v>41150</v>
      </c>
      <c r="B782" s="11" t="s">
        <v>36</v>
      </c>
      <c r="C782" s="66" t="s">
        <v>53</v>
      </c>
      <c r="D782" s="11" t="s">
        <v>17</v>
      </c>
      <c r="E782" s="12" t="s">
        <v>85</v>
      </c>
      <c r="F782" s="13"/>
      <c r="G782" s="12" t="s">
        <v>838</v>
      </c>
      <c r="H782" s="12" t="s">
        <v>837</v>
      </c>
      <c r="I782" s="12" t="s">
        <v>1494</v>
      </c>
    </row>
    <row r="783" spans="1:9" hidden="1" x14ac:dyDescent="0.2">
      <c r="A783" s="10">
        <v>41149</v>
      </c>
      <c r="B783" s="11" t="s">
        <v>839</v>
      </c>
      <c r="C783" s="66" t="s">
        <v>1</v>
      </c>
      <c r="D783" s="11" t="s">
        <v>20</v>
      </c>
      <c r="E783" s="12" t="s">
        <v>841</v>
      </c>
      <c r="F783" s="13">
        <v>1372054</v>
      </c>
      <c r="G783" s="12" t="s">
        <v>842</v>
      </c>
      <c r="H783" s="12" t="s">
        <v>840</v>
      </c>
      <c r="I783" s="12"/>
    </row>
    <row r="784" spans="1:9" hidden="1" x14ac:dyDescent="0.2">
      <c r="A784" s="10">
        <v>41148</v>
      </c>
      <c r="B784" s="11" t="s">
        <v>36</v>
      </c>
      <c r="C784" s="66" t="s">
        <v>53</v>
      </c>
      <c r="D784" s="11" t="s">
        <v>19</v>
      </c>
      <c r="E784" s="12" t="s">
        <v>844</v>
      </c>
      <c r="F784" s="13">
        <v>2550.16</v>
      </c>
      <c r="G784" s="12" t="s">
        <v>845</v>
      </c>
      <c r="H784" s="12" t="s">
        <v>843</v>
      </c>
      <c r="I784" s="12"/>
    </row>
    <row r="785" spans="1:9" hidden="1" x14ac:dyDescent="0.2">
      <c r="A785" s="10">
        <v>41147</v>
      </c>
      <c r="B785" s="11" t="s">
        <v>5</v>
      </c>
      <c r="C785" s="66" t="s">
        <v>53</v>
      </c>
      <c r="D785" s="11" t="s">
        <v>1730</v>
      </c>
      <c r="E785" s="12" t="s">
        <v>66</v>
      </c>
      <c r="F785" s="13">
        <v>65475.3</v>
      </c>
      <c r="G785" s="12" t="s">
        <v>2364</v>
      </c>
      <c r="H785" s="12" t="s">
        <v>846</v>
      </c>
      <c r="I785" s="12" t="s">
        <v>1177</v>
      </c>
    </row>
    <row r="786" spans="1:9" hidden="1" x14ac:dyDescent="0.2">
      <c r="A786" s="10">
        <v>41145</v>
      </c>
      <c r="B786" s="11" t="s">
        <v>36</v>
      </c>
      <c r="C786" s="66" t="s">
        <v>53</v>
      </c>
      <c r="D786" s="11" t="s">
        <v>17</v>
      </c>
      <c r="E786" s="12" t="s">
        <v>203</v>
      </c>
      <c r="F786" s="13">
        <v>12662</v>
      </c>
      <c r="G786" s="12" t="s">
        <v>848</v>
      </c>
      <c r="H786" s="12" t="s">
        <v>799</v>
      </c>
      <c r="I786" s="12"/>
    </row>
    <row r="787" spans="1:9" hidden="1" x14ac:dyDescent="0.2">
      <c r="A787" s="10">
        <v>41145</v>
      </c>
      <c r="B787" s="11" t="s">
        <v>36</v>
      </c>
      <c r="C787" s="66" t="s">
        <v>2</v>
      </c>
      <c r="D787" s="11" t="s">
        <v>17</v>
      </c>
      <c r="E787" s="12" t="s">
        <v>850</v>
      </c>
      <c r="F787" s="13">
        <v>108281.51</v>
      </c>
      <c r="G787" s="12" t="s">
        <v>851</v>
      </c>
      <c r="H787" s="12" t="s">
        <v>849</v>
      </c>
      <c r="I787" s="12"/>
    </row>
    <row r="788" spans="1:9" hidden="1" x14ac:dyDescent="0.2">
      <c r="A788" s="10">
        <v>41143</v>
      </c>
      <c r="B788" s="11" t="s">
        <v>2194</v>
      </c>
      <c r="C788" s="66" t="s">
        <v>1252</v>
      </c>
      <c r="D788" s="11" t="s">
        <v>1730</v>
      </c>
      <c r="E788" s="12" t="s">
        <v>203</v>
      </c>
      <c r="F788" s="13">
        <v>0</v>
      </c>
      <c r="G788" s="12" t="s">
        <v>2296</v>
      </c>
      <c r="H788" s="12" t="s">
        <v>786</v>
      </c>
      <c r="I788" s="12" t="s">
        <v>1579</v>
      </c>
    </row>
    <row r="789" spans="1:9" hidden="1" x14ac:dyDescent="0.2">
      <c r="A789" s="10">
        <v>41142</v>
      </c>
      <c r="B789" s="11" t="s">
        <v>5</v>
      </c>
      <c r="C789" s="66" t="s">
        <v>761</v>
      </c>
      <c r="D789" s="11" t="s">
        <v>20</v>
      </c>
      <c r="E789" s="12" t="s">
        <v>802</v>
      </c>
      <c r="F789" s="13">
        <v>0</v>
      </c>
      <c r="G789" s="12" t="s">
        <v>854</v>
      </c>
      <c r="H789" s="12" t="s">
        <v>853</v>
      </c>
      <c r="I789" s="12"/>
    </row>
    <row r="790" spans="1:9" hidden="1" x14ac:dyDescent="0.2">
      <c r="A790" s="10">
        <v>41141</v>
      </c>
      <c r="B790" s="11" t="s">
        <v>2234</v>
      </c>
      <c r="C790" s="66" t="s">
        <v>3</v>
      </c>
      <c r="D790" s="11" t="s">
        <v>20</v>
      </c>
      <c r="E790" s="12" t="s">
        <v>778</v>
      </c>
      <c r="F790" s="13">
        <v>1203.94</v>
      </c>
      <c r="G790" s="12" t="s">
        <v>856</v>
      </c>
      <c r="H790" s="12" t="s">
        <v>855</v>
      </c>
      <c r="I790" s="12"/>
    </row>
    <row r="791" spans="1:9" hidden="1" x14ac:dyDescent="0.2">
      <c r="A791" s="10">
        <v>41140</v>
      </c>
      <c r="B791" s="11" t="s">
        <v>36</v>
      </c>
      <c r="C791" s="66" t="s">
        <v>53</v>
      </c>
      <c r="D791" s="11" t="s">
        <v>19</v>
      </c>
      <c r="E791" s="12" t="s">
        <v>858</v>
      </c>
      <c r="F791" s="13">
        <v>2350</v>
      </c>
      <c r="G791" s="12" t="s">
        <v>859</v>
      </c>
      <c r="H791" s="12" t="s">
        <v>857</v>
      </c>
      <c r="I791" s="12"/>
    </row>
    <row r="792" spans="1:9" hidden="1" x14ac:dyDescent="0.2">
      <c r="A792" s="10">
        <v>41136</v>
      </c>
      <c r="B792" s="11" t="s">
        <v>4</v>
      </c>
      <c r="C792" s="66" t="s">
        <v>761</v>
      </c>
      <c r="D792" s="11" t="s">
        <v>19</v>
      </c>
      <c r="E792" s="12" t="s">
        <v>861</v>
      </c>
      <c r="F792" s="13">
        <v>800</v>
      </c>
      <c r="G792" s="12" t="s">
        <v>1471</v>
      </c>
      <c r="H792" s="12" t="s">
        <v>860</v>
      </c>
      <c r="I792" s="12"/>
    </row>
    <row r="793" spans="1:9" hidden="1" x14ac:dyDescent="0.2">
      <c r="A793" s="10">
        <v>41135</v>
      </c>
      <c r="B793" s="11" t="s">
        <v>36</v>
      </c>
      <c r="C793" s="66" t="s">
        <v>48</v>
      </c>
      <c r="D793" s="11" t="s">
        <v>17</v>
      </c>
      <c r="E793" s="12" t="s">
        <v>864</v>
      </c>
      <c r="F793" s="13">
        <v>0</v>
      </c>
      <c r="G793" s="12" t="s">
        <v>865</v>
      </c>
      <c r="H793" s="12" t="s">
        <v>863</v>
      </c>
      <c r="I793" s="12"/>
    </row>
    <row r="794" spans="1:9" hidden="1" x14ac:dyDescent="0.2">
      <c r="A794" s="10">
        <v>41135</v>
      </c>
      <c r="B794" s="11" t="s">
        <v>88</v>
      </c>
      <c r="C794" s="66" t="s">
        <v>48</v>
      </c>
      <c r="D794" s="11" t="s">
        <v>17</v>
      </c>
      <c r="E794" s="12" t="s">
        <v>867</v>
      </c>
      <c r="F794" s="13">
        <v>0</v>
      </c>
      <c r="G794" s="12" t="s">
        <v>868</v>
      </c>
      <c r="H794" s="12" t="s">
        <v>866</v>
      </c>
      <c r="I794" s="12"/>
    </row>
    <row r="795" spans="1:9" hidden="1" x14ac:dyDescent="0.2">
      <c r="A795" s="10">
        <v>41134</v>
      </c>
      <c r="B795" s="11" t="s">
        <v>88</v>
      </c>
      <c r="C795" s="66" t="s">
        <v>43</v>
      </c>
      <c r="D795" s="11" t="s">
        <v>17</v>
      </c>
      <c r="E795" s="12" t="s">
        <v>870</v>
      </c>
      <c r="F795" s="13">
        <v>0</v>
      </c>
      <c r="G795" s="12" t="s">
        <v>871</v>
      </c>
      <c r="H795" s="12" t="s">
        <v>869</v>
      </c>
      <c r="I795" s="12"/>
    </row>
    <row r="796" spans="1:9" hidden="1" x14ac:dyDescent="0.2">
      <c r="A796" s="10">
        <v>41131</v>
      </c>
      <c r="B796" s="11" t="s">
        <v>36</v>
      </c>
      <c r="C796" s="66" t="s">
        <v>2</v>
      </c>
      <c r="D796" s="11" t="s">
        <v>17</v>
      </c>
      <c r="E796" s="12" t="s">
        <v>873</v>
      </c>
      <c r="F796" s="13">
        <v>175007.24</v>
      </c>
      <c r="G796" s="12" t="s">
        <v>874</v>
      </c>
      <c r="H796" s="12" t="s">
        <v>1999</v>
      </c>
      <c r="I796" s="12"/>
    </row>
    <row r="797" spans="1:9" hidden="1" x14ac:dyDescent="0.2">
      <c r="A797" s="10">
        <v>41130</v>
      </c>
      <c r="B797" s="11" t="s">
        <v>2194</v>
      </c>
      <c r="C797" s="66" t="s">
        <v>1252</v>
      </c>
      <c r="D797" s="11" t="s">
        <v>20</v>
      </c>
      <c r="E797" s="12" t="s">
        <v>876</v>
      </c>
      <c r="F797" s="13">
        <v>0</v>
      </c>
      <c r="G797" s="12" t="s">
        <v>2331</v>
      </c>
      <c r="H797" s="12" t="s">
        <v>875</v>
      </c>
      <c r="I797" s="12" t="s">
        <v>1537</v>
      </c>
    </row>
    <row r="798" spans="1:9" hidden="1" x14ac:dyDescent="0.2">
      <c r="A798" s="10">
        <v>41129</v>
      </c>
      <c r="B798" s="11" t="s">
        <v>2234</v>
      </c>
      <c r="C798" s="66" t="s">
        <v>53</v>
      </c>
      <c r="D798" s="11" t="s">
        <v>17</v>
      </c>
      <c r="E798" s="12" t="s">
        <v>878</v>
      </c>
      <c r="F798" s="13">
        <v>2500</v>
      </c>
      <c r="G798" s="12" t="s">
        <v>879</v>
      </c>
      <c r="H798" s="12" t="s">
        <v>855</v>
      </c>
      <c r="I798" s="12"/>
    </row>
    <row r="799" spans="1:9" hidden="1" x14ac:dyDescent="0.2">
      <c r="A799" s="10">
        <v>41129</v>
      </c>
      <c r="B799" s="11" t="s">
        <v>2201</v>
      </c>
      <c r="C799" s="66" t="s">
        <v>53</v>
      </c>
      <c r="D799" s="11" t="s">
        <v>19</v>
      </c>
      <c r="E799" s="12" t="s">
        <v>26</v>
      </c>
      <c r="F799" s="13">
        <v>6500</v>
      </c>
      <c r="G799" s="12" t="s">
        <v>881</v>
      </c>
      <c r="H799" s="12" t="s">
        <v>880</v>
      </c>
      <c r="I799" s="12"/>
    </row>
    <row r="800" spans="1:9" hidden="1" x14ac:dyDescent="0.2">
      <c r="A800" s="10">
        <v>41129</v>
      </c>
      <c r="B800" s="11" t="s">
        <v>6</v>
      </c>
      <c r="C800" s="66" t="s">
        <v>761</v>
      </c>
      <c r="D800" s="11" t="s">
        <v>18</v>
      </c>
      <c r="E800" s="12" t="s">
        <v>284</v>
      </c>
      <c r="F800" s="13">
        <v>1800</v>
      </c>
      <c r="G800" s="12" t="s">
        <v>1472</v>
      </c>
      <c r="H800" s="12" t="s">
        <v>882</v>
      </c>
      <c r="I800" s="12"/>
    </row>
    <row r="801" spans="1:9" hidden="1" x14ac:dyDescent="0.2">
      <c r="A801" s="10">
        <v>41128</v>
      </c>
      <c r="B801" s="11" t="s">
        <v>6</v>
      </c>
      <c r="C801" s="66" t="s">
        <v>43</v>
      </c>
      <c r="D801" s="11" t="s">
        <v>18</v>
      </c>
      <c r="E801" s="12" t="s">
        <v>284</v>
      </c>
      <c r="F801" s="13">
        <v>1800</v>
      </c>
      <c r="G801" s="12" t="s">
        <v>883</v>
      </c>
      <c r="H801" s="12" t="s">
        <v>882</v>
      </c>
      <c r="I801" s="12"/>
    </row>
    <row r="802" spans="1:9" hidden="1" x14ac:dyDescent="0.2">
      <c r="A802" s="10">
        <v>41128</v>
      </c>
      <c r="B802" s="11" t="s">
        <v>2194</v>
      </c>
      <c r="C802" s="66" t="s">
        <v>1252</v>
      </c>
      <c r="D802" s="11" t="s">
        <v>1730</v>
      </c>
      <c r="E802" s="12" t="s">
        <v>876</v>
      </c>
      <c r="F802" s="13">
        <v>0</v>
      </c>
      <c r="G802" s="12" t="s">
        <v>2289</v>
      </c>
      <c r="H802" s="12" t="s">
        <v>773</v>
      </c>
      <c r="I802" s="12" t="s">
        <v>1537</v>
      </c>
    </row>
    <row r="803" spans="1:9" hidden="1" x14ac:dyDescent="0.2">
      <c r="A803" s="10">
        <v>41127</v>
      </c>
      <c r="B803" s="11" t="s">
        <v>36</v>
      </c>
      <c r="C803" s="66" t="s">
        <v>43</v>
      </c>
      <c r="D803" s="11" t="s">
        <v>17</v>
      </c>
      <c r="E803" s="12" t="s">
        <v>278</v>
      </c>
      <c r="F803" s="13">
        <v>0</v>
      </c>
      <c r="G803" s="12" t="s">
        <v>886</v>
      </c>
      <c r="H803" s="12" t="s">
        <v>885</v>
      </c>
      <c r="I803" s="12"/>
    </row>
    <row r="804" spans="1:9" hidden="1" x14ac:dyDescent="0.2">
      <c r="A804" s="10">
        <v>41127</v>
      </c>
      <c r="B804" s="11" t="s">
        <v>36</v>
      </c>
      <c r="C804" s="66" t="s">
        <v>2</v>
      </c>
      <c r="D804" s="11" t="s">
        <v>17</v>
      </c>
      <c r="E804" s="12" t="s">
        <v>850</v>
      </c>
      <c r="F804" s="13">
        <v>103441.32</v>
      </c>
      <c r="G804" s="12" t="s">
        <v>887</v>
      </c>
      <c r="H804" s="12" t="s">
        <v>849</v>
      </c>
      <c r="I804" s="12"/>
    </row>
    <row r="805" spans="1:9" hidden="1" x14ac:dyDescent="0.2">
      <c r="A805" s="10">
        <v>41123</v>
      </c>
      <c r="B805" s="11" t="s">
        <v>36</v>
      </c>
      <c r="C805" s="66" t="s">
        <v>2</v>
      </c>
      <c r="D805" s="11" t="s">
        <v>17</v>
      </c>
      <c r="E805" s="12" t="s">
        <v>1474</v>
      </c>
      <c r="F805" s="13">
        <v>79811.62</v>
      </c>
      <c r="G805" s="12" t="s">
        <v>851</v>
      </c>
      <c r="H805" s="12" t="s">
        <v>1473</v>
      </c>
      <c r="I805" s="12"/>
    </row>
    <row r="806" spans="1:9" hidden="1" x14ac:dyDescent="0.2">
      <c r="A806" s="10">
        <v>41123</v>
      </c>
      <c r="B806" s="11" t="s">
        <v>36</v>
      </c>
      <c r="C806" s="66" t="s">
        <v>53</v>
      </c>
      <c r="D806" s="11" t="s">
        <v>19</v>
      </c>
      <c r="E806" s="12" t="s">
        <v>85</v>
      </c>
      <c r="F806" s="13"/>
      <c r="G806" s="12" t="s">
        <v>1475</v>
      </c>
      <c r="H806" s="12" t="s">
        <v>1100</v>
      </c>
      <c r="I806" s="12" t="s">
        <v>1182</v>
      </c>
    </row>
    <row r="807" spans="1:9" hidden="1" x14ac:dyDescent="0.2">
      <c r="A807" s="10">
        <v>41122</v>
      </c>
      <c r="B807" s="11" t="s">
        <v>2201</v>
      </c>
      <c r="C807" s="66" t="s">
        <v>53</v>
      </c>
      <c r="D807" s="11" t="s">
        <v>20</v>
      </c>
      <c r="E807" s="12" t="s">
        <v>889</v>
      </c>
      <c r="F807" s="13">
        <v>4154</v>
      </c>
      <c r="G807" s="12" t="s">
        <v>890</v>
      </c>
      <c r="H807" s="12" t="s">
        <v>888</v>
      </c>
      <c r="I807" s="12"/>
    </row>
    <row r="808" spans="1:9" hidden="1" x14ac:dyDescent="0.2">
      <c r="A808" s="10">
        <v>41121</v>
      </c>
      <c r="B808" s="11" t="s">
        <v>5</v>
      </c>
      <c r="C808" s="66" t="s">
        <v>761</v>
      </c>
      <c r="D808" s="11" t="s">
        <v>20</v>
      </c>
      <c r="E808" s="12" t="s">
        <v>892</v>
      </c>
      <c r="F808" s="13">
        <v>0</v>
      </c>
      <c r="G808" s="12" t="s">
        <v>893</v>
      </c>
      <c r="H808" s="12" t="s">
        <v>891</v>
      </c>
      <c r="I808" s="12"/>
    </row>
    <row r="809" spans="1:9" hidden="1" x14ac:dyDescent="0.2">
      <c r="A809" s="10">
        <v>41120</v>
      </c>
      <c r="B809" s="11" t="s">
        <v>40</v>
      </c>
      <c r="C809" s="66" t="s">
        <v>53</v>
      </c>
      <c r="D809" s="11" t="s">
        <v>18</v>
      </c>
      <c r="E809" s="12" t="s">
        <v>895</v>
      </c>
      <c r="F809" s="13"/>
      <c r="G809" s="12" t="s">
        <v>896</v>
      </c>
      <c r="H809" s="12" t="s">
        <v>894</v>
      </c>
      <c r="I809" s="12"/>
    </row>
    <row r="810" spans="1:9" hidden="1" x14ac:dyDescent="0.2">
      <c r="A810" s="10">
        <v>41116</v>
      </c>
      <c r="B810" s="11" t="s">
        <v>2234</v>
      </c>
      <c r="C810" s="66" t="s">
        <v>53</v>
      </c>
      <c r="D810" s="11" t="s">
        <v>19</v>
      </c>
      <c r="E810" s="12" t="s">
        <v>795</v>
      </c>
      <c r="F810" s="13">
        <v>22000</v>
      </c>
      <c r="G810" s="12" t="s">
        <v>898</v>
      </c>
      <c r="H810" s="12" t="s">
        <v>897</v>
      </c>
      <c r="I810" s="12"/>
    </row>
    <row r="811" spans="1:9" hidden="1" x14ac:dyDescent="0.2">
      <c r="A811" s="10">
        <v>41115</v>
      </c>
      <c r="B811" s="11" t="s">
        <v>88</v>
      </c>
      <c r="C811" s="66" t="s">
        <v>2</v>
      </c>
      <c r="D811" s="11" t="s">
        <v>19</v>
      </c>
      <c r="E811" s="12" t="s">
        <v>900</v>
      </c>
      <c r="F811" s="13">
        <v>63234.720000000001</v>
      </c>
      <c r="G811" s="12" t="s">
        <v>901</v>
      </c>
      <c r="H811" s="12" t="s">
        <v>899</v>
      </c>
      <c r="I811" s="12"/>
    </row>
    <row r="812" spans="1:9" hidden="1" x14ac:dyDescent="0.2">
      <c r="A812" s="10">
        <v>41115</v>
      </c>
      <c r="B812" s="11" t="s">
        <v>88</v>
      </c>
      <c r="C812" s="66" t="s">
        <v>53</v>
      </c>
      <c r="D812" s="11" t="s">
        <v>18</v>
      </c>
      <c r="E812" s="12" t="s">
        <v>91</v>
      </c>
      <c r="F812" s="13">
        <v>39672</v>
      </c>
      <c r="G812" s="12" t="s">
        <v>903</v>
      </c>
      <c r="H812" s="12" t="s">
        <v>902</v>
      </c>
      <c r="I812" s="12"/>
    </row>
    <row r="813" spans="1:9" hidden="1" x14ac:dyDescent="0.2">
      <c r="A813" s="10">
        <v>41113</v>
      </c>
      <c r="B813" s="11" t="s">
        <v>5</v>
      </c>
      <c r="C813" s="66" t="s">
        <v>53</v>
      </c>
      <c r="D813" s="11" t="s">
        <v>19</v>
      </c>
      <c r="E813" s="12" t="s">
        <v>905</v>
      </c>
      <c r="F813" s="13">
        <v>23086</v>
      </c>
      <c r="G813" s="12" t="s">
        <v>906</v>
      </c>
      <c r="H813" s="12" t="s">
        <v>771</v>
      </c>
      <c r="I813" s="12" t="s">
        <v>1182</v>
      </c>
    </row>
    <row r="814" spans="1:9" hidden="1" x14ac:dyDescent="0.2">
      <c r="A814" s="10">
        <v>41113</v>
      </c>
      <c r="B814" s="11" t="s">
        <v>2194</v>
      </c>
      <c r="C814" s="66" t="s">
        <v>1252</v>
      </c>
      <c r="D814" s="11" t="s">
        <v>1730</v>
      </c>
      <c r="E814" s="12" t="s">
        <v>908</v>
      </c>
      <c r="F814" s="13">
        <v>0</v>
      </c>
      <c r="G814" s="12" t="s">
        <v>2290</v>
      </c>
      <c r="H814" s="12" t="s">
        <v>773</v>
      </c>
      <c r="I814" s="12" t="s">
        <v>1537</v>
      </c>
    </row>
    <row r="815" spans="1:9" hidden="1" x14ac:dyDescent="0.2">
      <c r="A815" s="10">
        <v>41109</v>
      </c>
      <c r="B815" s="11" t="s">
        <v>5</v>
      </c>
      <c r="C815" s="66" t="s">
        <v>2</v>
      </c>
      <c r="D815" s="11" t="s">
        <v>19</v>
      </c>
      <c r="E815" s="12" t="s">
        <v>620</v>
      </c>
      <c r="F815" s="13">
        <v>60267.3</v>
      </c>
      <c r="G815" s="12" t="s">
        <v>911</v>
      </c>
      <c r="H815" s="12" t="s">
        <v>910</v>
      </c>
      <c r="I815" s="12"/>
    </row>
    <row r="816" spans="1:9" hidden="1" x14ac:dyDescent="0.2">
      <c r="A816" s="10">
        <v>41107</v>
      </c>
      <c r="B816" s="11" t="s">
        <v>36</v>
      </c>
      <c r="C816" s="66" t="s">
        <v>53</v>
      </c>
      <c r="D816" s="11" t="s">
        <v>17</v>
      </c>
      <c r="E816" s="12" t="s">
        <v>850</v>
      </c>
      <c r="F816" s="13">
        <v>17336</v>
      </c>
      <c r="G816" s="12" t="s">
        <v>912</v>
      </c>
      <c r="H816" s="12" t="s">
        <v>849</v>
      </c>
      <c r="I816" s="12"/>
    </row>
    <row r="817" spans="1:9" hidden="1" x14ac:dyDescent="0.2">
      <c r="A817" s="10">
        <v>41107</v>
      </c>
      <c r="B817" s="11" t="s">
        <v>40</v>
      </c>
      <c r="C817" s="66" t="s">
        <v>53</v>
      </c>
      <c r="D817" s="11" t="s">
        <v>17</v>
      </c>
      <c r="E817" s="12" t="s">
        <v>914</v>
      </c>
      <c r="F817" s="13">
        <v>2790.65</v>
      </c>
      <c r="G817" s="12" t="s">
        <v>915</v>
      </c>
      <c r="H817" s="12" t="s">
        <v>913</v>
      </c>
      <c r="I817" s="12"/>
    </row>
    <row r="818" spans="1:9" hidden="1" x14ac:dyDescent="0.2">
      <c r="A818" s="10">
        <v>41103</v>
      </c>
      <c r="B818" s="11" t="s">
        <v>40</v>
      </c>
      <c r="C818" s="66" t="s">
        <v>53</v>
      </c>
      <c r="D818" s="11" t="s">
        <v>17</v>
      </c>
      <c r="E818" s="12" t="s">
        <v>288</v>
      </c>
      <c r="F818" s="13">
        <v>46426.76</v>
      </c>
      <c r="G818" s="12" t="s">
        <v>2297</v>
      </c>
      <c r="H818" s="12" t="s">
        <v>916</v>
      </c>
      <c r="I818" s="12"/>
    </row>
    <row r="819" spans="1:9" hidden="1" x14ac:dyDescent="0.2">
      <c r="A819" s="10">
        <v>41102</v>
      </c>
      <c r="B819" s="11" t="s">
        <v>2194</v>
      </c>
      <c r="C819" s="66" t="s">
        <v>53</v>
      </c>
      <c r="D819" s="11" t="s">
        <v>20</v>
      </c>
      <c r="E819" s="12" t="s">
        <v>908</v>
      </c>
      <c r="F819" s="13">
        <v>0</v>
      </c>
      <c r="G819" s="12" t="s">
        <v>2298</v>
      </c>
      <c r="H819" s="12" t="s">
        <v>780</v>
      </c>
      <c r="I819" s="12" t="s">
        <v>1537</v>
      </c>
    </row>
    <row r="820" spans="1:9" hidden="1" x14ac:dyDescent="0.2">
      <c r="A820" s="61">
        <v>41101</v>
      </c>
      <c r="B820" s="62" t="s">
        <v>2267</v>
      </c>
      <c r="C820" s="65" t="s">
        <v>3</v>
      </c>
      <c r="D820" s="62"/>
      <c r="E820" s="62" t="s">
        <v>919</v>
      </c>
      <c r="F820" s="63">
        <v>17528</v>
      </c>
      <c r="G820" s="62" t="s">
        <v>920</v>
      </c>
      <c r="H820" s="62" t="s">
        <v>855</v>
      </c>
      <c r="I820" s="12"/>
    </row>
    <row r="821" spans="1:9" hidden="1" x14ac:dyDescent="0.2">
      <c r="A821" s="10">
        <v>41098</v>
      </c>
      <c r="B821" s="11" t="s">
        <v>5</v>
      </c>
      <c r="C821" s="66" t="s">
        <v>761</v>
      </c>
      <c r="D821" s="11" t="s">
        <v>19</v>
      </c>
      <c r="E821" s="12" t="s">
        <v>921</v>
      </c>
      <c r="F821" s="13">
        <v>0</v>
      </c>
      <c r="G821" s="12" t="s">
        <v>922</v>
      </c>
      <c r="H821" s="12" t="s">
        <v>853</v>
      </c>
      <c r="I821" s="12"/>
    </row>
    <row r="822" spans="1:9" hidden="1" x14ac:dyDescent="0.2">
      <c r="A822" s="10">
        <v>41096</v>
      </c>
      <c r="B822" s="11" t="s">
        <v>5</v>
      </c>
      <c r="C822" s="66" t="s">
        <v>118</v>
      </c>
      <c r="D822" s="11" t="s">
        <v>17</v>
      </c>
      <c r="E822" s="12" t="s">
        <v>764</v>
      </c>
      <c r="F822" s="13">
        <v>690510.55</v>
      </c>
      <c r="G822" s="12" t="s">
        <v>923</v>
      </c>
      <c r="H822" s="12" t="s">
        <v>763</v>
      </c>
      <c r="I822" s="12"/>
    </row>
    <row r="823" spans="1:9" hidden="1" x14ac:dyDescent="0.2">
      <c r="A823" s="10">
        <v>41095</v>
      </c>
      <c r="B823" s="11" t="s">
        <v>2193</v>
      </c>
      <c r="C823" s="66" t="s">
        <v>761</v>
      </c>
      <c r="D823" s="11" t="s">
        <v>1730</v>
      </c>
      <c r="E823" s="12" t="s">
        <v>373</v>
      </c>
      <c r="F823" s="13">
        <v>0</v>
      </c>
      <c r="G823" s="12" t="s">
        <v>2365</v>
      </c>
      <c r="H823" s="12" t="s">
        <v>924</v>
      </c>
      <c r="I823" s="12" t="s">
        <v>1170</v>
      </c>
    </row>
    <row r="824" spans="1:9" hidden="1" x14ac:dyDescent="0.2">
      <c r="A824" s="10">
        <v>41090</v>
      </c>
      <c r="B824" s="11" t="s">
        <v>36</v>
      </c>
      <c r="C824" s="66" t="s">
        <v>2</v>
      </c>
      <c r="D824" s="11" t="s">
        <v>17</v>
      </c>
      <c r="E824" s="12" t="s">
        <v>948</v>
      </c>
      <c r="F824" s="13">
        <v>69417.509999999995</v>
      </c>
      <c r="G824" s="12" t="s">
        <v>1476</v>
      </c>
      <c r="H824" s="12" t="s">
        <v>947</v>
      </c>
      <c r="I824" s="12"/>
    </row>
    <row r="825" spans="1:9" hidden="1" x14ac:dyDescent="0.2">
      <c r="A825" s="10">
        <v>41089</v>
      </c>
      <c r="B825" s="11" t="s">
        <v>40</v>
      </c>
      <c r="C825" s="66" t="s">
        <v>53</v>
      </c>
      <c r="D825" s="11" t="s">
        <v>17</v>
      </c>
      <c r="E825" s="12" t="s">
        <v>104</v>
      </c>
      <c r="F825" s="13">
        <v>8000</v>
      </c>
      <c r="G825" s="12" t="s">
        <v>927</v>
      </c>
      <c r="H825" s="12" t="s">
        <v>926</v>
      </c>
      <c r="I825" s="12"/>
    </row>
    <row r="826" spans="1:9" hidden="1" x14ac:dyDescent="0.2">
      <c r="A826" s="61">
        <v>41087</v>
      </c>
      <c r="B826" s="62" t="s">
        <v>5</v>
      </c>
      <c r="C826" s="65" t="s">
        <v>43</v>
      </c>
      <c r="D826" s="62" t="s">
        <v>18</v>
      </c>
      <c r="E826" s="62" t="s">
        <v>929</v>
      </c>
      <c r="F826" s="63"/>
      <c r="G826" s="62" t="s">
        <v>930</v>
      </c>
      <c r="H826" s="62" t="s">
        <v>928</v>
      </c>
      <c r="I826" s="12"/>
    </row>
    <row r="827" spans="1:9" hidden="1" x14ac:dyDescent="0.2">
      <c r="A827" s="10">
        <v>41085</v>
      </c>
      <c r="B827" s="11" t="s">
        <v>40</v>
      </c>
      <c r="C827" s="66" t="s">
        <v>43</v>
      </c>
      <c r="D827" s="11" t="s">
        <v>17</v>
      </c>
      <c r="E827" s="12" t="s">
        <v>104</v>
      </c>
      <c r="F827" s="13">
        <v>0</v>
      </c>
      <c r="G827" s="12" t="s">
        <v>932</v>
      </c>
      <c r="H827" s="12" t="s">
        <v>931</v>
      </c>
      <c r="I827" s="12"/>
    </row>
    <row r="828" spans="1:9" hidden="1" x14ac:dyDescent="0.2">
      <c r="A828" s="10">
        <v>41081</v>
      </c>
      <c r="B828" s="11" t="s">
        <v>40</v>
      </c>
      <c r="C828" s="66" t="s">
        <v>53</v>
      </c>
      <c r="D828" s="11" t="s">
        <v>17</v>
      </c>
      <c r="E828" s="12" t="s">
        <v>914</v>
      </c>
      <c r="F828" s="13">
        <v>0</v>
      </c>
      <c r="G828" s="12" t="s">
        <v>934</v>
      </c>
      <c r="H828" s="12" t="s">
        <v>933</v>
      </c>
      <c r="I828" s="12"/>
    </row>
    <row r="829" spans="1:9" hidden="1" x14ac:dyDescent="0.2">
      <c r="A829" s="10">
        <v>41073</v>
      </c>
      <c r="B829" s="11" t="s">
        <v>5</v>
      </c>
      <c r="C829" s="66" t="s">
        <v>53</v>
      </c>
      <c r="D829" s="11" t="s">
        <v>19</v>
      </c>
      <c r="E829" s="12" t="s">
        <v>72</v>
      </c>
      <c r="F829" s="13">
        <v>49094.07</v>
      </c>
      <c r="G829" s="12" t="s">
        <v>936</v>
      </c>
      <c r="H829" s="12" t="s">
        <v>935</v>
      </c>
      <c r="I829" s="12" t="s">
        <v>1182</v>
      </c>
    </row>
    <row r="830" spans="1:9" hidden="1" x14ac:dyDescent="0.2">
      <c r="A830" s="10">
        <v>41073</v>
      </c>
      <c r="B830" s="11" t="s">
        <v>4</v>
      </c>
      <c r="C830" s="66" t="s">
        <v>43</v>
      </c>
      <c r="D830" s="11" t="s">
        <v>20</v>
      </c>
      <c r="E830" s="12" t="s">
        <v>938</v>
      </c>
      <c r="F830" s="13"/>
      <c r="G830" s="12" t="s">
        <v>939</v>
      </c>
      <c r="H830" s="12" t="s">
        <v>937</v>
      </c>
      <c r="I830" s="12"/>
    </row>
    <row r="831" spans="1:9" hidden="1" x14ac:dyDescent="0.2">
      <c r="A831" s="10">
        <v>41073</v>
      </c>
      <c r="B831" s="11" t="s">
        <v>2201</v>
      </c>
      <c r="C831" s="66" t="s">
        <v>53</v>
      </c>
      <c r="D831" s="11" t="s">
        <v>19</v>
      </c>
      <c r="E831" s="12" t="s">
        <v>208</v>
      </c>
      <c r="F831" s="13">
        <v>5288.17</v>
      </c>
      <c r="G831" s="12" t="s">
        <v>940</v>
      </c>
      <c r="H831" s="12" t="s">
        <v>880</v>
      </c>
      <c r="I831" s="12"/>
    </row>
    <row r="832" spans="1:9" hidden="1" x14ac:dyDescent="0.2">
      <c r="A832" s="10">
        <v>41073</v>
      </c>
      <c r="B832" s="11" t="s">
        <v>36</v>
      </c>
      <c r="C832" s="66" t="s">
        <v>53</v>
      </c>
      <c r="D832" s="11" t="s">
        <v>17</v>
      </c>
      <c r="E832" s="12" t="s">
        <v>730</v>
      </c>
      <c r="F832" s="13">
        <v>2462.3000000000002</v>
      </c>
      <c r="G832" s="12" t="s">
        <v>942</v>
      </c>
      <c r="H832" s="12" t="s">
        <v>941</v>
      </c>
      <c r="I832" s="12"/>
    </row>
    <row r="833" spans="1:9" hidden="1" x14ac:dyDescent="0.2">
      <c r="A833" s="10">
        <v>41071</v>
      </c>
      <c r="B833" s="11" t="s">
        <v>5</v>
      </c>
      <c r="C833" s="66" t="s">
        <v>37</v>
      </c>
      <c r="D833" s="11" t="s">
        <v>18</v>
      </c>
      <c r="E833" s="12" t="s">
        <v>929</v>
      </c>
      <c r="F833" s="13">
        <v>4326.3999999999996</v>
      </c>
      <c r="G833" s="12" t="s">
        <v>944</v>
      </c>
      <c r="H833" s="12" t="s">
        <v>943</v>
      </c>
      <c r="I833" s="12"/>
    </row>
    <row r="834" spans="1:9" hidden="1" x14ac:dyDescent="0.2">
      <c r="A834" s="10">
        <v>41069</v>
      </c>
      <c r="B834" s="11" t="s">
        <v>40</v>
      </c>
      <c r="C834" s="66" t="s">
        <v>2</v>
      </c>
      <c r="D834" s="11" t="s">
        <v>17</v>
      </c>
      <c r="E834" s="12" t="s">
        <v>945</v>
      </c>
      <c r="F834" s="13">
        <v>139038.20000000001</v>
      </c>
      <c r="G834" s="12" t="s">
        <v>946</v>
      </c>
      <c r="H834" s="12" t="s">
        <v>855</v>
      </c>
      <c r="I834" s="12"/>
    </row>
    <row r="835" spans="1:9" hidden="1" x14ac:dyDescent="0.2">
      <c r="A835" s="10">
        <v>41066</v>
      </c>
      <c r="B835" s="11" t="s">
        <v>2194</v>
      </c>
      <c r="C835" s="66" t="s">
        <v>2</v>
      </c>
      <c r="D835" s="11" t="s">
        <v>20</v>
      </c>
      <c r="E835" s="12" t="s">
        <v>948</v>
      </c>
      <c r="F835" s="13">
        <v>85000</v>
      </c>
      <c r="G835" s="12" t="s">
        <v>2299</v>
      </c>
      <c r="H835" s="12" t="s">
        <v>947</v>
      </c>
      <c r="I835" s="12" t="s">
        <v>1884</v>
      </c>
    </row>
    <row r="836" spans="1:9" hidden="1" x14ac:dyDescent="0.2">
      <c r="A836" s="61">
        <v>41065</v>
      </c>
      <c r="B836" s="62" t="s">
        <v>2194</v>
      </c>
      <c r="C836" s="65" t="s">
        <v>2</v>
      </c>
      <c r="D836" s="62" t="s">
        <v>20</v>
      </c>
      <c r="E836" s="62" t="s">
        <v>83</v>
      </c>
      <c r="F836" s="63">
        <v>71126.94</v>
      </c>
      <c r="G836" s="62" t="s">
        <v>2300</v>
      </c>
      <c r="H836" s="62" t="s">
        <v>950</v>
      </c>
      <c r="I836" s="12"/>
    </row>
    <row r="837" spans="1:9" hidden="1" x14ac:dyDescent="0.2">
      <c r="A837" s="10">
        <v>41065</v>
      </c>
      <c r="B837" s="11" t="s">
        <v>2234</v>
      </c>
      <c r="C837" s="66" t="s">
        <v>53</v>
      </c>
      <c r="D837" s="11" t="s">
        <v>17</v>
      </c>
      <c r="E837" s="12" t="s">
        <v>72</v>
      </c>
      <c r="F837" s="13"/>
      <c r="G837" s="12" t="s">
        <v>953</v>
      </c>
      <c r="H837" s="12" t="s">
        <v>952</v>
      </c>
      <c r="I837" s="12" t="s">
        <v>1494</v>
      </c>
    </row>
    <row r="838" spans="1:9" hidden="1" x14ac:dyDescent="0.2">
      <c r="A838" s="10">
        <v>41058</v>
      </c>
      <c r="B838" s="11" t="s">
        <v>40</v>
      </c>
      <c r="C838" s="66" t="s">
        <v>43</v>
      </c>
      <c r="D838" s="11" t="s">
        <v>17</v>
      </c>
      <c r="E838" s="12" t="s">
        <v>83</v>
      </c>
      <c r="F838" s="13">
        <v>0</v>
      </c>
      <c r="G838" s="12" t="s">
        <v>955</v>
      </c>
      <c r="H838" s="12" t="s">
        <v>954</v>
      </c>
      <c r="I838" s="12"/>
    </row>
    <row r="839" spans="1:9" hidden="1" x14ac:dyDescent="0.2">
      <c r="A839" s="10">
        <v>41058</v>
      </c>
      <c r="B839" s="11" t="s">
        <v>2194</v>
      </c>
      <c r="C839" s="66" t="s">
        <v>2</v>
      </c>
      <c r="D839" s="11" t="s">
        <v>17</v>
      </c>
      <c r="E839" s="12" t="s">
        <v>203</v>
      </c>
      <c r="F839" s="13">
        <v>93303.48</v>
      </c>
      <c r="G839" s="12" t="s">
        <v>2301</v>
      </c>
      <c r="H839" s="12" t="s">
        <v>786</v>
      </c>
      <c r="I839" s="12"/>
    </row>
    <row r="840" spans="1:9" hidden="1" x14ac:dyDescent="0.2">
      <c r="A840" s="10">
        <v>41047</v>
      </c>
      <c r="B840" s="11" t="s">
        <v>36</v>
      </c>
      <c r="C840" s="66" t="s">
        <v>2</v>
      </c>
      <c r="D840" s="11" t="s">
        <v>19</v>
      </c>
      <c r="E840" s="12" t="s">
        <v>958</v>
      </c>
      <c r="F840" s="13">
        <v>73309.61</v>
      </c>
      <c r="G840" s="12" t="s">
        <v>107</v>
      </c>
      <c r="H840" s="12" t="s">
        <v>1748</v>
      </c>
      <c r="I840" s="12"/>
    </row>
    <row r="841" spans="1:9" hidden="1" x14ac:dyDescent="0.2">
      <c r="A841" s="61">
        <v>41047</v>
      </c>
      <c r="B841" s="62" t="s">
        <v>2193</v>
      </c>
      <c r="C841" s="65" t="s">
        <v>53</v>
      </c>
      <c r="D841" s="62" t="s">
        <v>1730</v>
      </c>
      <c r="E841" s="62" t="s">
        <v>373</v>
      </c>
      <c r="F841" s="63">
        <v>7455.45</v>
      </c>
      <c r="G841" s="62" t="s">
        <v>2366</v>
      </c>
      <c r="H841" s="62" t="s">
        <v>924</v>
      </c>
      <c r="I841" s="12" t="s">
        <v>1170</v>
      </c>
    </row>
    <row r="842" spans="1:9" hidden="1" x14ac:dyDescent="0.2">
      <c r="A842" s="10">
        <v>41044</v>
      </c>
      <c r="B842" s="11" t="s">
        <v>36</v>
      </c>
      <c r="C842" s="66" t="s">
        <v>53</v>
      </c>
      <c r="D842" s="11" t="s">
        <v>19</v>
      </c>
      <c r="E842" s="12" t="s">
        <v>29</v>
      </c>
      <c r="F842" s="13">
        <v>18215</v>
      </c>
      <c r="G842" s="12" t="s">
        <v>961</v>
      </c>
      <c r="H842" s="12" t="s">
        <v>960</v>
      </c>
      <c r="I842" s="12"/>
    </row>
    <row r="843" spans="1:9" hidden="1" x14ac:dyDescent="0.2">
      <c r="A843" s="10">
        <v>41042</v>
      </c>
      <c r="B843" s="11" t="s">
        <v>2194</v>
      </c>
      <c r="C843" s="66" t="s">
        <v>2</v>
      </c>
      <c r="D843" s="11" t="s">
        <v>19</v>
      </c>
      <c r="E843" s="12" t="s">
        <v>203</v>
      </c>
      <c r="F843" s="13">
        <v>141239.94</v>
      </c>
      <c r="G843" s="12" t="s">
        <v>2302</v>
      </c>
      <c r="H843" s="12" t="s">
        <v>786</v>
      </c>
      <c r="I843" s="12"/>
    </row>
    <row r="844" spans="1:9" hidden="1" x14ac:dyDescent="0.2">
      <c r="A844" s="10">
        <v>41038</v>
      </c>
      <c r="B844" s="11" t="s">
        <v>40</v>
      </c>
      <c r="C844" s="66" t="s">
        <v>2</v>
      </c>
      <c r="D844" s="11" t="s">
        <v>17</v>
      </c>
      <c r="E844" s="12" t="s">
        <v>104</v>
      </c>
      <c r="F844" s="13">
        <v>125968.12</v>
      </c>
      <c r="G844" s="12" t="s">
        <v>964</v>
      </c>
      <c r="H844" s="12" t="s">
        <v>963</v>
      </c>
      <c r="I844" s="12"/>
    </row>
    <row r="845" spans="1:9" hidden="1" x14ac:dyDescent="0.2">
      <c r="A845" s="10">
        <v>41038</v>
      </c>
      <c r="B845" s="11" t="s">
        <v>5</v>
      </c>
      <c r="C845" s="66" t="s">
        <v>2</v>
      </c>
      <c r="D845" s="11" t="s">
        <v>19</v>
      </c>
      <c r="E845" s="12" t="s">
        <v>26</v>
      </c>
      <c r="F845" s="13">
        <v>153287.85</v>
      </c>
      <c r="G845" s="12" t="s">
        <v>107</v>
      </c>
      <c r="H845" s="12" t="s">
        <v>965</v>
      </c>
      <c r="I845" s="12"/>
    </row>
    <row r="846" spans="1:9" hidden="1" x14ac:dyDescent="0.2">
      <c r="A846" s="10">
        <v>41037</v>
      </c>
      <c r="B846" s="11" t="s">
        <v>2194</v>
      </c>
      <c r="C846" s="66" t="s">
        <v>1252</v>
      </c>
      <c r="D846" s="11" t="s">
        <v>1730</v>
      </c>
      <c r="E846" s="12" t="s">
        <v>203</v>
      </c>
      <c r="F846" s="13">
        <v>0</v>
      </c>
      <c r="G846" s="12" t="s">
        <v>2332</v>
      </c>
      <c r="H846" s="12" t="s">
        <v>786</v>
      </c>
      <c r="I846" s="12" t="s">
        <v>1579</v>
      </c>
    </row>
    <row r="847" spans="1:9" hidden="1" x14ac:dyDescent="0.2">
      <c r="A847" s="10">
        <v>41034</v>
      </c>
      <c r="B847" s="11" t="s">
        <v>36</v>
      </c>
      <c r="C847" s="66" t="s">
        <v>43</v>
      </c>
      <c r="D847" s="11" t="s">
        <v>17</v>
      </c>
      <c r="E847" s="12" t="s">
        <v>968</v>
      </c>
      <c r="F847" s="13">
        <v>2800</v>
      </c>
      <c r="G847" s="12" t="s">
        <v>969</v>
      </c>
      <c r="H847" s="12" t="s">
        <v>967</v>
      </c>
      <c r="I847" s="12"/>
    </row>
    <row r="848" spans="1:9" hidden="1" x14ac:dyDescent="0.2">
      <c r="A848" s="10">
        <v>41032</v>
      </c>
      <c r="B848" s="11" t="s">
        <v>40</v>
      </c>
      <c r="C848" s="66" t="s">
        <v>37</v>
      </c>
      <c r="D848" s="11" t="s">
        <v>18</v>
      </c>
      <c r="E848" s="12" t="s">
        <v>66</v>
      </c>
      <c r="F848" s="13"/>
      <c r="G848" s="12" t="s">
        <v>971</v>
      </c>
      <c r="H848" s="12" t="s">
        <v>970</v>
      </c>
      <c r="I848" s="12"/>
    </row>
    <row r="849" spans="1:9" hidden="1" x14ac:dyDescent="0.2">
      <c r="A849" s="10">
        <v>41031</v>
      </c>
      <c r="B849" s="11" t="s">
        <v>36</v>
      </c>
      <c r="C849" s="66" t="s">
        <v>43</v>
      </c>
      <c r="D849" s="11" t="s">
        <v>17</v>
      </c>
      <c r="E849" s="12" t="s">
        <v>972</v>
      </c>
      <c r="F849" s="13">
        <v>3280</v>
      </c>
      <c r="G849" s="12" t="s">
        <v>973</v>
      </c>
      <c r="H849" s="12" t="s">
        <v>967</v>
      </c>
      <c r="I849" s="12"/>
    </row>
    <row r="850" spans="1:9" hidden="1" x14ac:dyDescent="0.2">
      <c r="A850" s="10">
        <v>41026</v>
      </c>
      <c r="B850" s="11" t="s">
        <v>36</v>
      </c>
      <c r="C850" s="66" t="s">
        <v>53</v>
      </c>
      <c r="D850" s="11" t="s">
        <v>17</v>
      </c>
      <c r="E850" s="12" t="s">
        <v>975</v>
      </c>
      <c r="F850" s="13">
        <v>9057.6</v>
      </c>
      <c r="G850" s="12" t="s">
        <v>976</v>
      </c>
      <c r="H850" s="12" t="s">
        <v>974</v>
      </c>
      <c r="I850" s="12"/>
    </row>
    <row r="851" spans="1:9" hidden="1" x14ac:dyDescent="0.2">
      <c r="A851" s="10">
        <v>41021</v>
      </c>
      <c r="B851" s="11" t="s">
        <v>36</v>
      </c>
      <c r="C851" s="66" t="s">
        <v>43</v>
      </c>
      <c r="D851" s="11" t="s">
        <v>17</v>
      </c>
      <c r="E851" s="12" t="s">
        <v>977</v>
      </c>
      <c r="F851" s="13">
        <v>3280</v>
      </c>
      <c r="G851" s="12" t="s">
        <v>978</v>
      </c>
      <c r="H851" s="12" t="s">
        <v>967</v>
      </c>
      <c r="I851" s="12"/>
    </row>
    <row r="852" spans="1:9" hidden="1" x14ac:dyDescent="0.2">
      <c r="A852" s="10">
        <v>41007</v>
      </c>
      <c r="B852" s="11" t="s">
        <v>36</v>
      </c>
      <c r="C852" s="66" t="s">
        <v>3</v>
      </c>
      <c r="D852" s="11" t="s">
        <v>18</v>
      </c>
      <c r="E852" s="12" t="s">
        <v>83</v>
      </c>
      <c r="F852" s="13"/>
      <c r="G852" s="12" t="s">
        <v>980</v>
      </c>
      <c r="H852" s="12" t="s">
        <v>2190</v>
      </c>
      <c r="I852" s="12"/>
    </row>
    <row r="853" spans="1:9" hidden="1" x14ac:dyDescent="0.2">
      <c r="A853" s="10">
        <v>41005</v>
      </c>
      <c r="B853" s="11" t="s">
        <v>2201</v>
      </c>
      <c r="C853" s="66"/>
      <c r="D853" s="11"/>
      <c r="E853" s="12" t="s">
        <v>900</v>
      </c>
      <c r="F853" s="13"/>
      <c r="G853" s="12" t="s">
        <v>981</v>
      </c>
      <c r="H853" s="12" t="s">
        <v>880</v>
      </c>
      <c r="I853" s="12"/>
    </row>
    <row r="854" spans="1:9" hidden="1" x14ac:dyDescent="0.2">
      <c r="A854" s="10">
        <v>40999</v>
      </c>
      <c r="B854" s="11" t="s">
        <v>40</v>
      </c>
      <c r="C854" s="66" t="s">
        <v>37</v>
      </c>
      <c r="D854" s="11" t="s">
        <v>18</v>
      </c>
      <c r="E854" s="12" t="s">
        <v>66</v>
      </c>
      <c r="F854" s="13"/>
      <c r="G854" s="12" t="s">
        <v>983</v>
      </c>
      <c r="H854" s="12" t="s">
        <v>982</v>
      </c>
      <c r="I854" s="12"/>
    </row>
    <row r="855" spans="1:9" hidden="1" x14ac:dyDescent="0.2">
      <c r="A855" s="10">
        <v>40997</v>
      </c>
      <c r="B855" s="11" t="s">
        <v>36</v>
      </c>
      <c r="C855" s="66" t="s">
        <v>53</v>
      </c>
      <c r="D855" s="11" t="s">
        <v>17</v>
      </c>
      <c r="E855" s="12" t="s">
        <v>373</v>
      </c>
      <c r="F855" s="13">
        <v>45355.199999999997</v>
      </c>
      <c r="G855" s="12" t="s">
        <v>985</v>
      </c>
      <c r="H855" s="12" t="s">
        <v>984</v>
      </c>
      <c r="I855" s="12"/>
    </row>
    <row r="856" spans="1:9" hidden="1" x14ac:dyDescent="0.2">
      <c r="A856" s="10">
        <v>40991</v>
      </c>
      <c r="B856" s="11" t="s">
        <v>36</v>
      </c>
      <c r="C856" s="66" t="s">
        <v>43</v>
      </c>
      <c r="D856" s="11" t="s">
        <v>17</v>
      </c>
      <c r="E856" s="12" t="s">
        <v>34</v>
      </c>
      <c r="F856" s="13"/>
      <c r="G856" s="12" t="s">
        <v>986</v>
      </c>
      <c r="H856" s="12" t="s">
        <v>817</v>
      </c>
      <c r="I856" s="12"/>
    </row>
    <row r="857" spans="1:9" hidden="1" x14ac:dyDescent="0.2">
      <c r="A857" s="61">
        <v>40990</v>
      </c>
      <c r="B857" s="62" t="s">
        <v>40</v>
      </c>
      <c r="C857" s="65" t="s">
        <v>43</v>
      </c>
      <c r="D857" s="62" t="s">
        <v>18</v>
      </c>
      <c r="E857" s="62" t="s">
        <v>988</v>
      </c>
      <c r="F857" s="63"/>
      <c r="G857" s="62" t="s">
        <v>989</v>
      </c>
      <c r="H857" s="62" t="s">
        <v>987</v>
      </c>
      <c r="I857" s="12"/>
    </row>
    <row r="858" spans="1:9" hidden="1" x14ac:dyDescent="0.2">
      <c r="A858" s="10">
        <v>40989</v>
      </c>
      <c r="B858" s="11" t="s">
        <v>88</v>
      </c>
      <c r="C858" s="66" t="s">
        <v>43</v>
      </c>
      <c r="D858" s="11" t="s">
        <v>18</v>
      </c>
      <c r="E858" s="12" t="s">
        <v>497</v>
      </c>
      <c r="F858" s="13">
        <v>0</v>
      </c>
      <c r="G858" s="12" t="s">
        <v>990</v>
      </c>
      <c r="H858" s="12" t="s">
        <v>869</v>
      </c>
      <c r="I858" s="12"/>
    </row>
    <row r="859" spans="1:9" hidden="1" x14ac:dyDescent="0.2">
      <c r="A859" s="10">
        <v>40988</v>
      </c>
      <c r="B859" s="11" t="s">
        <v>5</v>
      </c>
      <c r="C859" s="66" t="s">
        <v>53</v>
      </c>
      <c r="D859" s="11" t="s">
        <v>17</v>
      </c>
      <c r="E859" s="12" t="s">
        <v>991</v>
      </c>
      <c r="F859" s="13">
        <v>46657.42</v>
      </c>
      <c r="G859" s="12" t="s">
        <v>992</v>
      </c>
      <c r="H859" s="12" t="s">
        <v>965</v>
      </c>
      <c r="I859" s="12"/>
    </row>
    <row r="860" spans="1:9" hidden="1" x14ac:dyDescent="0.2">
      <c r="A860" s="10">
        <v>40987</v>
      </c>
      <c r="B860" s="11" t="s">
        <v>2270</v>
      </c>
      <c r="C860" s="66" t="s">
        <v>2</v>
      </c>
      <c r="D860" s="11" t="s">
        <v>17</v>
      </c>
      <c r="E860" s="12" t="s">
        <v>994</v>
      </c>
      <c r="F860" s="13">
        <v>79631.42</v>
      </c>
      <c r="G860" s="12" t="s">
        <v>995</v>
      </c>
      <c r="H860" s="12" t="s">
        <v>993</v>
      </c>
      <c r="I860" s="12"/>
    </row>
    <row r="861" spans="1:9" hidden="1" x14ac:dyDescent="0.2">
      <c r="A861" s="10">
        <v>40983</v>
      </c>
      <c r="B861" s="11" t="s">
        <v>4</v>
      </c>
      <c r="C861" s="66" t="s">
        <v>37</v>
      </c>
      <c r="D861" s="11" t="s">
        <v>18</v>
      </c>
      <c r="E861" s="12" t="s">
        <v>308</v>
      </c>
      <c r="F861" s="13"/>
      <c r="G861" s="12" t="s">
        <v>997</v>
      </c>
      <c r="H861" s="12" t="s">
        <v>996</v>
      </c>
      <c r="I861" s="12"/>
    </row>
    <row r="862" spans="1:9" hidden="1" x14ac:dyDescent="0.2">
      <c r="A862" s="10">
        <v>40983</v>
      </c>
      <c r="B862" s="11" t="s">
        <v>36</v>
      </c>
      <c r="C862" s="66" t="s">
        <v>53</v>
      </c>
      <c r="D862" s="11" t="s">
        <v>19</v>
      </c>
      <c r="E862" s="12" t="s">
        <v>999</v>
      </c>
      <c r="F862" s="13">
        <v>21527.34</v>
      </c>
      <c r="G862" s="12" t="s">
        <v>22</v>
      </c>
      <c r="H862" s="12" t="s">
        <v>998</v>
      </c>
      <c r="I862" s="12"/>
    </row>
    <row r="863" spans="1:9" hidden="1" x14ac:dyDescent="0.2">
      <c r="A863" s="10">
        <v>40982</v>
      </c>
      <c r="B863" s="11" t="s">
        <v>36</v>
      </c>
      <c r="C863" s="66" t="s">
        <v>43</v>
      </c>
      <c r="D863" s="11" t="s">
        <v>17</v>
      </c>
      <c r="E863" s="12" t="s">
        <v>1000</v>
      </c>
      <c r="F863" s="13">
        <v>1500</v>
      </c>
      <c r="G863" s="12" t="s">
        <v>1001</v>
      </c>
      <c r="H863" s="12" t="s">
        <v>967</v>
      </c>
      <c r="I863" s="12"/>
    </row>
    <row r="864" spans="1:9" hidden="1" x14ac:dyDescent="0.2">
      <c r="A864" s="10">
        <v>40980</v>
      </c>
      <c r="B864" s="11" t="s">
        <v>36</v>
      </c>
      <c r="C864" s="66" t="s">
        <v>43</v>
      </c>
      <c r="D864" s="11" t="s">
        <v>17</v>
      </c>
      <c r="E864" s="12" t="s">
        <v>1003</v>
      </c>
      <c r="F864" s="13"/>
      <c r="G864" s="12" t="s">
        <v>1004</v>
      </c>
      <c r="H864" s="12" t="s">
        <v>1002</v>
      </c>
      <c r="I864" s="12"/>
    </row>
    <row r="865" spans="1:9" hidden="1" x14ac:dyDescent="0.2">
      <c r="A865" s="10">
        <v>40980</v>
      </c>
      <c r="B865" s="11" t="s">
        <v>2193</v>
      </c>
      <c r="C865" s="66" t="s">
        <v>53</v>
      </c>
      <c r="D865" s="11" t="s">
        <v>1730</v>
      </c>
      <c r="E865" s="12" t="s">
        <v>83</v>
      </c>
      <c r="F865" s="13">
        <v>34715.35</v>
      </c>
      <c r="G865" s="12" t="s">
        <v>2367</v>
      </c>
      <c r="H865" s="12" t="s">
        <v>846</v>
      </c>
      <c r="I865" s="12" t="s">
        <v>1177</v>
      </c>
    </row>
    <row r="866" spans="1:9" hidden="1" x14ac:dyDescent="0.2">
      <c r="A866" s="10">
        <v>40976</v>
      </c>
      <c r="B866" s="11" t="s">
        <v>5</v>
      </c>
      <c r="C866" s="66" t="s">
        <v>53</v>
      </c>
      <c r="D866" s="11" t="s">
        <v>20</v>
      </c>
      <c r="E866" s="12" t="s">
        <v>373</v>
      </c>
      <c r="F866" s="13">
        <v>0</v>
      </c>
      <c r="G866" s="12" t="s">
        <v>1006</v>
      </c>
      <c r="H866" s="12" t="s">
        <v>924</v>
      </c>
      <c r="I866" s="12"/>
    </row>
    <row r="867" spans="1:9" hidden="1" x14ac:dyDescent="0.2">
      <c r="A867" s="10">
        <v>40969</v>
      </c>
      <c r="B867" s="11" t="s">
        <v>36</v>
      </c>
      <c r="C867" s="66" t="s">
        <v>43</v>
      </c>
      <c r="D867" s="11" t="s">
        <v>17</v>
      </c>
      <c r="E867" s="12" t="s">
        <v>1008</v>
      </c>
      <c r="F867" s="13">
        <v>381.77</v>
      </c>
      <c r="G867" s="12" t="s">
        <v>1009</v>
      </c>
      <c r="H867" s="12" t="s">
        <v>1007</v>
      </c>
      <c r="I867" s="12"/>
    </row>
    <row r="868" spans="1:9" hidden="1" x14ac:dyDescent="0.2">
      <c r="A868" s="10">
        <v>40969</v>
      </c>
      <c r="B868" s="11" t="s">
        <v>5</v>
      </c>
      <c r="C868" s="66" t="s">
        <v>53</v>
      </c>
      <c r="D868" s="11" t="s">
        <v>19</v>
      </c>
      <c r="E868" s="12" t="s">
        <v>521</v>
      </c>
      <c r="F868" s="13">
        <v>5432.8</v>
      </c>
      <c r="G868" s="12" t="s">
        <v>22</v>
      </c>
      <c r="H868" s="12" t="s">
        <v>943</v>
      </c>
      <c r="I868" s="12"/>
    </row>
    <row r="869" spans="1:9" hidden="1" x14ac:dyDescent="0.2">
      <c r="A869" s="10">
        <v>40968</v>
      </c>
      <c r="B869" s="11" t="s">
        <v>5</v>
      </c>
      <c r="C869" s="66" t="s">
        <v>761</v>
      </c>
      <c r="D869" s="11" t="s">
        <v>19</v>
      </c>
      <c r="E869" s="12" t="s">
        <v>260</v>
      </c>
      <c r="F869" s="13"/>
      <c r="G869" s="12" t="s">
        <v>1010</v>
      </c>
      <c r="H869" s="12" t="s">
        <v>891</v>
      </c>
      <c r="I869" s="12"/>
    </row>
    <row r="870" spans="1:9" hidden="1" x14ac:dyDescent="0.2">
      <c r="A870" s="10">
        <v>40966</v>
      </c>
      <c r="B870" s="11" t="s">
        <v>40</v>
      </c>
      <c r="C870" s="66" t="s">
        <v>43</v>
      </c>
      <c r="D870" s="11" t="s">
        <v>18</v>
      </c>
      <c r="E870" s="12" t="s">
        <v>1012</v>
      </c>
      <c r="F870" s="13">
        <v>63.81</v>
      </c>
      <c r="G870" s="12" t="s">
        <v>1013</v>
      </c>
      <c r="H870" s="12" t="s">
        <v>1011</v>
      </c>
      <c r="I870" s="12"/>
    </row>
    <row r="871" spans="1:9" hidden="1" x14ac:dyDescent="0.2">
      <c r="A871" s="10">
        <v>40961</v>
      </c>
      <c r="B871" s="11" t="s">
        <v>36</v>
      </c>
      <c r="C871" s="66" t="s">
        <v>53</v>
      </c>
      <c r="D871" s="11" t="s">
        <v>17</v>
      </c>
      <c r="E871" s="12" t="s">
        <v>1015</v>
      </c>
      <c r="F871" s="13">
        <v>9703.18</v>
      </c>
      <c r="G871" s="12" t="s">
        <v>1016</v>
      </c>
      <c r="H871" s="12" t="s">
        <v>1014</v>
      </c>
      <c r="I871" s="12"/>
    </row>
    <row r="872" spans="1:9" hidden="1" x14ac:dyDescent="0.2">
      <c r="A872" s="10">
        <v>40956</v>
      </c>
      <c r="B872" s="11" t="s">
        <v>5</v>
      </c>
      <c r="C872" s="66" t="s">
        <v>2</v>
      </c>
      <c r="D872" s="11" t="s">
        <v>19</v>
      </c>
      <c r="E872" s="12" t="s">
        <v>26</v>
      </c>
      <c r="F872" s="13">
        <v>135106.16</v>
      </c>
      <c r="G872" s="12" t="s">
        <v>22</v>
      </c>
      <c r="H872" s="12" t="s">
        <v>1017</v>
      </c>
      <c r="I872" s="12"/>
    </row>
    <row r="873" spans="1:9" hidden="1" x14ac:dyDescent="0.2">
      <c r="A873" s="10">
        <v>40955</v>
      </c>
      <c r="B873" s="11" t="s">
        <v>40</v>
      </c>
      <c r="C873" s="66" t="s">
        <v>761</v>
      </c>
      <c r="D873" s="11" t="s">
        <v>19</v>
      </c>
      <c r="E873" s="12" t="s">
        <v>221</v>
      </c>
      <c r="F873" s="13"/>
      <c r="G873" s="12" t="s">
        <v>1018</v>
      </c>
      <c r="H873" s="12" t="s">
        <v>855</v>
      </c>
      <c r="I873" s="12" t="s">
        <v>1699</v>
      </c>
    </row>
    <row r="874" spans="1:9" hidden="1" x14ac:dyDescent="0.2">
      <c r="A874" s="10">
        <v>40951</v>
      </c>
      <c r="B874" s="11" t="s">
        <v>36</v>
      </c>
      <c r="C874" s="66" t="s">
        <v>43</v>
      </c>
      <c r="D874" s="11" t="s">
        <v>17</v>
      </c>
      <c r="E874" s="12" t="s">
        <v>1020</v>
      </c>
      <c r="F874" s="13">
        <v>0</v>
      </c>
      <c r="G874" s="12" t="s">
        <v>1021</v>
      </c>
      <c r="H874" s="12" t="s">
        <v>1019</v>
      </c>
      <c r="I874" s="12"/>
    </row>
    <row r="875" spans="1:9" hidden="1" x14ac:dyDescent="0.2">
      <c r="A875" s="10">
        <v>40948</v>
      </c>
      <c r="B875" s="11" t="s">
        <v>6</v>
      </c>
      <c r="C875" s="66" t="s">
        <v>43</v>
      </c>
      <c r="D875" s="11" t="s">
        <v>20</v>
      </c>
      <c r="E875" s="12" t="s">
        <v>83</v>
      </c>
      <c r="F875" s="13">
        <v>550</v>
      </c>
      <c r="G875" s="12" t="s">
        <v>1023</v>
      </c>
      <c r="H875" s="12" t="s">
        <v>1022</v>
      </c>
      <c r="I875" s="12"/>
    </row>
    <row r="876" spans="1:9" hidden="1" x14ac:dyDescent="0.2">
      <c r="A876" s="10">
        <v>40947</v>
      </c>
      <c r="B876" s="11" t="s">
        <v>40</v>
      </c>
      <c r="C876" s="66" t="s">
        <v>118</v>
      </c>
      <c r="D876" s="11" t="s">
        <v>19</v>
      </c>
      <c r="E876" s="12" t="s">
        <v>221</v>
      </c>
      <c r="F876" s="13">
        <v>0.1</v>
      </c>
      <c r="G876" s="12" t="s">
        <v>1024</v>
      </c>
      <c r="H876" s="12" t="s">
        <v>855</v>
      </c>
      <c r="I876" s="12" t="s">
        <v>1699</v>
      </c>
    </row>
    <row r="877" spans="1:9" hidden="1" x14ac:dyDescent="0.2">
      <c r="A877" s="10">
        <v>40945</v>
      </c>
      <c r="B877" s="11" t="s">
        <v>88</v>
      </c>
      <c r="C877" s="66" t="s">
        <v>2</v>
      </c>
      <c r="D877" s="11" t="s">
        <v>17</v>
      </c>
      <c r="E877" s="12" t="s">
        <v>83</v>
      </c>
      <c r="F877" s="13">
        <v>476000</v>
      </c>
      <c r="G877" s="12" t="s">
        <v>1026</v>
      </c>
      <c r="H877" s="12" t="s">
        <v>1025</v>
      </c>
      <c r="I877" s="12"/>
    </row>
    <row r="878" spans="1:9" hidden="1" x14ac:dyDescent="0.2">
      <c r="A878" s="10">
        <v>40942</v>
      </c>
      <c r="B878" s="11" t="s">
        <v>88</v>
      </c>
      <c r="C878" s="66" t="s">
        <v>1</v>
      </c>
      <c r="D878" s="11" t="s">
        <v>20</v>
      </c>
      <c r="E878" s="12" t="s">
        <v>104</v>
      </c>
      <c r="F878" s="13">
        <v>1560000</v>
      </c>
      <c r="G878" s="12" t="s">
        <v>33</v>
      </c>
      <c r="H878" s="12" t="s">
        <v>1027</v>
      </c>
      <c r="I878" s="12"/>
    </row>
    <row r="879" spans="1:9" hidden="1" x14ac:dyDescent="0.2">
      <c r="A879" s="10">
        <v>40942</v>
      </c>
      <c r="B879" s="11" t="s">
        <v>36</v>
      </c>
      <c r="C879" s="66" t="s">
        <v>53</v>
      </c>
      <c r="D879" s="11" t="s">
        <v>17</v>
      </c>
      <c r="E879" s="12" t="s">
        <v>1029</v>
      </c>
      <c r="F879" s="13">
        <v>12878.9</v>
      </c>
      <c r="G879" s="12" t="s">
        <v>1030</v>
      </c>
      <c r="H879" s="12" t="s">
        <v>1028</v>
      </c>
      <c r="I879" s="12"/>
    </row>
    <row r="880" spans="1:9" hidden="1" x14ac:dyDescent="0.2">
      <c r="A880" s="10">
        <v>40941</v>
      </c>
      <c r="B880" s="11" t="s">
        <v>88</v>
      </c>
      <c r="C880" s="66" t="s">
        <v>53</v>
      </c>
      <c r="D880" s="11" t="s">
        <v>18</v>
      </c>
      <c r="E880" s="12" t="s">
        <v>104</v>
      </c>
      <c r="F880" s="13"/>
      <c r="G880" s="12" t="s">
        <v>1031</v>
      </c>
      <c r="H880" s="12" t="s">
        <v>902</v>
      </c>
      <c r="I880" s="12"/>
    </row>
    <row r="881" spans="1:9" hidden="1" x14ac:dyDescent="0.2">
      <c r="A881" s="10">
        <v>40939</v>
      </c>
      <c r="B881" s="11" t="s">
        <v>4</v>
      </c>
      <c r="C881" s="66" t="s">
        <v>43</v>
      </c>
      <c r="D881" s="11" t="s">
        <v>20</v>
      </c>
      <c r="E881" s="12" t="s">
        <v>152</v>
      </c>
      <c r="F881" s="13"/>
      <c r="G881" s="12" t="s">
        <v>1032</v>
      </c>
      <c r="H881" s="12" t="s">
        <v>815</v>
      </c>
      <c r="I881" s="12"/>
    </row>
    <row r="882" spans="1:9" hidden="1" x14ac:dyDescent="0.2">
      <c r="A882" s="10">
        <v>40939</v>
      </c>
      <c r="B882" s="11" t="s">
        <v>36</v>
      </c>
      <c r="C882" s="66" t="s">
        <v>53</v>
      </c>
      <c r="D882" s="11" t="s">
        <v>19</v>
      </c>
      <c r="E882" s="12" t="s">
        <v>26</v>
      </c>
      <c r="F882" s="13">
        <v>3670</v>
      </c>
      <c r="G882" s="12" t="s">
        <v>1034</v>
      </c>
      <c r="H882" s="12" t="s">
        <v>1033</v>
      </c>
      <c r="I882" s="12"/>
    </row>
    <row r="883" spans="1:9" hidden="1" x14ac:dyDescent="0.2">
      <c r="A883" s="10">
        <v>40938</v>
      </c>
      <c r="B883" s="11" t="s">
        <v>36</v>
      </c>
      <c r="C883" s="66" t="s">
        <v>2</v>
      </c>
      <c r="D883" s="11" t="s">
        <v>18</v>
      </c>
      <c r="E883" s="12" t="s">
        <v>264</v>
      </c>
      <c r="F883" s="13">
        <v>62122.18</v>
      </c>
      <c r="G883" s="12" t="s">
        <v>1035</v>
      </c>
      <c r="H883" s="12" t="s">
        <v>1014</v>
      </c>
      <c r="I883" s="12"/>
    </row>
    <row r="884" spans="1:9" hidden="1" x14ac:dyDescent="0.2">
      <c r="A884" s="10">
        <v>40933</v>
      </c>
      <c r="B884" s="11" t="s">
        <v>88</v>
      </c>
      <c r="C884" s="66" t="s">
        <v>43</v>
      </c>
      <c r="D884" s="11" t="s">
        <v>17</v>
      </c>
      <c r="E884" s="12" t="s">
        <v>83</v>
      </c>
      <c r="F884" s="13"/>
      <c r="G884" s="12" t="s">
        <v>1036</v>
      </c>
      <c r="H884" s="12" t="s">
        <v>1025</v>
      </c>
      <c r="I884" s="12"/>
    </row>
    <row r="885" spans="1:9" hidden="1" x14ac:dyDescent="0.2">
      <c r="A885" s="10">
        <v>40929</v>
      </c>
      <c r="B885" s="11" t="s">
        <v>36</v>
      </c>
      <c r="C885" s="66" t="s">
        <v>37</v>
      </c>
      <c r="D885" s="11" t="s">
        <v>18</v>
      </c>
      <c r="E885" s="12" t="s">
        <v>1037</v>
      </c>
      <c r="F885" s="13">
        <v>10216.92</v>
      </c>
      <c r="G885" s="12" t="s">
        <v>1038</v>
      </c>
      <c r="H885" s="12" t="s">
        <v>849</v>
      </c>
      <c r="I885" s="12"/>
    </row>
    <row r="886" spans="1:9" hidden="1" x14ac:dyDescent="0.2">
      <c r="A886" s="10">
        <v>40928</v>
      </c>
      <c r="B886" s="11" t="s">
        <v>40</v>
      </c>
      <c r="C886" s="66" t="s">
        <v>53</v>
      </c>
      <c r="D886" s="11" t="s">
        <v>17</v>
      </c>
      <c r="E886" s="12" t="s">
        <v>1040</v>
      </c>
      <c r="F886" s="13">
        <v>10000</v>
      </c>
      <c r="G886" s="12" t="s">
        <v>1041</v>
      </c>
      <c r="H886" s="12" t="s">
        <v>1039</v>
      </c>
      <c r="I886" s="12"/>
    </row>
    <row r="887" spans="1:9" hidden="1" x14ac:dyDescent="0.2">
      <c r="A887" s="10">
        <v>40928</v>
      </c>
      <c r="B887" s="11" t="s">
        <v>40</v>
      </c>
      <c r="C887" s="66" t="s">
        <v>2</v>
      </c>
      <c r="D887" s="11" t="s">
        <v>17</v>
      </c>
      <c r="E887" s="12" t="s">
        <v>72</v>
      </c>
      <c r="F887" s="13">
        <v>86041.3</v>
      </c>
      <c r="G887" s="12" t="s">
        <v>1043</v>
      </c>
      <c r="H887" s="12" t="s">
        <v>1042</v>
      </c>
      <c r="I887" s="12"/>
    </row>
    <row r="888" spans="1:9" hidden="1" x14ac:dyDescent="0.2">
      <c r="A888" s="10">
        <v>40926</v>
      </c>
      <c r="B888" s="11" t="s">
        <v>36</v>
      </c>
      <c r="C888" s="66" t="s">
        <v>43</v>
      </c>
      <c r="D888" s="11" t="s">
        <v>17</v>
      </c>
      <c r="E888" s="12" t="s">
        <v>948</v>
      </c>
      <c r="F888" s="13">
        <v>1164</v>
      </c>
      <c r="G888" s="12" t="s">
        <v>1045</v>
      </c>
      <c r="H888" s="12" t="s">
        <v>1044</v>
      </c>
      <c r="I888" s="12"/>
    </row>
    <row r="889" spans="1:9" hidden="1" x14ac:dyDescent="0.2">
      <c r="A889" s="10">
        <v>40926</v>
      </c>
      <c r="B889" s="11" t="s">
        <v>36</v>
      </c>
      <c r="C889" s="66" t="s">
        <v>43</v>
      </c>
      <c r="D889" s="11" t="s">
        <v>18</v>
      </c>
      <c r="E889" s="12" t="s">
        <v>380</v>
      </c>
      <c r="F889" s="13">
        <v>0</v>
      </c>
      <c r="G889" s="12" t="s">
        <v>1047</v>
      </c>
      <c r="H889" s="12" t="s">
        <v>1046</v>
      </c>
      <c r="I889" s="12"/>
    </row>
    <row r="890" spans="1:9" hidden="1" x14ac:dyDescent="0.2">
      <c r="A890" s="10">
        <v>40926</v>
      </c>
      <c r="B890" s="11" t="s">
        <v>4</v>
      </c>
      <c r="C890" s="66" t="s">
        <v>43</v>
      </c>
      <c r="D890" s="11" t="s">
        <v>17</v>
      </c>
      <c r="E890" s="12" t="s">
        <v>308</v>
      </c>
      <c r="F890" s="13">
        <v>6088</v>
      </c>
      <c r="G890" s="12" t="s">
        <v>1048</v>
      </c>
      <c r="H890" s="12" t="s">
        <v>996</v>
      </c>
      <c r="I890" s="12"/>
    </row>
    <row r="891" spans="1:9" hidden="1" x14ac:dyDescent="0.2">
      <c r="A891" s="10">
        <v>40914</v>
      </c>
      <c r="B891" s="11" t="s">
        <v>36</v>
      </c>
      <c r="C891" s="66" t="s">
        <v>37</v>
      </c>
      <c r="D891" s="11" t="s">
        <v>18</v>
      </c>
      <c r="E891" s="12" t="s">
        <v>85</v>
      </c>
      <c r="F891" s="13">
        <v>2327.9299999999998</v>
      </c>
      <c r="G891" s="12" t="s">
        <v>1049</v>
      </c>
      <c r="H891" s="12" t="s">
        <v>837</v>
      </c>
      <c r="I891" s="12"/>
    </row>
    <row r="892" spans="1:9" hidden="1" x14ac:dyDescent="0.2">
      <c r="A892" s="10">
        <v>40914</v>
      </c>
      <c r="B892" s="11" t="s">
        <v>2234</v>
      </c>
      <c r="C892" s="66" t="s">
        <v>3</v>
      </c>
      <c r="D892" s="11" t="s">
        <v>17</v>
      </c>
      <c r="E892" s="12" t="s">
        <v>72</v>
      </c>
      <c r="F892" s="13">
        <v>0</v>
      </c>
      <c r="G892" s="12" t="s">
        <v>1050</v>
      </c>
      <c r="H892" s="12" t="s">
        <v>952</v>
      </c>
      <c r="I892" s="12"/>
    </row>
    <row r="893" spans="1:9" hidden="1" x14ac:dyDescent="0.2">
      <c r="A893" s="10">
        <v>40906</v>
      </c>
      <c r="B893" s="11" t="s">
        <v>2234</v>
      </c>
      <c r="C893" s="66" t="s">
        <v>2</v>
      </c>
      <c r="D893" s="11" t="s">
        <v>17</v>
      </c>
      <c r="E893" s="12" t="s">
        <v>66</v>
      </c>
      <c r="F893" s="13">
        <v>178641.84</v>
      </c>
      <c r="G893" s="12" t="s">
        <v>1052</v>
      </c>
      <c r="H893" s="12" t="s">
        <v>1051</v>
      </c>
      <c r="I893" s="12"/>
    </row>
    <row r="894" spans="1:9" hidden="1" x14ac:dyDescent="0.2">
      <c r="A894" s="10">
        <v>40905</v>
      </c>
      <c r="B894" s="11" t="s">
        <v>36</v>
      </c>
      <c r="C894" s="66" t="s">
        <v>53</v>
      </c>
      <c r="D894" s="11" t="s">
        <v>17</v>
      </c>
      <c r="E894" s="12" t="s">
        <v>1054</v>
      </c>
      <c r="F894" s="13">
        <v>10422.950000000001</v>
      </c>
      <c r="G894" s="12" t="s">
        <v>1055</v>
      </c>
      <c r="H894" s="12" t="s">
        <v>1053</v>
      </c>
      <c r="I894" s="12"/>
    </row>
    <row r="895" spans="1:9" hidden="1" x14ac:dyDescent="0.2">
      <c r="A895" s="10">
        <v>40900</v>
      </c>
      <c r="B895" s="11" t="s">
        <v>88</v>
      </c>
      <c r="C895" s="66"/>
      <c r="D895" s="11" t="s">
        <v>17</v>
      </c>
      <c r="E895" s="12" t="s">
        <v>104</v>
      </c>
      <c r="F895" s="13"/>
      <c r="G895" s="12" t="s">
        <v>1056</v>
      </c>
      <c r="H895" s="12" t="s">
        <v>1027</v>
      </c>
      <c r="I895" s="12"/>
    </row>
    <row r="896" spans="1:9" hidden="1" x14ac:dyDescent="0.2">
      <c r="A896" s="10">
        <v>40900</v>
      </c>
      <c r="B896" s="11" t="s">
        <v>40</v>
      </c>
      <c r="C896" s="66" t="s">
        <v>53</v>
      </c>
      <c r="D896" s="11" t="s">
        <v>17</v>
      </c>
      <c r="E896" s="12" t="s">
        <v>1058</v>
      </c>
      <c r="F896" s="13">
        <v>7280.13</v>
      </c>
      <c r="G896" s="12" t="s">
        <v>1059</v>
      </c>
      <c r="H896" s="12" t="s">
        <v>1057</v>
      </c>
      <c r="I896" s="12"/>
    </row>
    <row r="897" spans="1:9" hidden="1" x14ac:dyDescent="0.2">
      <c r="A897" s="10">
        <v>40896</v>
      </c>
      <c r="B897" s="11" t="s">
        <v>5</v>
      </c>
      <c r="C897" s="66" t="s">
        <v>53</v>
      </c>
      <c r="D897" s="11" t="s">
        <v>19</v>
      </c>
      <c r="E897" s="12" t="s">
        <v>66</v>
      </c>
      <c r="F897" s="13">
        <v>19271</v>
      </c>
      <c r="G897" s="12" t="s">
        <v>1060</v>
      </c>
      <c r="H897" s="12" t="s">
        <v>846</v>
      </c>
      <c r="I897" s="12"/>
    </row>
    <row r="898" spans="1:9" hidden="1" x14ac:dyDescent="0.2">
      <c r="A898" s="10">
        <v>40885</v>
      </c>
      <c r="B898" s="11" t="s">
        <v>4</v>
      </c>
      <c r="C898" s="66"/>
      <c r="D898" s="11"/>
      <c r="E898" s="12" t="s">
        <v>704</v>
      </c>
      <c r="F898" s="13"/>
      <c r="G898" s="12" t="s">
        <v>1062</v>
      </c>
      <c r="H898" s="12" t="s">
        <v>1061</v>
      </c>
      <c r="I898" s="12"/>
    </row>
    <row r="899" spans="1:9" hidden="1" x14ac:dyDescent="0.2">
      <c r="A899" s="10">
        <v>40884</v>
      </c>
      <c r="B899" s="11" t="s">
        <v>2234</v>
      </c>
      <c r="C899" s="66" t="s">
        <v>761</v>
      </c>
      <c r="D899" s="11" t="s">
        <v>19</v>
      </c>
      <c r="E899" s="12" t="s">
        <v>521</v>
      </c>
      <c r="F899" s="13">
        <v>0</v>
      </c>
      <c r="G899" s="12" t="s">
        <v>1063</v>
      </c>
      <c r="H899" s="12" t="s">
        <v>897</v>
      </c>
      <c r="I899" s="12"/>
    </row>
    <row r="900" spans="1:9" hidden="1" x14ac:dyDescent="0.2">
      <c r="A900" s="10">
        <v>40881</v>
      </c>
      <c r="B900" s="11" t="s">
        <v>40</v>
      </c>
      <c r="C900" s="66" t="s">
        <v>53</v>
      </c>
      <c r="D900" s="11" t="s">
        <v>17</v>
      </c>
      <c r="E900" s="12" t="s">
        <v>203</v>
      </c>
      <c r="F900" s="13">
        <v>21162.25</v>
      </c>
      <c r="G900" s="12" t="s">
        <v>1065</v>
      </c>
      <c r="H900" s="12" t="s">
        <v>1064</v>
      </c>
      <c r="I900" s="12"/>
    </row>
    <row r="901" spans="1:9" hidden="1" x14ac:dyDescent="0.2">
      <c r="A901" s="10">
        <v>40880</v>
      </c>
      <c r="B901" s="11" t="s">
        <v>40</v>
      </c>
      <c r="C901" s="66" t="s">
        <v>53</v>
      </c>
      <c r="D901" s="11" t="s">
        <v>17</v>
      </c>
      <c r="E901" s="12" t="s">
        <v>1067</v>
      </c>
      <c r="F901" s="13">
        <v>6892.35</v>
      </c>
      <c r="G901" s="12" t="s">
        <v>1068</v>
      </c>
      <c r="H901" s="12" t="s">
        <v>1066</v>
      </c>
      <c r="I901" s="12"/>
    </row>
    <row r="902" spans="1:9" hidden="1" x14ac:dyDescent="0.2">
      <c r="A902" s="10">
        <v>40878</v>
      </c>
      <c r="B902" s="11" t="s">
        <v>36</v>
      </c>
      <c r="C902" s="66" t="s">
        <v>37</v>
      </c>
      <c r="D902" s="11" t="s">
        <v>18</v>
      </c>
      <c r="E902" s="12" t="s">
        <v>264</v>
      </c>
      <c r="F902" s="13">
        <v>12000</v>
      </c>
      <c r="G902" s="12" t="s">
        <v>1069</v>
      </c>
      <c r="H902" s="12" t="s">
        <v>1014</v>
      </c>
      <c r="I902" s="12"/>
    </row>
    <row r="903" spans="1:9" hidden="1" x14ac:dyDescent="0.2">
      <c r="A903" s="61">
        <v>40876</v>
      </c>
      <c r="B903" s="62" t="s">
        <v>2201</v>
      </c>
      <c r="C903" s="65" t="s">
        <v>3</v>
      </c>
      <c r="D903" s="62" t="s">
        <v>20</v>
      </c>
      <c r="E903" s="62" t="s">
        <v>774</v>
      </c>
      <c r="F903" s="63">
        <v>0</v>
      </c>
      <c r="G903" s="62" t="s">
        <v>2303</v>
      </c>
      <c r="H903" s="62" t="s">
        <v>1070</v>
      </c>
      <c r="I903" s="12"/>
    </row>
    <row r="904" spans="1:9" hidden="1" x14ac:dyDescent="0.2">
      <c r="A904" s="61">
        <v>40874</v>
      </c>
      <c r="B904" s="62" t="s">
        <v>88</v>
      </c>
      <c r="C904" s="65" t="s">
        <v>761</v>
      </c>
      <c r="D904" s="62" t="s">
        <v>19</v>
      </c>
      <c r="E904" s="62" t="s">
        <v>1072</v>
      </c>
      <c r="F904" s="63">
        <v>0</v>
      </c>
      <c r="G904" s="62" t="s">
        <v>1073</v>
      </c>
      <c r="H904" s="62" t="s">
        <v>899</v>
      </c>
      <c r="I904" s="12"/>
    </row>
    <row r="905" spans="1:9" hidden="1" x14ac:dyDescent="0.2">
      <c r="A905" s="10">
        <v>40870</v>
      </c>
      <c r="B905" s="11" t="s">
        <v>5</v>
      </c>
      <c r="C905" s="66"/>
      <c r="D905" s="11" t="s">
        <v>17</v>
      </c>
      <c r="E905" s="12" t="s">
        <v>1075</v>
      </c>
      <c r="F905" s="13"/>
      <c r="G905" s="12" t="s">
        <v>1076</v>
      </c>
      <c r="H905" s="12" t="s">
        <v>1074</v>
      </c>
      <c r="I905" s="12"/>
    </row>
    <row r="906" spans="1:9" hidden="1" x14ac:dyDescent="0.2">
      <c r="A906" s="10">
        <v>40868</v>
      </c>
      <c r="B906" s="11" t="s">
        <v>36</v>
      </c>
      <c r="C906" s="66" t="s">
        <v>53</v>
      </c>
      <c r="D906" s="11" t="s">
        <v>19</v>
      </c>
      <c r="E906" s="12" t="s">
        <v>1078</v>
      </c>
      <c r="F906" s="13">
        <v>33631.379999999997</v>
      </c>
      <c r="G906" s="12" t="s">
        <v>1079</v>
      </c>
      <c r="H906" s="12" t="s">
        <v>1077</v>
      </c>
      <c r="I906" s="12"/>
    </row>
    <row r="907" spans="1:9" hidden="1" x14ac:dyDescent="0.2">
      <c r="A907" s="61">
        <v>40868</v>
      </c>
      <c r="B907" s="62" t="s">
        <v>36</v>
      </c>
      <c r="C907" s="65" t="s">
        <v>2</v>
      </c>
      <c r="D907" s="62" t="s">
        <v>19</v>
      </c>
      <c r="E907" s="62" t="s">
        <v>620</v>
      </c>
      <c r="F907" s="63">
        <v>50000</v>
      </c>
      <c r="G907" s="62" t="s">
        <v>67</v>
      </c>
      <c r="H907" s="62" t="s">
        <v>1077</v>
      </c>
      <c r="I907" s="12"/>
    </row>
    <row r="908" spans="1:9" hidden="1" x14ac:dyDescent="0.2">
      <c r="A908" s="61">
        <v>40865</v>
      </c>
      <c r="B908" s="62" t="s">
        <v>4</v>
      </c>
      <c r="C908" s="65" t="s">
        <v>53</v>
      </c>
      <c r="D908" s="62" t="s">
        <v>17</v>
      </c>
      <c r="E908" s="62" t="s">
        <v>1081</v>
      </c>
      <c r="F908" s="63">
        <v>47820</v>
      </c>
      <c r="G908" s="62" t="s">
        <v>1082</v>
      </c>
      <c r="H908" s="62" t="s">
        <v>1080</v>
      </c>
      <c r="I908" s="12"/>
    </row>
    <row r="909" spans="1:9" hidden="1" x14ac:dyDescent="0.2">
      <c r="A909" s="61">
        <v>40861</v>
      </c>
      <c r="B909" s="62" t="s">
        <v>36</v>
      </c>
      <c r="C909" s="65" t="s">
        <v>2</v>
      </c>
      <c r="D909" s="62" t="s">
        <v>17</v>
      </c>
      <c r="E909" s="62" t="s">
        <v>666</v>
      </c>
      <c r="F909" s="63">
        <v>100000</v>
      </c>
      <c r="G909" s="62" t="s">
        <v>1083</v>
      </c>
      <c r="H909" s="62" t="s">
        <v>1046</v>
      </c>
      <c r="I909" s="12"/>
    </row>
    <row r="910" spans="1:9" hidden="1" x14ac:dyDescent="0.2">
      <c r="A910" s="61">
        <v>40856</v>
      </c>
      <c r="B910" s="62" t="s">
        <v>2194</v>
      </c>
      <c r="C910" s="65" t="s">
        <v>3</v>
      </c>
      <c r="D910" s="62" t="s">
        <v>20</v>
      </c>
      <c r="E910" s="62" t="s">
        <v>203</v>
      </c>
      <c r="F910" s="63">
        <v>0</v>
      </c>
      <c r="G910" s="62" t="s">
        <v>2304</v>
      </c>
      <c r="H910" s="62" t="s">
        <v>799</v>
      </c>
      <c r="I910" s="12" t="s">
        <v>1579</v>
      </c>
    </row>
    <row r="911" spans="1:9" hidden="1" x14ac:dyDescent="0.2">
      <c r="A911" s="61">
        <v>40852</v>
      </c>
      <c r="B911" s="62" t="s">
        <v>6</v>
      </c>
      <c r="C911" s="65" t="s">
        <v>118</v>
      </c>
      <c r="D911" s="62" t="s">
        <v>19</v>
      </c>
      <c r="E911" s="62" t="s">
        <v>1086</v>
      </c>
      <c r="F911" s="63">
        <v>0</v>
      </c>
      <c r="G911" s="62" t="s">
        <v>1087</v>
      </c>
      <c r="H911" s="62" t="s">
        <v>1085</v>
      </c>
      <c r="I911" s="12"/>
    </row>
    <row r="912" spans="1:9" hidden="1" x14ac:dyDescent="0.2">
      <c r="A912" s="61">
        <v>40849</v>
      </c>
      <c r="B912" s="62" t="s">
        <v>88</v>
      </c>
      <c r="C912" s="65" t="s">
        <v>43</v>
      </c>
      <c r="D912" s="62" t="s">
        <v>17</v>
      </c>
      <c r="E912" s="62" t="s">
        <v>25</v>
      </c>
      <c r="F912" s="63"/>
      <c r="G912" s="62" t="s">
        <v>1088</v>
      </c>
      <c r="H912" s="62" t="s">
        <v>1025</v>
      </c>
      <c r="I912" s="12"/>
    </row>
    <row r="913" spans="1:9" hidden="1" x14ac:dyDescent="0.2">
      <c r="A913" s="61">
        <v>40847</v>
      </c>
      <c r="B913" s="62" t="s">
        <v>36</v>
      </c>
      <c r="C913" s="65" t="s">
        <v>53</v>
      </c>
      <c r="D913" s="62" t="s">
        <v>17</v>
      </c>
      <c r="E913" s="62" t="s">
        <v>810</v>
      </c>
      <c r="F913" s="63">
        <v>13271.52</v>
      </c>
      <c r="G913" s="62" t="s">
        <v>1090</v>
      </c>
      <c r="H913" s="62" t="s">
        <v>1089</v>
      </c>
      <c r="I913" s="12"/>
    </row>
    <row r="914" spans="1:9" hidden="1" x14ac:dyDescent="0.2">
      <c r="A914" s="61">
        <v>40844</v>
      </c>
      <c r="B914" s="62" t="s">
        <v>36</v>
      </c>
      <c r="C914" s="65" t="s">
        <v>43</v>
      </c>
      <c r="D914" s="62" t="s">
        <v>19</v>
      </c>
      <c r="E914" s="62" t="s">
        <v>666</v>
      </c>
      <c r="F914" s="63"/>
      <c r="G914" s="62" t="s">
        <v>732</v>
      </c>
      <c r="H914" s="62" t="s">
        <v>857</v>
      </c>
      <c r="I914" s="12"/>
    </row>
    <row r="915" spans="1:9" hidden="1" x14ac:dyDescent="0.2">
      <c r="A915" s="61">
        <v>40844</v>
      </c>
      <c r="B915" s="62" t="s">
        <v>40</v>
      </c>
      <c r="C915" s="65" t="s">
        <v>43</v>
      </c>
      <c r="D915" s="62" t="s">
        <v>18</v>
      </c>
      <c r="E915" s="62" t="s">
        <v>26</v>
      </c>
      <c r="F915" s="63">
        <v>0</v>
      </c>
      <c r="G915" s="62" t="s">
        <v>733</v>
      </c>
      <c r="H915" s="62" t="s">
        <v>1091</v>
      </c>
      <c r="I915" s="12"/>
    </row>
    <row r="916" spans="1:9" hidden="1" x14ac:dyDescent="0.2">
      <c r="A916" s="61">
        <v>40843</v>
      </c>
      <c r="B916" s="62" t="s">
        <v>88</v>
      </c>
      <c r="C916" s="65" t="s">
        <v>53</v>
      </c>
      <c r="D916" s="62" t="s">
        <v>19</v>
      </c>
      <c r="E916" s="62" t="s">
        <v>1092</v>
      </c>
      <c r="F916" s="63">
        <v>13828</v>
      </c>
      <c r="G916" s="62" t="s">
        <v>1093</v>
      </c>
      <c r="H916" s="62" t="s">
        <v>869</v>
      </c>
      <c r="I916" s="12"/>
    </row>
    <row r="917" spans="1:9" hidden="1" x14ac:dyDescent="0.2">
      <c r="A917" s="61">
        <v>40841</v>
      </c>
      <c r="B917" s="62" t="s">
        <v>88</v>
      </c>
      <c r="C917" s="65" t="s">
        <v>53</v>
      </c>
      <c r="D917" s="62" t="s">
        <v>19</v>
      </c>
      <c r="E917" s="62" t="s">
        <v>1092</v>
      </c>
      <c r="F917" s="63">
        <v>12164</v>
      </c>
      <c r="G917" s="62" t="s">
        <v>1094</v>
      </c>
      <c r="H917" s="62" t="s">
        <v>869</v>
      </c>
      <c r="I917" s="12"/>
    </row>
    <row r="918" spans="1:9" hidden="1" x14ac:dyDescent="0.2">
      <c r="A918" s="61">
        <v>40834</v>
      </c>
      <c r="B918" s="62" t="s">
        <v>36</v>
      </c>
      <c r="C918" s="65" t="s">
        <v>53</v>
      </c>
      <c r="D918" s="62" t="s">
        <v>19</v>
      </c>
      <c r="E918" s="62" t="s">
        <v>730</v>
      </c>
      <c r="F918" s="63">
        <v>14943.43</v>
      </c>
      <c r="G918" s="62" t="s">
        <v>731</v>
      </c>
      <c r="H918" s="62" t="s">
        <v>827</v>
      </c>
      <c r="I918" s="12"/>
    </row>
    <row r="919" spans="1:9" hidden="1" x14ac:dyDescent="0.2">
      <c r="A919" s="61">
        <v>40826</v>
      </c>
      <c r="B919" s="62" t="s">
        <v>6</v>
      </c>
      <c r="C919" s="65" t="s">
        <v>43</v>
      </c>
      <c r="D919" s="62" t="s">
        <v>17</v>
      </c>
      <c r="E919" s="62" t="s">
        <v>660</v>
      </c>
      <c r="F919" s="63"/>
      <c r="G919" s="62" t="s">
        <v>661</v>
      </c>
      <c r="H919" s="62" t="s">
        <v>1022</v>
      </c>
      <c r="I919" s="12"/>
    </row>
    <row r="920" spans="1:9" hidden="1" x14ac:dyDescent="0.2">
      <c r="A920" s="61">
        <v>40823</v>
      </c>
      <c r="B920" s="62" t="s">
        <v>6</v>
      </c>
      <c r="C920" s="65" t="s">
        <v>43</v>
      </c>
      <c r="D920" s="62" t="s">
        <v>20</v>
      </c>
      <c r="E920" s="62" t="s">
        <v>662</v>
      </c>
      <c r="F920" s="63"/>
      <c r="G920" s="62" t="s">
        <v>663</v>
      </c>
      <c r="H920" s="62" t="s">
        <v>797</v>
      </c>
      <c r="I920" s="12"/>
    </row>
    <row r="921" spans="1:9" hidden="1" x14ac:dyDescent="0.2">
      <c r="A921" s="61">
        <v>40822</v>
      </c>
      <c r="B921" s="62" t="s">
        <v>36</v>
      </c>
      <c r="C921" s="65" t="s">
        <v>53</v>
      </c>
      <c r="D921" s="62" t="s">
        <v>19</v>
      </c>
      <c r="E921" s="62" t="s">
        <v>664</v>
      </c>
      <c r="F921" s="63">
        <v>5839.14</v>
      </c>
      <c r="G921" s="62" t="s">
        <v>665</v>
      </c>
      <c r="H921" s="62" t="s">
        <v>1095</v>
      </c>
      <c r="I921" s="12"/>
    </row>
    <row r="922" spans="1:9" hidden="1" x14ac:dyDescent="0.2">
      <c r="A922" s="61">
        <v>40817</v>
      </c>
      <c r="B922" s="62" t="s">
        <v>4</v>
      </c>
      <c r="C922" s="65" t="s">
        <v>43</v>
      </c>
      <c r="D922" s="62" t="s">
        <v>20</v>
      </c>
      <c r="E922" s="62" t="s">
        <v>666</v>
      </c>
      <c r="F922" s="63">
        <v>1617.75</v>
      </c>
      <c r="G922" s="62" t="s">
        <v>667</v>
      </c>
      <c r="H922" s="62" t="s">
        <v>1096</v>
      </c>
      <c r="I922" s="12"/>
    </row>
    <row r="923" spans="1:9" hidden="1" x14ac:dyDescent="0.2">
      <c r="A923" s="61">
        <v>40814</v>
      </c>
      <c r="B923" s="62" t="s">
        <v>40</v>
      </c>
      <c r="C923" s="65" t="s">
        <v>761</v>
      </c>
      <c r="D923" s="62" t="s">
        <v>19</v>
      </c>
      <c r="E923" s="62" t="s">
        <v>345</v>
      </c>
      <c r="F923" s="63">
        <v>0</v>
      </c>
      <c r="G923" s="62" t="s">
        <v>668</v>
      </c>
      <c r="H923" s="62" t="s">
        <v>1066</v>
      </c>
      <c r="I923" s="12" t="s">
        <v>1645</v>
      </c>
    </row>
    <row r="924" spans="1:9" hidden="1" x14ac:dyDescent="0.2">
      <c r="A924" s="61">
        <v>40807</v>
      </c>
      <c r="B924" s="62" t="s">
        <v>4</v>
      </c>
      <c r="C924" s="65" t="s">
        <v>37</v>
      </c>
      <c r="D924" s="62" t="s">
        <v>18</v>
      </c>
      <c r="E924" s="62" t="s">
        <v>54</v>
      </c>
      <c r="F924" s="63"/>
      <c r="G924" s="62" t="s">
        <v>669</v>
      </c>
      <c r="H924" s="62" t="s">
        <v>1097</v>
      </c>
      <c r="I924" s="12"/>
    </row>
    <row r="925" spans="1:9" hidden="1" x14ac:dyDescent="0.2">
      <c r="A925" s="61">
        <v>40806</v>
      </c>
      <c r="B925" s="62" t="s">
        <v>6</v>
      </c>
      <c r="C925" s="65" t="s">
        <v>2</v>
      </c>
      <c r="D925" s="62" t="s">
        <v>20</v>
      </c>
      <c r="E925" s="62" t="s">
        <v>83</v>
      </c>
      <c r="F925" s="63">
        <v>55051.46</v>
      </c>
      <c r="G925" s="62" t="s">
        <v>670</v>
      </c>
      <c r="H925" s="62" t="s">
        <v>797</v>
      </c>
      <c r="I925" s="12"/>
    </row>
    <row r="926" spans="1:9" hidden="1" x14ac:dyDescent="0.2">
      <c r="A926" s="61">
        <v>40806</v>
      </c>
      <c r="B926" s="62" t="s">
        <v>6</v>
      </c>
      <c r="C926" s="65" t="s">
        <v>2</v>
      </c>
      <c r="D926" s="62" t="s">
        <v>17</v>
      </c>
      <c r="E926" s="62" t="s">
        <v>233</v>
      </c>
      <c r="F926" s="63">
        <v>52968.95</v>
      </c>
      <c r="G926" s="62" t="s">
        <v>671</v>
      </c>
      <c r="H926" s="62" t="s">
        <v>1098</v>
      </c>
      <c r="I926" s="12"/>
    </row>
    <row r="927" spans="1:9" hidden="1" x14ac:dyDescent="0.2">
      <c r="A927" s="61">
        <v>40806</v>
      </c>
      <c r="B927" s="62" t="s">
        <v>36</v>
      </c>
      <c r="C927" s="65" t="s">
        <v>37</v>
      </c>
      <c r="D927" s="62" t="s">
        <v>18</v>
      </c>
      <c r="E927" s="62" t="s">
        <v>672</v>
      </c>
      <c r="F927" s="63">
        <v>14530.15</v>
      </c>
      <c r="G927" s="62" t="s">
        <v>673</v>
      </c>
      <c r="H927" s="62" t="s">
        <v>1099</v>
      </c>
      <c r="I927" s="12"/>
    </row>
    <row r="928" spans="1:9" hidden="1" x14ac:dyDescent="0.2">
      <c r="A928" s="61">
        <v>40793</v>
      </c>
      <c r="B928" s="62" t="s">
        <v>88</v>
      </c>
      <c r="C928" s="65" t="s">
        <v>43</v>
      </c>
      <c r="D928" s="62" t="s">
        <v>18</v>
      </c>
      <c r="E928" s="62" t="s">
        <v>127</v>
      </c>
      <c r="F928" s="63"/>
      <c r="G928" s="62" t="s">
        <v>674</v>
      </c>
      <c r="H928" s="62" t="s">
        <v>899</v>
      </c>
      <c r="I928" s="12"/>
    </row>
    <row r="929" spans="1:9" hidden="1" x14ac:dyDescent="0.2">
      <c r="A929" s="61">
        <v>40793</v>
      </c>
      <c r="B929" s="62" t="s">
        <v>36</v>
      </c>
      <c r="C929" s="65" t="s">
        <v>3</v>
      </c>
      <c r="D929" s="62" t="s">
        <v>18</v>
      </c>
      <c r="E929" s="62" t="s">
        <v>72</v>
      </c>
      <c r="F929" s="63"/>
      <c r="G929" s="62" t="s">
        <v>675</v>
      </c>
      <c r="H929" s="62" t="s">
        <v>1100</v>
      </c>
      <c r="I929" s="12" t="s">
        <v>1182</v>
      </c>
    </row>
    <row r="930" spans="1:9" hidden="1" x14ac:dyDescent="0.2">
      <c r="A930" s="61">
        <v>40793</v>
      </c>
      <c r="B930" s="62" t="s">
        <v>2201</v>
      </c>
      <c r="C930" s="65" t="s">
        <v>3</v>
      </c>
      <c r="D930" s="62" t="s">
        <v>18</v>
      </c>
      <c r="E930" s="62" t="s">
        <v>72</v>
      </c>
      <c r="F930" s="63"/>
      <c r="G930" s="62" t="s">
        <v>675</v>
      </c>
      <c r="H930" s="62" t="s">
        <v>1101</v>
      </c>
      <c r="I930" s="12" t="s">
        <v>1182</v>
      </c>
    </row>
    <row r="931" spans="1:9" hidden="1" x14ac:dyDescent="0.2">
      <c r="A931" s="61">
        <v>40793</v>
      </c>
      <c r="B931" s="62" t="s">
        <v>36</v>
      </c>
      <c r="C931" s="65" t="s">
        <v>2</v>
      </c>
      <c r="D931" s="62" t="s">
        <v>19</v>
      </c>
      <c r="E931" s="62" t="s">
        <v>676</v>
      </c>
      <c r="F931" s="63">
        <v>91179.67</v>
      </c>
      <c r="G931" s="62" t="s">
        <v>22</v>
      </c>
      <c r="H931" s="62" t="s">
        <v>791</v>
      </c>
      <c r="I931" s="12"/>
    </row>
    <row r="932" spans="1:9" hidden="1" x14ac:dyDescent="0.2">
      <c r="A932" s="61">
        <v>40792</v>
      </c>
      <c r="B932" s="62" t="s">
        <v>36</v>
      </c>
      <c r="C932" s="65" t="s">
        <v>43</v>
      </c>
      <c r="D932" s="62" t="s">
        <v>17</v>
      </c>
      <c r="E932" s="62" t="s">
        <v>677</v>
      </c>
      <c r="F932" s="63">
        <v>1476.55</v>
      </c>
      <c r="G932" s="62" t="s">
        <v>678</v>
      </c>
      <c r="H932" s="62" t="s">
        <v>1102</v>
      </c>
      <c r="I932" s="12"/>
    </row>
    <row r="933" spans="1:9" hidden="1" x14ac:dyDescent="0.2">
      <c r="A933" s="61">
        <v>40790</v>
      </c>
      <c r="B933" s="62" t="s">
        <v>36</v>
      </c>
      <c r="C933" s="65" t="s">
        <v>53</v>
      </c>
      <c r="D933" s="62" t="s">
        <v>19</v>
      </c>
      <c r="E933" s="62" t="s">
        <v>227</v>
      </c>
      <c r="F933" s="63">
        <v>24487.16</v>
      </c>
      <c r="G933" s="62" t="s">
        <v>22</v>
      </c>
      <c r="H933" s="62" t="s">
        <v>1103</v>
      </c>
      <c r="I933" s="12"/>
    </row>
    <row r="934" spans="1:9" hidden="1" x14ac:dyDescent="0.2">
      <c r="A934" s="61">
        <v>40786</v>
      </c>
      <c r="B934" s="62" t="s">
        <v>36</v>
      </c>
      <c r="C934" s="65" t="s">
        <v>37</v>
      </c>
      <c r="D934" s="62" t="s">
        <v>18</v>
      </c>
      <c r="E934" s="62" t="s">
        <v>64</v>
      </c>
      <c r="F934" s="63"/>
      <c r="G934" s="62" t="s">
        <v>679</v>
      </c>
      <c r="H934" s="62" t="s">
        <v>1104</v>
      </c>
      <c r="I934" s="12"/>
    </row>
    <row r="935" spans="1:9" hidden="1" x14ac:dyDescent="0.2">
      <c r="A935" s="61">
        <v>40784</v>
      </c>
      <c r="B935" s="62" t="s">
        <v>6</v>
      </c>
      <c r="C935" s="65" t="s">
        <v>2</v>
      </c>
      <c r="D935" s="62" t="s">
        <v>20</v>
      </c>
      <c r="E935" s="62" t="s">
        <v>680</v>
      </c>
      <c r="F935" s="63">
        <v>85136.95</v>
      </c>
      <c r="G935" s="62" t="s">
        <v>298</v>
      </c>
      <c r="H935" s="62" t="s">
        <v>882</v>
      </c>
      <c r="I935" s="12"/>
    </row>
    <row r="936" spans="1:9" hidden="1" x14ac:dyDescent="0.2">
      <c r="A936" s="61">
        <v>40774</v>
      </c>
      <c r="B936" s="62" t="s">
        <v>5</v>
      </c>
      <c r="C936" s="65" t="s">
        <v>53</v>
      </c>
      <c r="D936" s="62" t="s">
        <v>19</v>
      </c>
      <c r="E936" s="62" t="s">
        <v>72</v>
      </c>
      <c r="F936" s="63">
        <v>33263.43</v>
      </c>
      <c r="G936" s="62" t="s">
        <v>1106</v>
      </c>
      <c r="H936" s="62" t="s">
        <v>1105</v>
      </c>
      <c r="I936" s="12" t="s">
        <v>1495</v>
      </c>
    </row>
    <row r="937" spans="1:9" hidden="1" x14ac:dyDescent="0.2">
      <c r="A937" s="61">
        <v>40772</v>
      </c>
      <c r="B937" s="62" t="s">
        <v>88</v>
      </c>
      <c r="C937" s="65" t="s">
        <v>43</v>
      </c>
      <c r="D937" s="62" t="s">
        <v>18</v>
      </c>
      <c r="E937" s="62" t="s">
        <v>681</v>
      </c>
      <c r="F937" s="63">
        <v>0</v>
      </c>
      <c r="G937" s="62" t="s">
        <v>682</v>
      </c>
      <c r="H937" s="62" t="s">
        <v>869</v>
      </c>
      <c r="I937" s="12"/>
    </row>
    <row r="938" spans="1:9" hidden="1" x14ac:dyDescent="0.2">
      <c r="A938" s="61">
        <v>40770</v>
      </c>
      <c r="B938" s="62" t="s">
        <v>88</v>
      </c>
      <c r="C938" s="65" t="s">
        <v>761</v>
      </c>
      <c r="D938" s="62" t="s">
        <v>19</v>
      </c>
      <c r="E938" s="62" t="s">
        <v>104</v>
      </c>
      <c r="F938" s="63"/>
      <c r="G938" s="62" t="s">
        <v>683</v>
      </c>
      <c r="H938" s="62" t="s">
        <v>1027</v>
      </c>
      <c r="I938" s="12"/>
    </row>
    <row r="939" spans="1:9" hidden="1" x14ac:dyDescent="0.2">
      <c r="A939" s="61">
        <v>40763</v>
      </c>
      <c r="B939" s="62" t="s">
        <v>36</v>
      </c>
      <c r="C939" s="65" t="s">
        <v>761</v>
      </c>
      <c r="D939" s="62" t="s">
        <v>19</v>
      </c>
      <c r="E939" s="62" t="s">
        <v>380</v>
      </c>
      <c r="F939" s="63">
        <v>477</v>
      </c>
      <c r="G939" s="62" t="s">
        <v>684</v>
      </c>
      <c r="H939" s="62" t="s">
        <v>1107</v>
      </c>
      <c r="I939" s="12"/>
    </row>
    <row r="940" spans="1:9" hidden="1" x14ac:dyDescent="0.2">
      <c r="A940" s="61">
        <v>40763</v>
      </c>
      <c r="B940" s="62" t="s">
        <v>4</v>
      </c>
      <c r="D940" s="62" t="s">
        <v>17</v>
      </c>
      <c r="E940" s="62" t="s">
        <v>54</v>
      </c>
      <c r="F940" s="63"/>
      <c r="G940" s="62" t="s">
        <v>1109</v>
      </c>
      <c r="H940" s="62" t="s">
        <v>1108</v>
      </c>
      <c r="I940" s="12"/>
    </row>
    <row r="941" spans="1:9" hidden="1" x14ac:dyDescent="0.2">
      <c r="A941" s="61">
        <v>40760</v>
      </c>
      <c r="B941" s="62" t="s">
        <v>5</v>
      </c>
      <c r="C941" s="65" t="s">
        <v>37</v>
      </c>
      <c r="D941" s="62" t="s">
        <v>18</v>
      </c>
      <c r="E941" s="62" t="s">
        <v>233</v>
      </c>
      <c r="F941" s="63"/>
      <c r="G941" s="62" t="s">
        <v>685</v>
      </c>
      <c r="H941" s="62" t="s">
        <v>1110</v>
      </c>
      <c r="I941" s="12"/>
    </row>
    <row r="942" spans="1:9" hidden="1" x14ac:dyDescent="0.2">
      <c r="A942" s="61">
        <v>40759</v>
      </c>
      <c r="B942" s="62" t="s">
        <v>36</v>
      </c>
      <c r="C942" s="65" t="s">
        <v>53</v>
      </c>
      <c r="D942" s="62" t="s">
        <v>18</v>
      </c>
      <c r="E942" s="62" t="s">
        <v>686</v>
      </c>
      <c r="F942" s="63">
        <v>25148.27</v>
      </c>
      <c r="G942" s="62" t="s">
        <v>687</v>
      </c>
      <c r="H942" s="62" t="s">
        <v>1111</v>
      </c>
      <c r="I942" s="12"/>
    </row>
    <row r="943" spans="1:9" hidden="1" x14ac:dyDescent="0.2">
      <c r="A943" s="61">
        <v>40758</v>
      </c>
      <c r="B943" s="62" t="s">
        <v>5</v>
      </c>
      <c r="C943" s="65" t="s">
        <v>53</v>
      </c>
      <c r="D943" s="62" t="s">
        <v>20</v>
      </c>
      <c r="E943" s="62" t="s">
        <v>203</v>
      </c>
      <c r="F943" s="63">
        <v>21632.54</v>
      </c>
      <c r="G943" s="62" t="s">
        <v>688</v>
      </c>
      <c r="H943" s="62" t="s">
        <v>1017</v>
      </c>
      <c r="I943" s="12"/>
    </row>
    <row r="944" spans="1:9" hidden="1" x14ac:dyDescent="0.2">
      <c r="A944" s="61">
        <v>40757</v>
      </c>
      <c r="B944" s="62" t="s">
        <v>4</v>
      </c>
      <c r="C944" s="65" t="s">
        <v>2</v>
      </c>
      <c r="D944" s="62" t="s">
        <v>17</v>
      </c>
      <c r="E944" s="62" t="s">
        <v>689</v>
      </c>
      <c r="F944" s="63">
        <v>472674.48</v>
      </c>
      <c r="G944" s="62" t="s">
        <v>690</v>
      </c>
      <c r="H944" s="62" t="s">
        <v>996</v>
      </c>
      <c r="I944" s="12"/>
    </row>
    <row r="945" spans="1:9" hidden="1" x14ac:dyDescent="0.2">
      <c r="A945" s="61">
        <v>40756</v>
      </c>
      <c r="B945" s="62" t="s">
        <v>36</v>
      </c>
      <c r="C945" s="65" t="s">
        <v>43</v>
      </c>
      <c r="D945" s="62" t="s">
        <v>17</v>
      </c>
      <c r="E945" s="62" t="s">
        <v>691</v>
      </c>
      <c r="F945" s="63">
        <v>12.64</v>
      </c>
      <c r="G945" s="62" t="s">
        <v>692</v>
      </c>
      <c r="H945" s="62" t="s">
        <v>1112</v>
      </c>
      <c r="I945" s="12"/>
    </row>
    <row r="946" spans="1:9" hidden="1" x14ac:dyDescent="0.2">
      <c r="A946" s="61">
        <v>40753</v>
      </c>
      <c r="B946" s="62" t="s">
        <v>36</v>
      </c>
      <c r="C946" s="65" t="s">
        <v>53</v>
      </c>
      <c r="D946" s="62" t="s">
        <v>17</v>
      </c>
      <c r="E946" s="62" t="s">
        <v>380</v>
      </c>
      <c r="F946" s="63"/>
      <c r="G946" s="62" t="s">
        <v>693</v>
      </c>
      <c r="H946" s="62" t="s">
        <v>1107</v>
      </c>
      <c r="I946" s="12"/>
    </row>
    <row r="947" spans="1:9" hidden="1" x14ac:dyDescent="0.2">
      <c r="A947" s="61">
        <v>40749</v>
      </c>
      <c r="B947" s="62" t="s">
        <v>88</v>
      </c>
      <c r="C947" s="65" t="s">
        <v>761</v>
      </c>
      <c r="D947" s="62" t="s">
        <v>19</v>
      </c>
      <c r="E947" s="62" t="s">
        <v>345</v>
      </c>
      <c r="F947" s="63"/>
      <c r="G947" s="62" t="s">
        <v>659</v>
      </c>
      <c r="H947" s="62" t="s">
        <v>1027</v>
      </c>
      <c r="I947" s="12"/>
    </row>
    <row r="948" spans="1:9" hidden="1" x14ac:dyDescent="0.2">
      <c r="A948" s="61">
        <v>40749</v>
      </c>
      <c r="B948" s="62" t="s">
        <v>36</v>
      </c>
      <c r="C948" s="65" t="s">
        <v>53</v>
      </c>
      <c r="D948" s="62" t="s">
        <v>19</v>
      </c>
      <c r="E948" s="62" t="s">
        <v>380</v>
      </c>
      <c r="F948" s="63">
        <v>2650.82</v>
      </c>
      <c r="G948" s="62" t="s">
        <v>694</v>
      </c>
      <c r="H948" s="62" t="s">
        <v>1113</v>
      </c>
      <c r="I948" s="12"/>
    </row>
    <row r="949" spans="1:9" hidden="1" x14ac:dyDescent="0.2">
      <c r="A949" s="61">
        <v>40745</v>
      </c>
      <c r="B949" s="62" t="s">
        <v>36</v>
      </c>
      <c r="C949" s="65" t="s">
        <v>43</v>
      </c>
      <c r="D949" s="62" t="s">
        <v>17</v>
      </c>
      <c r="E949" s="62" t="s">
        <v>695</v>
      </c>
      <c r="F949" s="63">
        <v>98.66</v>
      </c>
      <c r="G949" s="62" t="s">
        <v>696</v>
      </c>
      <c r="H949" s="62" t="s">
        <v>984</v>
      </c>
      <c r="I949" s="12"/>
    </row>
    <row r="950" spans="1:9" hidden="1" x14ac:dyDescent="0.2">
      <c r="A950" s="61">
        <v>40743</v>
      </c>
      <c r="B950" s="62" t="s">
        <v>36</v>
      </c>
      <c r="C950" s="65" t="s">
        <v>37</v>
      </c>
      <c r="D950" s="62" t="s">
        <v>18</v>
      </c>
      <c r="E950" s="62" t="s">
        <v>697</v>
      </c>
      <c r="F950" s="63"/>
      <c r="G950" s="62" t="s">
        <v>698</v>
      </c>
      <c r="H950" s="62" t="s">
        <v>1114</v>
      </c>
      <c r="I950" s="12"/>
    </row>
    <row r="951" spans="1:9" hidden="1" x14ac:dyDescent="0.2">
      <c r="A951" s="61">
        <v>40742</v>
      </c>
      <c r="B951" s="62" t="s">
        <v>6</v>
      </c>
      <c r="C951" s="65" t="s">
        <v>2</v>
      </c>
      <c r="D951" s="62" t="s">
        <v>20</v>
      </c>
      <c r="E951" s="62" t="s">
        <v>494</v>
      </c>
      <c r="F951" s="63">
        <v>122852.53</v>
      </c>
      <c r="G951" s="62" t="s">
        <v>495</v>
      </c>
      <c r="H951" s="62" t="s">
        <v>1085</v>
      </c>
      <c r="I951" s="12"/>
    </row>
    <row r="952" spans="1:9" hidden="1" x14ac:dyDescent="0.2">
      <c r="A952" s="61">
        <v>40738</v>
      </c>
      <c r="B952" s="62" t="s">
        <v>4</v>
      </c>
      <c r="C952" s="65" t="s">
        <v>43</v>
      </c>
      <c r="D952" s="62" t="s">
        <v>17</v>
      </c>
      <c r="E952" s="62" t="s">
        <v>657</v>
      </c>
      <c r="F952" s="63"/>
      <c r="G952" s="62" t="s">
        <v>658</v>
      </c>
      <c r="H952" s="62" t="s">
        <v>1115</v>
      </c>
      <c r="I952" s="12"/>
    </row>
    <row r="953" spans="1:9" hidden="1" x14ac:dyDescent="0.2">
      <c r="A953" s="61">
        <v>40727</v>
      </c>
      <c r="B953" s="62" t="s">
        <v>2206</v>
      </c>
      <c r="C953" s="65" t="s">
        <v>53</v>
      </c>
      <c r="D953" s="62" t="s">
        <v>17</v>
      </c>
      <c r="E953" s="62" t="s">
        <v>54</v>
      </c>
      <c r="F953" s="63">
        <v>13346.09</v>
      </c>
      <c r="G953" s="62" t="s">
        <v>496</v>
      </c>
      <c r="H953" s="62" t="s">
        <v>1116</v>
      </c>
      <c r="I953" s="12"/>
    </row>
    <row r="954" spans="1:9" hidden="1" x14ac:dyDescent="0.2">
      <c r="A954" s="61">
        <v>40724</v>
      </c>
      <c r="B954" s="62" t="s">
        <v>88</v>
      </c>
      <c r="C954" s="65" t="s">
        <v>43</v>
      </c>
      <c r="D954" s="62" t="s">
        <v>20</v>
      </c>
      <c r="E954" s="62" t="s">
        <v>497</v>
      </c>
      <c r="F954" s="63"/>
      <c r="G954" s="62" t="s">
        <v>498</v>
      </c>
      <c r="H954" s="62" t="s">
        <v>899</v>
      </c>
      <c r="I954" s="12"/>
    </row>
    <row r="955" spans="1:9" hidden="1" x14ac:dyDescent="0.2">
      <c r="A955" s="61">
        <v>40723</v>
      </c>
      <c r="B955" s="62" t="s">
        <v>2193</v>
      </c>
      <c r="C955" s="65" t="s">
        <v>2</v>
      </c>
      <c r="D955" s="62" t="s">
        <v>1730</v>
      </c>
      <c r="E955" s="62" t="s">
        <v>66</v>
      </c>
      <c r="F955" s="63">
        <v>141882.01</v>
      </c>
      <c r="G955" s="62" t="s">
        <v>2368</v>
      </c>
      <c r="H955" s="62" t="s">
        <v>1117</v>
      </c>
      <c r="I955" s="12" t="s">
        <v>1177</v>
      </c>
    </row>
    <row r="956" spans="1:9" hidden="1" x14ac:dyDescent="0.2">
      <c r="A956" s="61">
        <v>40722</v>
      </c>
      <c r="B956" s="62" t="s">
        <v>36</v>
      </c>
      <c r="C956" s="65" t="s">
        <v>53</v>
      </c>
      <c r="D956" s="62" t="s">
        <v>19</v>
      </c>
      <c r="E956" s="62" t="s">
        <v>56</v>
      </c>
      <c r="F956" s="63">
        <v>10594.46</v>
      </c>
      <c r="G956" s="62" t="s">
        <v>500</v>
      </c>
      <c r="H956" s="62" t="s">
        <v>1113</v>
      </c>
      <c r="I956" s="12" t="s">
        <v>1487</v>
      </c>
    </row>
    <row r="957" spans="1:9" hidden="1" x14ac:dyDescent="0.2">
      <c r="A957" s="61">
        <v>40720</v>
      </c>
      <c r="B957" s="62" t="s">
        <v>4</v>
      </c>
      <c r="C957" s="65" t="s">
        <v>43</v>
      </c>
      <c r="D957" s="62" t="s">
        <v>17</v>
      </c>
      <c r="E957" s="62" t="s">
        <v>501</v>
      </c>
      <c r="F957" s="63"/>
      <c r="G957" s="62" t="s">
        <v>502</v>
      </c>
      <c r="H957" s="62" t="s">
        <v>1118</v>
      </c>
      <c r="I957" s="12"/>
    </row>
    <row r="958" spans="1:9" hidden="1" x14ac:dyDescent="0.2">
      <c r="A958" s="61">
        <v>40716</v>
      </c>
      <c r="B958" s="62" t="s">
        <v>6</v>
      </c>
      <c r="C958" s="65" t="s">
        <v>43</v>
      </c>
      <c r="D958" s="62" t="s">
        <v>20</v>
      </c>
      <c r="E958" s="62" t="s">
        <v>66</v>
      </c>
      <c r="F958" s="63">
        <v>1300</v>
      </c>
      <c r="G958" s="62" t="s">
        <v>503</v>
      </c>
      <c r="H958" s="62" t="s">
        <v>797</v>
      </c>
      <c r="I958" s="12"/>
    </row>
    <row r="959" spans="1:9" hidden="1" x14ac:dyDescent="0.2">
      <c r="A959" s="61">
        <v>40710</v>
      </c>
      <c r="B959" s="62" t="s">
        <v>36</v>
      </c>
      <c r="C959" s="65" t="s">
        <v>43</v>
      </c>
      <c r="D959" s="62" t="s">
        <v>20</v>
      </c>
      <c r="E959" s="62" t="s">
        <v>119</v>
      </c>
      <c r="F959" s="63"/>
      <c r="G959" s="62" t="s">
        <v>504</v>
      </c>
      <c r="H959" s="62" t="s">
        <v>1119</v>
      </c>
      <c r="I959" s="12"/>
    </row>
    <row r="960" spans="1:9" hidden="1" x14ac:dyDescent="0.2">
      <c r="A960" s="61">
        <v>40710</v>
      </c>
      <c r="B960" s="62" t="s">
        <v>36</v>
      </c>
      <c r="C960" s="65" t="s">
        <v>761</v>
      </c>
      <c r="D960" s="62" t="s">
        <v>20</v>
      </c>
      <c r="E960" s="62" t="s">
        <v>119</v>
      </c>
      <c r="F960" s="63"/>
      <c r="G960" s="62" t="s">
        <v>504</v>
      </c>
      <c r="H960" s="62" t="s">
        <v>1120</v>
      </c>
      <c r="I960" s="12"/>
    </row>
    <row r="961" spans="1:9" hidden="1" x14ac:dyDescent="0.2">
      <c r="A961" s="61">
        <v>40710</v>
      </c>
      <c r="B961" s="62" t="s">
        <v>36</v>
      </c>
      <c r="C961" s="65" t="s">
        <v>43</v>
      </c>
      <c r="D961" s="62" t="s">
        <v>20</v>
      </c>
      <c r="E961" s="62" t="s">
        <v>119</v>
      </c>
      <c r="F961" s="63"/>
      <c r="G961" s="62" t="s">
        <v>504</v>
      </c>
      <c r="H961" s="62" t="s">
        <v>1121</v>
      </c>
      <c r="I961" s="12"/>
    </row>
    <row r="962" spans="1:9" hidden="1" x14ac:dyDescent="0.2">
      <c r="A962" s="61">
        <v>40710</v>
      </c>
      <c r="B962" s="62" t="s">
        <v>36</v>
      </c>
      <c r="C962" s="65" t="s">
        <v>37</v>
      </c>
      <c r="D962" s="62" t="s">
        <v>18</v>
      </c>
      <c r="E962" s="62" t="s">
        <v>377</v>
      </c>
      <c r="F962" s="63">
        <v>287.32</v>
      </c>
      <c r="G962" s="62" t="s">
        <v>699</v>
      </c>
      <c r="H962" s="62" t="s">
        <v>1122</v>
      </c>
      <c r="I962" s="12"/>
    </row>
    <row r="963" spans="1:9" hidden="1" x14ac:dyDescent="0.2">
      <c r="A963" s="61">
        <v>40692</v>
      </c>
      <c r="B963" s="62" t="s">
        <v>4</v>
      </c>
      <c r="C963" s="65" t="s">
        <v>53</v>
      </c>
      <c r="D963" s="62" t="s">
        <v>17</v>
      </c>
      <c r="E963" s="62" t="s">
        <v>505</v>
      </c>
      <c r="F963" s="63">
        <v>12784.02</v>
      </c>
      <c r="G963" s="62" t="s">
        <v>506</v>
      </c>
      <c r="H963" s="62" t="s">
        <v>1123</v>
      </c>
      <c r="I963" s="12"/>
    </row>
    <row r="964" spans="1:9" hidden="1" x14ac:dyDescent="0.2">
      <c r="A964" s="61">
        <v>40690</v>
      </c>
      <c r="B964" s="62" t="s">
        <v>40</v>
      </c>
      <c r="C964" s="65" t="s">
        <v>53</v>
      </c>
      <c r="D964" s="62" t="s">
        <v>19</v>
      </c>
      <c r="E964" s="62" t="s">
        <v>345</v>
      </c>
      <c r="F964" s="63">
        <v>7283.44</v>
      </c>
      <c r="G964" s="62" t="s">
        <v>507</v>
      </c>
      <c r="H964" s="62" t="s">
        <v>963</v>
      </c>
      <c r="I964" s="12"/>
    </row>
    <row r="965" spans="1:9" hidden="1" x14ac:dyDescent="0.2">
      <c r="A965" s="61">
        <v>40690</v>
      </c>
      <c r="B965" s="62" t="s">
        <v>40</v>
      </c>
      <c r="D965" s="62" t="s">
        <v>18</v>
      </c>
      <c r="E965" s="62" t="s">
        <v>54</v>
      </c>
      <c r="F965" s="63"/>
      <c r="G965" s="62" t="s">
        <v>508</v>
      </c>
      <c r="H965" s="62" t="s">
        <v>1124</v>
      </c>
      <c r="I965" s="12"/>
    </row>
    <row r="966" spans="1:9" hidden="1" x14ac:dyDescent="0.2">
      <c r="A966" s="61">
        <v>40688</v>
      </c>
      <c r="B966" s="62" t="s">
        <v>36</v>
      </c>
      <c r="C966" s="65" t="s">
        <v>43</v>
      </c>
      <c r="D966" s="62" t="s">
        <v>17</v>
      </c>
      <c r="E966" s="62" t="s">
        <v>509</v>
      </c>
      <c r="F966" s="63">
        <v>280.52</v>
      </c>
      <c r="G966" s="62" t="s">
        <v>510</v>
      </c>
      <c r="H966" s="62" t="s">
        <v>1107</v>
      </c>
      <c r="I966" s="12"/>
    </row>
    <row r="967" spans="1:9" hidden="1" x14ac:dyDescent="0.2">
      <c r="A967" s="61">
        <v>40686</v>
      </c>
      <c r="B967" s="62" t="s">
        <v>88</v>
      </c>
      <c r="C967" s="65" t="s">
        <v>53</v>
      </c>
      <c r="D967" s="62" t="s">
        <v>17</v>
      </c>
      <c r="E967" s="62" t="s">
        <v>28</v>
      </c>
      <c r="F967" s="63"/>
      <c r="G967" s="62" t="s">
        <v>511</v>
      </c>
      <c r="H967" s="62" t="s">
        <v>899</v>
      </c>
      <c r="I967" s="12"/>
    </row>
    <row r="968" spans="1:9" hidden="1" x14ac:dyDescent="0.2">
      <c r="A968" s="61">
        <v>40683</v>
      </c>
      <c r="B968" s="62" t="s">
        <v>4</v>
      </c>
      <c r="C968" s="65" t="s">
        <v>43</v>
      </c>
      <c r="D968" s="62" t="s">
        <v>19</v>
      </c>
      <c r="E968" s="62" t="s">
        <v>152</v>
      </c>
      <c r="F968" s="63">
        <v>993.76</v>
      </c>
      <c r="G968" s="62" t="s">
        <v>512</v>
      </c>
      <c r="H968" s="62" t="s">
        <v>1125</v>
      </c>
      <c r="I968" s="12"/>
    </row>
    <row r="969" spans="1:9" hidden="1" x14ac:dyDescent="0.2">
      <c r="A969" s="61">
        <v>40680</v>
      </c>
      <c r="B969" s="62" t="s">
        <v>40</v>
      </c>
      <c r="C969" s="65" t="s">
        <v>53</v>
      </c>
      <c r="D969" s="62" t="s">
        <v>17</v>
      </c>
      <c r="E969" s="62" t="s">
        <v>345</v>
      </c>
      <c r="F969" s="63">
        <v>11590.64</v>
      </c>
      <c r="G969" s="62" t="s">
        <v>700</v>
      </c>
      <c r="H969" s="62" t="s">
        <v>926</v>
      </c>
      <c r="I969" s="12"/>
    </row>
    <row r="970" spans="1:9" hidden="1" x14ac:dyDescent="0.2">
      <c r="A970" s="61">
        <v>40679</v>
      </c>
      <c r="B970" s="62" t="s">
        <v>2194</v>
      </c>
      <c r="C970" s="65" t="s">
        <v>2</v>
      </c>
      <c r="D970" s="62" t="s">
        <v>20</v>
      </c>
      <c r="E970" s="62" t="s">
        <v>513</v>
      </c>
      <c r="F970" s="63">
        <v>148000</v>
      </c>
      <c r="G970" s="62" t="s">
        <v>2305</v>
      </c>
      <c r="H970" s="62" t="s">
        <v>1126</v>
      </c>
      <c r="I970" s="12"/>
    </row>
    <row r="971" spans="1:9" hidden="1" x14ac:dyDescent="0.2">
      <c r="A971" s="61">
        <v>40670</v>
      </c>
      <c r="B971" s="62" t="s">
        <v>36</v>
      </c>
      <c r="C971" s="65" t="s">
        <v>37</v>
      </c>
      <c r="D971" s="62" t="s">
        <v>18</v>
      </c>
      <c r="E971" s="62" t="s">
        <v>119</v>
      </c>
      <c r="F971" s="63"/>
      <c r="G971" s="62" t="s">
        <v>701</v>
      </c>
      <c r="H971" s="62" t="s">
        <v>1119</v>
      </c>
      <c r="I971" s="12"/>
    </row>
    <row r="972" spans="1:9" hidden="1" x14ac:dyDescent="0.2">
      <c r="A972" s="61">
        <v>40666</v>
      </c>
      <c r="B972" s="62" t="s">
        <v>36</v>
      </c>
      <c r="C972" s="65" t="s">
        <v>1252</v>
      </c>
      <c r="D972" s="62" t="s">
        <v>17</v>
      </c>
      <c r="E972" s="62" t="s">
        <v>515</v>
      </c>
      <c r="F972" s="63">
        <v>160000</v>
      </c>
      <c r="G972" s="62" t="s">
        <v>2306</v>
      </c>
      <c r="H972" s="62" t="s">
        <v>827</v>
      </c>
      <c r="I972" s="12" t="s">
        <v>1590</v>
      </c>
    </row>
    <row r="973" spans="1:9" hidden="1" x14ac:dyDescent="0.2">
      <c r="A973" s="61">
        <v>40661</v>
      </c>
      <c r="B973" s="62" t="s">
        <v>36</v>
      </c>
      <c r="C973" s="65" t="s">
        <v>2</v>
      </c>
      <c r="D973" s="62" t="s">
        <v>19</v>
      </c>
      <c r="E973" s="62" t="s">
        <v>517</v>
      </c>
      <c r="F973" s="63">
        <v>72610.89</v>
      </c>
      <c r="G973" s="62" t="s">
        <v>22</v>
      </c>
      <c r="H973" s="62" t="s">
        <v>1127</v>
      </c>
      <c r="I973" s="12"/>
    </row>
    <row r="974" spans="1:9" hidden="1" x14ac:dyDescent="0.2">
      <c r="A974" s="61">
        <v>40660</v>
      </c>
      <c r="B974" s="62" t="s">
        <v>36</v>
      </c>
      <c r="C974" s="65" t="s">
        <v>43</v>
      </c>
      <c r="D974" s="62" t="s">
        <v>20</v>
      </c>
      <c r="E974" s="62" t="s">
        <v>380</v>
      </c>
      <c r="F974" s="63">
        <v>473.48</v>
      </c>
      <c r="G974" s="62" t="s">
        <v>381</v>
      </c>
      <c r="H974" s="62" t="s">
        <v>1128</v>
      </c>
      <c r="I974" s="12"/>
    </row>
    <row r="975" spans="1:9" hidden="1" x14ac:dyDescent="0.2">
      <c r="A975" s="61">
        <v>40660</v>
      </c>
      <c r="B975" s="62" t="s">
        <v>36</v>
      </c>
      <c r="C975" s="65" t="s">
        <v>53</v>
      </c>
      <c r="D975" s="62" t="s">
        <v>17</v>
      </c>
      <c r="E975" s="62" t="s">
        <v>382</v>
      </c>
      <c r="F975" s="63">
        <v>7151.06</v>
      </c>
      <c r="G975" s="62" t="s">
        <v>383</v>
      </c>
      <c r="H975" s="62" t="s">
        <v>1129</v>
      </c>
      <c r="I975" s="12"/>
    </row>
    <row r="976" spans="1:9" hidden="1" x14ac:dyDescent="0.2">
      <c r="A976" s="61">
        <v>40659</v>
      </c>
      <c r="B976" s="62" t="s">
        <v>2194</v>
      </c>
      <c r="C976" s="65" t="s">
        <v>2</v>
      </c>
      <c r="D976" s="62" t="s">
        <v>1730</v>
      </c>
      <c r="E976" s="62" t="s">
        <v>264</v>
      </c>
      <c r="F976" s="63">
        <v>160000</v>
      </c>
      <c r="G976" s="62" t="s">
        <v>2307</v>
      </c>
      <c r="H976" s="62" t="s">
        <v>1126</v>
      </c>
      <c r="I976" s="12" t="s">
        <v>2002</v>
      </c>
    </row>
    <row r="977" spans="1:9" hidden="1" x14ac:dyDescent="0.2">
      <c r="A977" s="61">
        <v>40653</v>
      </c>
      <c r="B977" s="62" t="s">
        <v>5</v>
      </c>
      <c r="C977" s="65" t="s">
        <v>53</v>
      </c>
      <c r="D977" s="62" t="s">
        <v>18</v>
      </c>
      <c r="E977" s="62" t="s">
        <v>26</v>
      </c>
      <c r="F977" s="63">
        <v>15680.42</v>
      </c>
      <c r="G977" s="62" t="s">
        <v>384</v>
      </c>
      <c r="H977" s="62" t="s">
        <v>965</v>
      </c>
      <c r="I977" s="12"/>
    </row>
    <row r="978" spans="1:9" hidden="1" x14ac:dyDescent="0.2">
      <c r="A978" s="61">
        <v>40646</v>
      </c>
      <c r="B978" s="62" t="s">
        <v>36</v>
      </c>
      <c r="C978" s="65" t="s">
        <v>37</v>
      </c>
      <c r="D978" s="62" t="s">
        <v>18</v>
      </c>
      <c r="E978" s="62" t="s">
        <v>702</v>
      </c>
      <c r="F978" s="63">
        <v>14612.24</v>
      </c>
      <c r="G978" s="62" t="s">
        <v>703</v>
      </c>
      <c r="H978" s="62" t="s">
        <v>1130</v>
      </c>
      <c r="I978" s="12"/>
    </row>
    <row r="979" spans="1:9" hidden="1" x14ac:dyDescent="0.2">
      <c r="A979" s="61">
        <v>40645</v>
      </c>
      <c r="B979" s="62" t="s">
        <v>4</v>
      </c>
      <c r="C979" s="65" t="s">
        <v>37</v>
      </c>
      <c r="D979" s="62" t="s">
        <v>18</v>
      </c>
      <c r="E979" s="62" t="s">
        <v>704</v>
      </c>
      <c r="F979" s="63"/>
      <c r="G979" s="62" t="s">
        <v>705</v>
      </c>
      <c r="H979" s="62" t="s">
        <v>1131</v>
      </c>
      <c r="I979" s="12"/>
    </row>
    <row r="980" spans="1:9" hidden="1" x14ac:dyDescent="0.2">
      <c r="A980" s="61">
        <v>40640</v>
      </c>
      <c r="B980" s="62" t="s">
        <v>40</v>
      </c>
      <c r="C980" s="65" t="s">
        <v>53</v>
      </c>
      <c r="D980" s="62" t="s">
        <v>17</v>
      </c>
      <c r="E980" s="62" t="s">
        <v>288</v>
      </c>
      <c r="F980" s="63">
        <v>7736.98</v>
      </c>
      <c r="G980" s="62" t="s">
        <v>378</v>
      </c>
      <c r="H980" s="62" t="s">
        <v>1132</v>
      </c>
      <c r="I980" s="12"/>
    </row>
    <row r="981" spans="1:9" hidden="1" x14ac:dyDescent="0.2">
      <c r="A981" s="61">
        <v>40639</v>
      </c>
      <c r="B981" s="62" t="s">
        <v>6</v>
      </c>
      <c r="C981" s="65" t="s">
        <v>53</v>
      </c>
      <c r="D981" s="62" t="s">
        <v>17</v>
      </c>
      <c r="E981" s="62" t="s">
        <v>30</v>
      </c>
      <c r="F981" s="63">
        <v>22807.93</v>
      </c>
      <c r="G981" s="62" t="s">
        <v>375</v>
      </c>
      <c r="H981" s="62" t="s">
        <v>1085</v>
      </c>
      <c r="I981" s="12"/>
    </row>
    <row r="982" spans="1:9" hidden="1" x14ac:dyDescent="0.2">
      <c r="A982" s="61">
        <v>40639</v>
      </c>
      <c r="B982" s="62" t="s">
        <v>36</v>
      </c>
      <c r="C982" s="65" t="s">
        <v>37</v>
      </c>
      <c r="D982" s="62" t="s">
        <v>18</v>
      </c>
      <c r="E982" s="62" t="s">
        <v>34</v>
      </c>
      <c r="F982" s="63">
        <v>30654.05</v>
      </c>
      <c r="G982" s="62" t="s">
        <v>706</v>
      </c>
      <c r="H982" s="62" t="s">
        <v>849</v>
      </c>
      <c r="I982" s="12"/>
    </row>
    <row r="983" spans="1:9" hidden="1" x14ac:dyDescent="0.2">
      <c r="A983" s="61">
        <v>40635</v>
      </c>
      <c r="B983" s="62" t="s">
        <v>5</v>
      </c>
      <c r="C983" s="65" t="s">
        <v>761</v>
      </c>
      <c r="D983" s="62" t="s">
        <v>19</v>
      </c>
      <c r="E983" s="62" t="s">
        <v>54</v>
      </c>
      <c r="F983" s="63">
        <v>0</v>
      </c>
      <c r="G983" s="62" t="s">
        <v>379</v>
      </c>
      <c r="H983" s="62" t="s">
        <v>1133</v>
      </c>
      <c r="I983" s="12" t="s">
        <v>2341</v>
      </c>
    </row>
    <row r="984" spans="1:9" hidden="1" x14ac:dyDescent="0.2">
      <c r="A984" s="61">
        <v>40634</v>
      </c>
      <c r="B984" s="62" t="s">
        <v>88</v>
      </c>
      <c r="D984" s="62" t="s">
        <v>17</v>
      </c>
      <c r="E984" s="62" t="s">
        <v>28</v>
      </c>
      <c r="F984" s="63"/>
      <c r="G984" s="62" t="s">
        <v>372</v>
      </c>
      <c r="H984" s="62" t="s">
        <v>899</v>
      </c>
      <c r="I984" s="12"/>
    </row>
    <row r="985" spans="1:9" hidden="1" x14ac:dyDescent="0.2">
      <c r="A985" s="61">
        <v>40631</v>
      </c>
      <c r="B985" s="62" t="s">
        <v>36</v>
      </c>
      <c r="D985" s="62" t="s">
        <v>17</v>
      </c>
      <c r="E985" s="62" t="s">
        <v>519</v>
      </c>
      <c r="F985" s="63"/>
      <c r="G985" s="62" t="s">
        <v>520</v>
      </c>
      <c r="H985" s="62" t="s">
        <v>1033</v>
      </c>
      <c r="I985" s="12"/>
    </row>
    <row r="986" spans="1:9" hidden="1" x14ac:dyDescent="0.2">
      <c r="A986" s="61">
        <v>40627</v>
      </c>
      <c r="B986" s="62" t="s">
        <v>2234</v>
      </c>
      <c r="C986" s="65" t="s">
        <v>53</v>
      </c>
      <c r="D986" s="62" t="s">
        <v>20</v>
      </c>
      <c r="E986" s="62" t="s">
        <v>370</v>
      </c>
      <c r="F986" s="63">
        <v>7862</v>
      </c>
      <c r="G986" s="62" t="s">
        <v>371</v>
      </c>
      <c r="H986" s="62" t="s">
        <v>1051</v>
      </c>
      <c r="I986" s="12"/>
    </row>
    <row r="987" spans="1:9" hidden="1" x14ac:dyDescent="0.2">
      <c r="A987" s="61">
        <v>40620</v>
      </c>
      <c r="B987" s="62" t="s">
        <v>2315</v>
      </c>
      <c r="C987" s="65" t="s">
        <v>761</v>
      </c>
      <c r="D987" s="62" t="s">
        <v>19</v>
      </c>
      <c r="E987" s="62" t="s">
        <v>119</v>
      </c>
      <c r="F987" s="63">
        <v>0</v>
      </c>
      <c r="G987" s="62" t="s">
        <v>369</v>
      </c>
      <c r="H987" s="62" t="s">
        <v>1121</v>
      </c>
      <c r="I987" s="12" t="s">
        <v>2340</v>
      </c>
    </row>
    <row r="988" spans="1:9" hidden="1" x14ac:dyDescent="0.2">
      <c r="A988" s="61">
        <v>40613</v>
      </c>
      <c r="B988" s="62" t="s">
        <v>36</v>
      </c>
      <c r="C988" s="65" t="s">
        <v>53</v>
      </c>
      <c r="D988" s="62" t="s">
        <v>17</v>
      </c>
      <c r="E988" s="62" t="s">
        <v>24</v>
      </c>
      <c r="F988" s="63">
        <v>25840.34</v>
      </c>
      <c r="G988" s="62" t="s">
        <v>368</v>
      </c>
      <c r="H988" s="62" t="s">
        <v>1070</v>
      </c>
      <c r="I988" s="12"/>
    </row>
    <row r="989" spans="1:9" hidden="1" x14ac:dyDescent="0.2">
      <c r="A989" s="61">
        <v>40613</v>
      </c>
      <c r="B989" s="62" t="s">
        <v>36</v>
      </c>
      <c r="C989" s="65" t="s">
        <v>43</v>
      </c>
      <c r="D989" s="62" t="s">
        <v>20</v>
      </c>
      <c r="E989" s="62" t="s">
        <v>373</v>
      </c>
      <c r="F989" s="63">
        <v>270</v>
      </c>
      <c r="G989" s="62" t="s">
        <v>374</v>
      </c>
      <c r="H989" s="62" t="s">
        <v>984</v>
      </c>
      <c r="I989" s="12"/>
    </row>
    <row r="990" spans="1:9" hidden="1" x14ac:dyDescent="0.2">
      <c r="A990" s="61">
        <v>40610</v>
      </c>
      <c r="B990" s="62" t="s">
        <v>40</v>
      </c>
      <c r="C990" s="65" t="s">
        <v>43</v>
      </c>
      <c r="D990" s="62" t="s">
        <v>17</v>
      </c>
      <c r="E990" s="62" t="s">
        <v>366</v>
      </c>
      <c r="F990" s="63"/>
      <c r="G990" s="62" t="s">
        <v>367</v>
      </c>
      <c r="H990" s="62" t="s">
        <v>913</v>
      </c>
      <c r="I990" s="12"/>
    </row>
    <row r="991" spans="1:9" hidden="1" x14ac:dyDescent="0.2">
      <c r="A991" s="61">
        <v>40609</v>
      </c>
      <c r="B991" s="62" t="s">
        <v>4</v>
      </c>
      <c r="C991" s="65" t="s">
        <v>43</v>
      </c>
      <c r="D991" s="62" t="s">
        <v>20</v>
      </c>
      <c r="E991" s="62" t="s">
        <v>361</v>
      </c>
      <c r="F991" s="63"/>
      <c r="G991" s="62" t="s">
        <v>362</v>
      </c>
      <c r="H991" s="62" t="s">
        <v>937</v>
      </c>
      <c r="I991" s="12"/>
    </row>
    <row r="992" spans="1:9" hidden="1" x14ac:dyDescent="0.2">
      <c r="A992" s="61">
        <v>40609</v>
      </c>
      <c r="B992" s="62" t="s">
        <v>36</v>
      </c>
      <c r="C992" s="65" t="s">
        <v>2</v>
      </c>
      <c r="D992" s="62" t="s">
        <v>18</v>
      </c>
      <c r="E992" s="62" t="s">
        <v>365</v>
      </c>
      <c r="F992" s="63">
        <v>65000</v>
      </c>
      <c r="G992" s="62" t="s">
        <v>306</v>
      </c>
      <c r="H992" s="62" t="s">
        <v>1134</v>
      </c>
      <c r="I992" s="12"/>
    </row>
    <row r="993" spans="1:9" hidden="1" x14ac:dyDescent="0.2">
      <c r="A993" s="61">
        <v>40606</v>
      </c>
      <c r="B993" s="62" t="s">
        <v>6</v>
      </c>
      <c r="C993" s="65" t="s">
        <v>43</v>
      </c>
      <c r="D993" s="62" t="s">
        <v>17</v>
      </c>
      <c r="E993" s="62" t="s">
        <v>358</v>
      </c>
      <c r="F993" s="63"/>
      <c r="G993" s="62" t="s">
        <v>359</v>
      </c>
      <c r="H993" s="62" t="s">
        <v>1135</v>
      </c>
      <c r="I993" s="12"/>
    </row>
    <row r="994" spans="1:9" hidden="1" x14ac:dyDescent="0.2">
      <c r="A994" s="61">
        <v>40605</v>
      </c>
      <c r="B994" s="62" t="s">
        <v>36</v>
      </c>
      <c r="C994" s="65" t="s">
        <v>37</v>
      </c>
      <c r="D994" s="62" t="s">
        <v>18</v>
      </c>
      <c r="E994" s="62" t="s">
        <v>363</v>
      </c>
      <c r="F994" s="63"/>
      <c r="G994" s="62" t="s">
        <v>364</v>
      </c>
      <c r="H994" s="62" t="s">
        <v>960</v>
      </c>
      <c r="I994" s="12"/>
    </row>
    <row r="995" spans="1:9" hidden="1" x14ac:dyDescent="0.2">
      <c r="A995" s="61">
        <v>40601</v>
      </c>
      <c r="B995" s="62" t="s">
        <v>40</v>
      </c>
      <c r="C995" s="65" t="s">
        <v>2</v>
      </c>
      <c r="D995" s="62" t="s">
        <v>18</v>
      </c>
      <c r="E995" s="62" t="s">
        <v>66</v>
      </c>
      <c r="F995" s="63">
        <v>65000</v>
      </c>
      <c r="G995" s="62" t="s">
        <v>360</v>
      </c>
      <c r="H995" s="62" t="s">
        <v>982</v>
      </c>
      <c r="I995" s="12"/>
    </row>
    <row r="996" spans="1:9" hidden="1" x14ac:dyDescent="0.2">
      <c r="A996" s="61">
        <v>40587</v>
      </c>
      <c r="B996" s="62" t="s">
        <v>40</v>
      </c>
      <c r="C996" s="65" t="s">
        <v>37</v>
      </c>
      <c r="D996" s="62" t="s">
        <v>18</v>
      </c>
      <c r="E996" s="62" t="s">
        <v>66</v>
      </c>
      <c r="F996" s="63"/>
      <c r="G996" s="62" t="s">
        <v>707</v>
      </c>
      <c r="H996" s="62" t="s">
        <v>1042</v>
      </c>
      <c r="I996" s="12"/>
    </row>
    <row r="997" spans="1:9" hidden="1" x14ac:dyDescent="0.2">
      <c r="A997" s="61">
        <v>40584</v>
      </c>
      <c r="B997" s="62" t="s">
        <v>40</v>
      </c>
      <c r="C997" s="65" t="s">
        <v>48</v>
      </c>
      <c r="D997" s="62" t="s">
        <v>20</v>
      </c>
      <c r="E997" s="62" t="s">
        <v>521</v>
      </c>
      <c r="F997" s="63"/>
      <c r="G997" s="62" t="s">
        <v>522</v>
      </c>
      <c r="H997" s="62" t="s">
        <v>1136</v>
      </c>
      <c r="I997" s="12"/>
    </row>
    <row r="998" spans="1:9" hidden="1" x14ac:dyDescent="0.2">
      <c r="A998" s="61">
        <v>40583</v>
      </c>
      <c r="B998" s="62" t="s">
        <v>36</v>
      </c>
      <c r="C998" s="65" t="s">
        <v>53</v>
      </c>
      <c r="D998" s="62" t="s">
        <v>17</v>
      </c>
      <c r="E998" s="62" t="s">
        <v>355</v>
      </c>
      <c r="F998" s="63">
        <v>25487.3</v>
      </c>
      <c r="G998" s="62" t="s">
        <v>356</v>
      </c>
      <c r="H998" s="62" t="s">
        <v>960</v>
      </c>
      <c r="I998" s="12"/>
    </row>
    <row r="999" spans="1:9" hidden="1" x14ac:dyDescent="0.2">
      <c r="A999" s="61">
        <v>40577</v>
      </c>
      <c r="B999" s="62" t="s">
        <v>6</v>
      </c>
      <c r="C999" s="65" t="s">
        <v>2</v>
      </c>
      <c r="D999" s="62" t="s">
        <v>20</v>
      </c>
      <c r="E999" s="62" t="s">
        <v>357</v>
      </c>
      <c r="F999" s="63">
        <v>50000</v>
      </c>
      <c r="G999" s="62" t="s">
        <v>298</v>
      </c>
      <c r="H999" s="62" t="s">
        <v>1137</v>
      </c>
      <c r="I999" s="12"/>
    </row>
    <row r="1000" spans="1:9" hidden="1" x14ac:dyDescent="0.2">
      <c r="A1000" s="61">
        <v>40576</v>
      </c>
      <c r="B1000" s="62" t="s">
        <v>36</v>
      </c>
      <c r="C1000" s="65" t="s">
        <v>37</v>
      </c>
      <c r="D1000" s="62" t="s">
        <v>18</v>
      </c>
      <c r="E1000" s="62" t="s">
        <v>72</v>
      </c>
      <c r="F1000" s="63"/>
      <c r="G1000" s="62" t="s">
        <v>708</v>
      </c>
      <c r="H1000" s="62" t="s">
        <v>1138</v>
      </c>
      <c r="I1000" s="12" t="s">
        <v>1487</v>
      </c>
    </row>
    <row r="1001" spans="1:9" hidden="1" x14ac:dyDescent="0.2">
      <c r="A1001" s="61">
        <v>40571</v>
      </c>
      <c r="B1001" s="62" t="s">
        <v>36</v>
      </c>
      <c r="C1001" s="65" t="s">
        <v>2</v>
      </c>
      <c r="D1001" s="62" t="s">
        <v>19</v>
      </c>
      <c r="E1001" s="62" t="s">
        <v>354</v>
      </c>
      <c r="F1001" s="63">
        <v>275526.52</v>
      </c>
      <c r="G1001" s="62" t="s">
        <v>242</v>
      </c>
      <c r="H1001" s="62" t="s">
        <v>1099</v>
      </c>
      <c r="I1001" s="12"/>
    </row>
    <row r="1002" spans="1:9" hidden="1" x14ac:dyDescent="0.2">
      <c r="A1002" s="61">
        <v>40566</v>
      </c>
      <c r="B1002" s="62" t="s">
        <v>4</v>
      </c>
      <c r="C1002" s="65" t="s">
        <v>37</v>
      </c>
      <c r="D1002" s="62" t="s">
        <v>18</v>
      </c>
      <c r="E1002" s="62" t="s">
        <v>709</v>
      </c>
      <c r="F1002" s="63"/>
      <c r="G1002" s="62" t="s">
        <v>710</v>
      </c>
      <c r="H1002" s="62" t="s">
        <v>1118</v>
      </c>
      <c r="I1002" s="12"/>
    </row>
    <row r="1003" spans="1:9" hidden="1" x14ac:dyDescent="0.2">
      <c r="A1003" s="61">
        <v>40565</v>
      </c>
      <c r="B1003" s="62" t="s">
        <v>40</v>
      </c>
      <c r="D1003" s="62" t="s">
        <v>20</v>
      </c>
      <c r="E1003" s="62" t="s">
        <v>345</v>
      </c>
      <c r="F1003" s="63"/>
      <c r="G1003" s="62" t="s">
        <v>353</v>
      </c>
      <c r="H1003" s="62" t="s">
        <v>926</v>
      </c>
      <c r="I1003" s="12"/>
    </row>
    <row r="1004" spans="1:9" hidden="1" x14ac:dyDescent="0.2">
      <c r="A1004" s="61">
        <v>40562</v>
      </c>
      <c r="B1004" s="62" t="s">
        <v>4</v>
      </c>
      <c r="C1004" s="65" t="s">
        <v>43</v>
      </c>
      <c r="D1004" s="62" t="s">
        <v>19</v>
      </c>
      <c r="E1004" s="62" t="s">
        <v>25</v>
      </c>
      <c r="F1004" s="63"/>
      <c r="G1004" s="62" t="s">
        <v>351</v>
      </c>
      <c r="H1004" s="62" t="s">
        <v>1139</v>
      </c>
      <c r="I1004" s="12"/>
    </row>
    <row r="1005" spans="1:9" hidden="1" x14ac:dyDescent="0.2">
      <c r="A1005" s="61">
        <v>40562</v>
      </c>
      <c r="B1005" s="62" t="s">
        <v>40</v>
      </c>
      <c r="C1005" s="65" t="s">
        <v>53</v>
      </c>
      <c r="D1005" s="62" t="s">
        <v>19</v>
      </c>
      <c r="E1005" s="62" t="s">
        <v>72</v>
      </c>
      <c r="F1005" s="63">
        <v>5000</v>
      </c>
      <c r="G1005" s="62" t="s">
        <v>352</v>
      </c>
      <c r="H1005" s="62"/>
      <c r="I1005" s="12" t="s">
        <v>1494</v>
      </c>
    </row>
    <row r="1006" spans="1:9" hidden="1" x14ac:dyDescent="0.2">
      <c r="A1006" s="61">
        <v>40559</v>
      </c>
      <c r="B1006" s="62" t="s">
        <v>36</v>
      </c>
      <c r="D1006" s="62" t="s">
        <v>17</v>
      </c>
      <c r="E1006" s="62" t="s">
        <v>349</v>
      </c>
      <c r="F1006" s="63"/>
      <c r="G1006" s="62" t="s">
        <v>350</v>
      </c>
      <c r="H1006" s="62"/>
      <c r="I1006" s="12"/>
    </row>
    <row r="1007" spans="1:9" hidden="1" x14ac:dyDescent="0.2">
      <c r="A1007" s="61">
        <v>40555</v>
      </c>
      <c r="B1007" s="62" t="s">
        <v>36</v>
      </c>
      <c r="C1007" s="65" t="s">
        <v>2</v>
      </c>
      <c r="D1007" s="62" t="s">
        <v>17</v>
      </c>
      <c r="E1007" s="62" t="s">
        <v>347</v>
      </c>
      <c r="F1007" s="63">
        <v>101224.76</v>
      </c>
      <c r="G1007" s="62" t="s">
        <v>348</v>
      </c>
      <c r="H1007" s="62"/>
      <c r="I1007" s="12"/>
    </row>
    <row r="1008" spans="1:9" hidden="1" x14ac:dyDescent="0.2">
      <c r="A1008" s="61">
        <v>40554</v>
      </c>
      <c r="B1008" s="62" t="s">
        <v>40</v>
      </c>
      <c r="C1008" s="65" t="s">
        <v>37</v>
      </c>
      <c r="D1008" s="62" t="s">
        <v>18</v>
      </c>
      <c r="E1008" s="62" t="s">
        <v>521</v>
      </c>
      <c r="F1008" s="63">
        <v>2250</v>
      </c>
      <c r="G1008" s="62" t="s">
        <v>711</v>
      </c>
      <c r="H1008" s="62"/>
      <c r="I1008" s="12"/>
    </row>
    <row r="1009" spans="1:9" hidden="1" x14ac:dyDescent="0.2">
      <c r="A1009" s="61">
        <v>40525</v>
      </c>
      <c r="B1009" s="62" t="s">
        <v>5</v>
      </c>
      <c r="C1009" s="65" t="s">
        <v>43</v>
      </c>
      <c r="D1009" s="62" t="s">
        <v>17</v>
      </c>
      <c r="E1009" s="62" t="s">
        <v>343</v>
      </c>
      <c r="F1009" s="63"/>
      <c r="G1009" s="62" t="s">
        <v>344</v>
      </c>
      <c r="H1009" s="62"/>
      <c r="I1009" s="12"/>
    </row>
    <row r="1010" spans="1:9" hidden="1" x14ac:dyDescent="0.2">
      <c r="A1010" s="61">
        <v>40524</v>
      </c>
      <c r="B1010" s="62" t="s">
        <v>6</v>
      </c>
      <c r="C1010" s="65" t="s">
        <v>43</v>
      </c>
      <c r="D1010" s="62" t="s">
        <v>20</v>
      </c>
      <c r="E1010" s="62" t="s">
        <v>337</v>
      </c>
      <c r="F1010" s="63">
        <v>300</v>
      </c>
      <c r="G1010" s="62" t="s">
        <v>341</v>
      </c>
      <c r="H1010" s="62"/>
      <c r="I1010" s="12"/>
    </row>
    <row r="1011" spans="1:9" hidden="1" x14ac:dyDescent="0.2">
      <c r="A1011" s="61">
        <v>40520</v>
      </c>
      <c r="B1011" s="62" t="s">
        <v>88</v>
      </c>
      <c r="C1011" s="65" t="s">
        <v>43</v>
      </c>
      <c r="D1011" s="62" t="s">
        <v>17</v>
      </c>
      <c r="E1011" s="62" t="s">
        <v>345</v>
      </c>
      <c r="F1011" s="63">
        <v>0</v>
      </c>
      <c r="G1011" s="62" t="s">
        <v>346</v>
      </c>
      <c r="H1011" s="62"/>
      <c r="I1011" s="12"/>
    </row>
    <row r="1012" spans="1:9" hidden="1" x14ac:dyDescent="0.2">
      <c r="A1012" s="61">
        <v>40519</v>
      </c>
      <c r="B1012" s="62" t="s">
        <v>6</v>
      </c>
      <c r="C1012" s="65" t="s">
        <v>53</v>
      </c>
      <c r="D1012" s="62" t="s">
        <v>17</v>
      </c>
      <c r="E1012" s="62" t="s">
        <v>339</v>
      </c>
      <c r="F1012" s="63">
        <v>5000</v>
      </c>
      <c r="G1012" s="62" t="s">
        <v>340</v>
      </c>
      <c r="H1012" s="62"/>
      <c r="I1012" s="12"/>
    </row>
    <row r="1013" spans="1:9" hidden="1" x14ac:dyDescent="0.2">
      <c r="A1013" s="61">
        <v>40516</v>
      </c>
      <c r="B1013" s="62" t="s">
        <v>6</v>
      </c>
      <c r="C1013" s="65" t="s">
        <v>43</v>
      </c>
      <c r="D1013" s="62" t="s">
        <v>20</v>
      </c>
      <c r="E1013" s="62" t="s">
        <v>337</v>
      </c>
      <c r="F1013" s="63">
        <v>300</v>
      </c>
      <c r="G1013" s="62" t="s">
        <v>338</v>
      </c>
      <c r="H1013" s="62"/>
      <c r="I1013" s="12"/>
    </row>
    <row r="1014" spans="1:9" hidden="1" x14ac:dyDescent="0.2">
      <c r="A1014" s="61">
        <v>40515</v>
      </c>
      <c r="B1014" s="62" t="s">
        <v>36</v>
      </c>
      <c r="C1014" s="65" t="s">
        <v>37</v>
      </c>
      <c r="D1014" s="62" t="s">
        <v>18</v>
      </c>
      <c r="E1014" s="62" t="s">
        <v>119</v>
      </c>
      <c r="F1014" s="63"/>
      <c r="G1014" s="62" t="s">
        <v>712</v>
      </c>
      <c r="H1014" s="62"/>
      <c r="I1014" s="12"/>
    </row>
    <row r="1015" spans="1:9" hidden="1" x14ac:dyDescent="0.2">
      <c r="A1015" s="61">
        <v>40504</v>
      </c>
      <c r="B1015" s="62" t="s">
        <v>6</v>
      </c>
      <c r="C1015" s="65" t="s">
        <v>43</v>
      </c>
      <c r="D1015" s="62" t="s">
        <v>17</v>
      </c>
      <c r="E1015" s="62" t="s">
        <v>31</v>
      </c>
      <c r="F1015" s="63">
        <v>0</v>
      </c>
      <c r="G1015" s="62" t="s">
        <v>336</v>
      </c>
      <c r="H1015" s="62"/>
      <c r="I1015" s="12"/>
    </row>
    <row r="1016" spans="1:9" hidden="1" x14ac:dyDescent="0.2">
      <c r="A1016" s="61">
        <v>40498</v>
      </c>
      <c r="B1016" s="62" t="s">
        <v>36</v>
      </c>
      <c r="C1016" s="65" t="s">
        <v>1</v>
      </c>
      <c r="D1016" s="62" t="s">
        <v>20</v>
      </c>
      <c r="E1016" s="62" t="s">
        <v>334</v>
      </c>
      <c r="F1016" s="63">
        <v>543952.88</v>
      </c>
      <c r="G1016" s="62" t="s">
        <v>335</v>
      </c>
      <c r="H1016" s="62"/>
      <c r="I1016" s="12"/>
    </row>
    <row r="1017" spans="1:9" hidden="1" x14ac:dyDescent="0.2">
      <c r="A1017" s="61">
        <v>40495</v>
      </c>
      <c r="B1017" s="62" t="s">
        <v>40</v>
      </c>
      <c r="C1017" s="65" t="s">
        <v>761</v>
      </c>
      <c r="D1017" s="62" t="s">
        <v>19</v>
      </c>
      <c r="E1017" s="62" t="s">
        <v>150</v>
      </c>
      <c r="F1017" s="63">
        <v>593.55999999999995</v>
      </c>
      <c r="G1017" s="62" t="s">
        <v>342</v>
      </c>
      <c r="H1017" s="62"/>
      <c r="I1017" s="12"/>
    </row>
    <row r="1018" spans="1:9" hidden="1" x14ac:dyDescent="0.2">
      <c r="A1018" s="61">
        <v>40494</v>
      </c>
      <c r="B1018" s="62" t="s">
        <v>36</v>
      </c>
      <c r="C1018" s="65" t="s">
        <v>53</v>
      </c>
      <c r="D1018" s="62" t="s">
        <v>19</v>
      </c>
      <c r="E1018" s="62" t="s">
        <v>332</v>
      </c>
      <c r="F1018" s="63">
        <v>29429.43</v>
      </c>
      <c r="G1018" s="62" t="s">
        <v>333</v>
      </c>
      <c r="H1018" s="62"/>
      <c r="I1018" s="12"/>
    </row>
    <row r="1019" spans="1:9" hidden="1" x14ac:dyDescent="0.2">
      <c r="A1019" s="61">
        <v>40491</v>
      </c>
      <c r="B1019" s="62" t="s">
        <v>4</v>
      </c>
      <c r="C1019" s="65" t="s">
        <v>53</v>
      </c>
      <c r="D1019" s="62" t="s">
        <v>17</v>
      </c>
      <c r="E1019" s="62" t="s">
        <v>25</v>
      </c>
      <c r="F1019" s="63">
        <v>0</v>
      </c>
      <c r="G1019" s="62" t="s">
        <v>331</v>
      </c>
      <c r="H1019" s="62" t="s">
        <v>1096</v>
      </c>
      <c r="I1019" s="12"/>
    </row>
    <row r="1020" spans="1:9" hidden="1" x14ac:dyDescent="0.2">
      <c r="A1020" s="61">
        <v>40490</v>
      </c>
      <c r="B1020" s="62" t="s">
        <v>36</v>
      </c>
      <c r="C1020" s="65" t="s">
        <v>37</v>
      </c>
      <c r="D1020" s="62" t="s">
        <v>18</v>
      </c>
      <c r="E1020" s="62" t="s">
        <v>713</v>
      </c>
      <c r="F1020" s="63"/>
      <c r="G1020" s="62" t="s">
        <v>714</v>
      </c>
      <c r="H1020" s="62"/>
      <c r="I1020" s="12"/>
    </row>
    <row r="1021" spans="1:9" hidden="1" x14ac:dyDescent="0.2">
      <c r="A1021" s="61">
        <v>40478</v>
      </c>
      <c r="B1021" s="62" t="s">
        <v>40</v>
      </c>
      <c r="C1021" s="65" t="s">
        <v>2</v>
      </c>
      <c r="D1021" s="62" t="s">
        <v>19</v>
      </c>
      <c r="E1021" s="62" t="s">
        <v>150</v>
      </c>
      <c r="F1021" s="63">
        <v>232161</v>
      </c>
      <c r="G1021" s="62" t="s">
        <v>330</v>
      </c>
      <c r="H1021" s="62"/>
      <c r="I1021" s="12"/>
    </row>
    <row r="1022" spans="1:9" hidden="1" x14ac:dyDescent="0.2">
      <c r="A1022" s="61">
        <v>40476</v>
      </c>
      <c r="B1022" s="62" t="s">
        <v>36</v>
      </c>
      <c r="C1022" s="65" t="s">
        <v>37</v>
      </c>
      <c r="D1022" s="62" t="s">
        <v>17</v>
      </c>
      <c r="E1022" s="62" t="s">
        <v>152</v>
      </c>
      <c r="F1022" s="63"/>
      <c r="G1022" s="62" t="s">
        <v>715</v>
      </c>
      <c r="H1022" s="62"/>
      <c r="I1022" s="12"/>
    </row>
    <row r="1023" spans="1:9" hidden="1" x14ac:dyDescent="0.2">
      <c r="A1023" s="61">
        <v>40475</v>
      </c>
      <c r="B1023" s="62" t="s">
        <v>6</v>
      </c>
      <c r="C1023" s="65" t="s">
        <v>37</v>
      </c>
      <c r="D1023" s="62" t="s">
        <v>18</v>
      </c>
      <c r="E1023" s="62" t="s">
        <v>328</v>
      </c>
      <c r="F1023" s="63">
        <v>0</v>
      </c>
      <c r="G1023" s="62" t="s">
        <v>329</v>
      </c>
      <c r="H1023" s="62"/>
      <c r="I1023" s="12"/>
    </row>
    <row r="1024" spans="1:9" hidden="1" x14ac:dyDescent="0.2">
      <c r="A1024" s="61">
        <v>40464</v>
      </c>
      <c r="B1024" s="62" t="s">
        <v>4</v>
      </c>
      <c r="D1024" s="62" t="s">
        <v>17</v>
      </c>
      <c r="E1024" s="62" t="s">
        <v>326</v>
      </c>
      <c r="F1024" s="63"/>
      <c r="G1024" s="62" t="s">
        <v>327</v>
      </c>
      <c r="H1024" s="62"/>
      <c r="I1024" s="12"/>
    </row>
    <row r="1025" spans="1:9" hidden="1" x14ac:dyDescent="0.2">
      <c r="A1025" s="61">
        <v>40459</v>
      </c>
      <c r="B1025" s="62" t="s">
        <v>88</v>
      </c>
      <c r="C1025" s="65" t="s">
        <v>37</v>
      </c>
      <c r="D1025" s="62" t="s">
        <v>18</v>
      </c>
      <c r="E1025" s="62" t="s">
        <v>104</v>
      </c>
      <c r="F1025" s="63"/>
      <c r="G1025" s="62" t="s">
        <v>716</v>
      </c>
      <c r="H1025" s="62"/>
      <c r="I1025" s="12"/>
    </row>
    <row r="1026" spans="1:9" hidden="1" x14ac:dyDescent="0.2">
      <c r="A1026" s="61">
        <v>40439</v>
      </c>
      <c r="B1026" s="62" t="s">
        <v>88</v>
      </c>
      <c r="C1026" s="65" t="s">
        <v>2</v>
      </c>
      <c r="D1026" s="62" t="s">
        <v>18</v>
      </c>
      <c r="E1026" s="62" t="s">
        <v>323</v>
      </c>
      <c r="F1026" s="63">
        <v>0</v>
      </c>
      <c r="G1026" s="62" t="s">
        <v>324</v>
      </c>
      <c r="H1026" s="62"/>
      <c r="I1026" s="12"/>
    </row>
    <row r="1027" spans="1:9" hidden="1" x14ac:dyDescent="0.2">
      <c r="A1027" s="61">
        <v>40431</v>
      </c>
      <c r="B1027" s="62" t="s">
        <v>4</v>
      </c>
      <c r="C1027" s="65" t="s">
        <v>53</v>
      </c>
      <c r="D1027" s="62" t="s">
        <v>17</v>
      </c>
      <c r="E1027" s="62" t="s">
        <v>319</v>
      </c>
      <c r="F1027" s="63">
        <v>15000</v>
      </c>
      <c r="G1027" s="62" t="s">
        <v>320</v>
      </c>
      <c r="H1027" s="62"/>
      <c r="I1027" s="12"/>
    </row>
    <row r="1028" spans="1:9" hidden="1" x14ac:dyDescent="0.2">
      <c r="A1028" s="61">
        <v>40430</v>
      </c>
      <c r="B1028" s="62" t="s">
        <v>88</v>
      </c>
      <c r="C1028" s="65" t="s">
        <v>43</v>
      </c>
      <c r="D1028" s="62" t="s">
        <v>17</v>
      </c>
      <c r="E1028" s="62" t="s">
        <v>28</v>
      </c>
      <c r="F1028" s="63">
        <v>500</v>
      </c>
      <c r="G1028" s="62" t="s">
        <v>318</v>
      </c>
      <c r="H1028" s="62"/>
      <c r="I1028" s="12"/>
    </row>
    <row r="1029" spans="1:9" hidden="1" x14ac:dyDescent="0.2">
      <c r="A1029" s="61">
        <v>40430</v>
      </c>
      <c r="B1029" s="62" t="s">
        <v>40</v>
      </c>
      <c r="C1029" s="65" t="s">
        <v>43</v>
      </c>
      <c r="D1029" s="62" t="s">
        <v>20</v>
      </c>
      <c r="E1029" s="62" t="s">
        <v>321</v>
      </c>
      <c r="F1029" s="63">
        <v>296.08</v>
      </c>
      <c r="G1029" s="62" t="s">
        <v>322</v>
      </c>
      <c r="H1029" s="62"/>
      <c r="I1029" s="12"/>
    </row>
    <row r="1030" spans="1:9" hidden="1" x14ac:dyDescent="0.2">
      <c r="A1030" s="61">
        <v>40422</v>
      </c>
      <c r="B1030" s="62" t="s">
        <v>40</v>
      </c>
      <c r="C1030" s="65" t="s">
        <v>37</v>
      </c>
      <c r="D1030" s="62" t="s">
        <v>18</v>
      </c>
      <c r="E1030" s="62" t="s">
        <v>717</v>
      </c>
      <c r="F1030" s="63"/>
      <c r="G1030" s="62" t="s">
        <v>718</v>
      </c>
      <c r="H1030" s="62"/>
      <c r="I1030" s="12"/>
    </row>
    <row r="1031" spans="1:9" hidden="1" x14ac:dyDescent="0.2">
      <c r="A1031" s="61">
        <v>40421</v>
      </c>
      <c r="B1031" s="62" t="s">
        <v>36</v>
      </c>
      <c r="C1031" s="65" t="s">
        <v>53</v>
      </c>
      <c r="D1031" s="62" t="s">
        <v>19</v>
      </c>
      <c r="E1031" s="62" t="s">
        <v>269</v>
      </c>
      <c r="F1031" s="63">
        <v>4050.91</v>
      </c>
      <c r="G1031" s="62" t="s">
        <v>314</v>
      </c>
      <c r="H1031" s="62"/>
      <c r="I1031" s="12"/>
    </row>
    <row r="1032" spans="1:9" hidden="1" x14ac:dyDescent="0.2">
      <c r="A1032" s="61">
        <v>40420</v>
      </c>
      <c r="B1032" s="62" t="s">
        <v>36</v>
      </c>
      <c r="C1032" s="65" t="s">
        <v>43</v>
      </c>
      <c r="D1032" s="62" t="s">
        <v>20</v>
      </c>
      <c r="E1032" s="62" t="s">
        <v>315</v>
      </c>
      <c r="F1032" s="63">
        <v>319.39</v>
      </c>
      <c r="G1032" s="62" t="s">
        <v>317</v>
      </c>
      <c r="H1032" s="62"/>
      <c r="I1032" s="12"/>
    </row>
    <row r="1033" spans="1:9" hidden="1" x14ac:dyDescent="0.2">
      <c r="A1033" s="61">
        <v>40415</v>
      </c>
      <c r="B1033" s="62" t="s">
        <v>36</v>
      </c>
      <c r="C1033" s="65" t="s">
        <v>43</v>
      </c>
      <c r="D1033" s="62" t="s">
        <v>17</v>
      </c>
      <c r="E1033" s="62" t="s">
        <v>24</v>
      </c>
      <c r="F1033" s="63">
        <v>0</v>
      </c>
      <c r="G1033" s="62" t="s">
        <v>312</v>
      </c>
      <c r="H1033" s="62"/>
      <c r="I1033" s="12"/>
    </row>
    <row r="1034" spans="1:9" hidden="1" x14ac:dyDescent="0.2">
      <c r="A1034" s="61">
        <v>40415</v>
      </c>
      <c r="B1034" s="62" t="s">
        <v>88</v>
      </c>
      <c r="C1034" s="65" t="s">
        <v>2</v>
      </c>
      <c r="D1034" s="62" t="s">
        <v>17</v>
      </c>
      <c r="E1034" s="62" t="s">
        <v>104</v>
      </c>
      <c r="F1034" s="63">
        <v>58000</v>
      </c>
      <c r="G1034" s="62" t="s">
        <v>313</v>
      </c>
      <c r="H1034" s="62"/>
      <c r="I1034" s="12"/>
    </row>
    <row r="1035" spans="1:9" hidden="1" x14ac:dyDescent="0.2">
      <c r="A1035" s="61">
        <v>40415</v>
      </c>
      <c r="B1035" s="62" t="s">
        <v>36</v>
      </c>
      <c r="C1035" s="65" t="s">
        <v>43</v>
      </c>
      <c r="D1035" s="62" t="s">
        <v>20</v>
      </c>
      <c r="E1035" s="62" t="s">
        <v>315</v>
      </c>
      <c r="F1035" s="63">
        <v>319.39</v>
      </c>
      <c r="G1035" s="62" t="s">
        <v>316</v>
      </c>
      <c r="H1035" s="62"/>
      <c r="I1035" s="12"/>
    </row>
    <row r="1036" spans="1:9" hidden="1" x14ac:dyDescent="0.2">
      <c r="A1036" s="61">
        <v>40409</v>
      </c>
      <c r="B1036" s="62" t="s">
        <v>4</v>
      </c>
      <c r="C1036" s="65" t="s">
        <v>53</v>
      </c>
      <c r="D1036" s="62" t="s">
        <v>17</v>
      </c>
      <c r="E1036" s="62" t="s">
        <v>308</v>
      </c>
      <c r="F1036" s="63">
        <v>24500</v>
      </c>
      <c r="G1036" s="62" t="s">
        <v>311</v>
      </c>
      <c r="H1036" s="62"/>
      <c r="I1036" s="12"/>
    </row>
    <row r="1037" spans="1:9" hidden="1" x14ac:dyDescent="0.2">
      <c r="A1037" s="61">
        <v>40401</v>
      </c>
      <c r="B1037" s="62" t="s">
        <v>36</v>
      </c>
      <c r="C1037" s="65" t="s">
        <v>53</v>
      </c>
      <c r="D1037" s="62" t="s">
        <v>19</v>
      </c>
      <c r="E1037" s="62" t="s">
        <v>309</v>
      </c>
      <c r="F1037" s="63">
        <v>26331.39</v>
      </c>
      <c r="G1037" s="62" t="s">
        <v>310</v>
      </c>
      <c r="H1037" s="62"/>
      <c r="I1037" s="12"/>
    </row>
    <row r="1038" spans="1:9" hidden="1" x14ac:dyDescent="0.2">
      <c r="A1038" s="61">
        <v>40401</v>
      </c>
      <c r="B1038" s="62" t="s">
        <v>40</v>
      </c>
      <c r="C1038" s="65" t="s">
        <v>37</v>
      </c>
      <c r="D1038" s="62" t="s">
        <v>18</v>
      </c>
      <c r="E1038" s="62" t="s">
        <v>54</v>
      </c>
      <c r="F1038" s="63"/>
      <c r="G1038" s="62" t="s">
        <v>719</v>
      </c>
      <c r="H1038" s="62"/>
      <c r="I1038" s="12"/>
    </row>
    <row r="1039" spans="1:9" hidden="1" x14ac:dyDescent="0.2">
      <c r="A1039" s="61">
        <v>40399</v>
      </c>
      <c r="B1039" s="62" t="s">
        <v>4</v>
      </c>
      <c r="C1039" s="65" t="s">
        <v>43</v>
      </c>
      <c r="D1039" s="62" t="s">
        <v>20</v>
      </c>
      <c r="E1039" s="62" t="s">
        <v>308</v>
      </c>
      <c r="F1039" s="63">
        <v>1600</v>
      </c>
      <c r="G1039" s="62" t="s">
        <v>1141</v>
      </c>
      <c r="H1039" s="62" t="s">
        <v>1140</v>
      </c>
      <c r="I1039" s="12"/>
    </row>
    <row r="1040" spans="1:9" hidden="1" x14ac:dyDescent="0.2">
      <c r="A1040" s="61">
        <v>40396</v>
      </c>
      <c r="B1040" s="62" t="s">
        <v>36</v>
      </c>
      <c r="C1040" s="65" t="s">
        <v>2</v>
      </c>
      <c r="D1040" s="62" t="s">
        <v>19</v>
      </c>
      <c r="E1040" s="62" t="s">
        <v>307</v>
      </c>
      <c r="F1040" s="63">
        <v>202571.97</v>
      </c>
      <c r="G1040" s="62" t="s">
        <v>22</v>
      </c>
      <c r="H1040" s="62"/>
      <c r="I1040" s="12"/>
    </row>
    <row r="1041" spans="1:9" hidden="1" x14ac:dyDescent="0.2">
      <c r="A1041" s="61">
        <v>40393</v>
      </c>
      <c r="B1041" s="62" t="s">
        <v>36</v>
      </c>
      <c r="C1041" s="65" t="s">
        <v>53</v>
      </c>
      <c r="D1041" s="62" t="s">
        <v>20</v>
      </c>
      <c r="E1041" s="62" t="s">
        <v>304</v>
      </c>
      <c r="F1041" s="63">
        <v>15805.67</v>
      </c>
      <c r="G1041" s="62" t="s">
        <v>305</v>
      </c>
      <c r="H1041" s="62"/>
      <c r="I1041" s="12"/>
    </row>
    <row r="1042" spans="1:9" hidden="1" x14ac:dyDescent="0.2">
      <c r="A1042" s="61">
        <v>40392</v>
      </c>
      <c r="B1042" s="62" t="s">
        <v>36</v>
      </c>
      <c r="C1042" s="65" t="s">
        <v>2</v>
      </c>
      <c r="D1042" s="62" t="s">
        <v>18</v>
      </c>
      <c r="E1042" s="62" t="s">
        <v>185</v>
      </c>
      <c r="F1042" s="63">
        <v>56529.57</v>
      </c>
      <c r="G1042" s="62" t="s">
        <v>306</v>
      </c>
      <c r="H1042" s="62"/>
      <c r="I1042" s="12"/>
    </row>
    <row r="1043" spans="1:9" hidden="1" x14ac:dyDescent="0.2">
      <c r="A1043" s="61">
        <v>40391</v>
      </c>
      <c r="B1043" s="62" t="s">
        <v>36</v>
      </c>
      <c r="C1043" s="65" t="s">
        <v>37</v>
      </c>
      <c r="D1043" s="62" t="s">
        <v>18</v>
      </c>
      <c r="E1043" s="62" t="s">
        <v>119</v>
      </c>
      <c r="F1043" s="63"/>
      <c r="G1043" s="62" t="s">
        <v>720</v>
      </c>
      <c r="H1043" s="62"/>
      <c r="I1043" s="12"/>
    </row>
    <row r="1044" spans="1:9" hidden="1" x14ac:dyDescent="0.2">
      <c r="A1044" s="61">
        <v>40386</v>
      </c>
      <c r="B1044" s="62" t="s">
        <v>2193</v>
      </c>
      <c r="C1044" s="65" t="s">
        <v>53</v>
      </c>
      <c r="D1044" s="62" t="s">
        <v>1730</v>
      </c>
      <c r="E1044" s="62" t="s">
        <v>299</v>
      </c>
      <c r="F1044" s="63">
        <v>33917.74</v>
      </c>
      <c r="G1044" s="62" t="s">
        <v>2369</v>
      </c>
      <c r="H1044" s="62" t="s">
        <v>1755</v>
      </c>
      <c r="I1044" s="12" t="s">
        <v>1824</v>
      </c>
    </row>
    <row r="1045" spans="1:9" hidden="1" x14ac:dyDescent="0.2">
      <c r="A1045" s="61">
        <v>40379</v>
      </c>
      <c r="B1045" s="62" t="s">
        <v>36</v>
      </c>
      <c r="C1045" s="65" t="s">
        <v>43</v>
      </c>
      <c r="D1045" s="62" t="s">
        <v>20</v>
      </c>
      <c r="E1045" s="62" t="s">
        <v>301</v>
      </c>
      <c r="F1045" s="63">
        <v>551.73</v>
      </c>
      <c r="G1045" s="62" t="s">
        <v>302</v>
      </c>
      <c r="H1045" s="62"/>
      <c r="I1045" s="12"/>
    </row>
    <row r="1046" spans="1:9" hidden="1" x14ac:dyDescent="0.2">
      <c r="A1046" s="61">
        <v>40373</v>
      </c>
      <c r="B1046" s="62" t="s">
        <v>6</v>
      </c>
      <c r="C1046" s="65" t="s">
        <v>43</v>
      </c>
      <c r="D1046" s="62" t="s">
        <v>18</v>
      </c>
      <c r="E1046" s="62" t="s">
        <v>296</v>
      </c>
      <c r="F1046" s="63">
        <v>0</v>
      </c>
      <c r="G1046" s="62" t="s">
        <v>297</v>
      </c>
      <c r="H1046" s="62"/>
      <c r="I1046" s="12"/>
    </row>
    <row r="1047" spans="1:9" hidden="1" x14ac:dyDescent="0.2">
      <c r="A1047" s="61">
        <v>40362</v>
      </c>
      <c r="B1047" s="62" t="s">
        <v>36</v>
      </c>
      <c r="C1047" s="65" t="s">
        <v>37</v>
      </c>
      <c r="D1047" s="62" t="s">
        <v>18</v>
      </c>
      <c r="E1047" s="62" t="s">
        <v>227</v>
      </c>
      <c r="F1047" s="63">
        <v>594.07000000000005</v>
      </c>
      <c r="G1047" s="62" t="s">
        <v>721</v>
      </c>
      <c r="H1047" s="62"/>
      <c r="I1047" s="12"/>
    </row>
    <row r="1048" spans="1:9" hidden="1" x14ac:dyDescent="0.2">
      <c r="A1048" s="61">
        <v>40359</v>
      </c>
      <c r="B1048" s="62" t="s">
        <v>40</v>
      </c>
      <c r="C1048" s="65" t="s">
        <v>3</v>
      </c>
      <c r="D1048" s="62" t="s">
        <v>20</v>
      </c>
      <c r="E1048" s="62" t="s">
        <v>85</v>
      </c>
      <c r="F1048" s="63"/>
      <c r="G1048" s="62" t="s">
        <v>290</v>
      </c>
      <c r="H1048" s="62"/>
      <c r="I1048" s="12"/>
    </row>
    <row r="1049" spans="1:9" hidden="1" x14ac:dyDescent="0.2">
      <c r="A1049" s="61">
        <v>40353</v>
      </c>
      <c r="B1049" s="62" t="s">
        <v>6</v>
      </c>
      <c r="C1049" s="65" t="s">
        <v>48</v>
      </c>
      <c r="D1049" s="62" t="s">
        <v>18</v>
      </c>
      <c r="E1049" s="62" t="s">
        <v>284</v>
      </c>
      <c r="F1049" s="63"/>
      <c r="G1049" s="62" t="s">
        <v>285</v>
      </c>
      <c r="H1049" s="62"/>
      <c r="I1049" s="12"/>
    </row>
    <row r="1050" spans="1:9" hidden="1" x14ac:dyDescent="0.2">
      <c r="A1050" s="61">
        <v>40348</v>
      </c>
      <c r="B1050" s="62" t="s">
        <v>5</v>
      </c>
      <c r="C1050" s="65" t="s">
        <v>53</v>
      </c>
      <c r="D1050" s="62" t="s">
        <v>20</v>
      </c>
      <c r="E1050" s="62" t="s">
        <v>54</v>
      </c>
      <c r="F1050" s="63">
        <v>26723.89</v>
      </c>
      <c r="G1050" s="62" t="s">
        <v>283</v>
      </c>
      <c r="H1050" s="62" t="s">
        <v>1105</v>
      </c>
      <c r="I1050" s="12"/>
    </row>
    <row r="1051" spans="1:9" hidden="1" x14ac:dyDescent="0.2">
      <c r="A1051" s="61">
        <v>40347</v>
      </c>
      <c r="B1051" s="62" t="s">
        <v>36</v>
      </c>
      <c r="C1051" s="65" t="s">
        <v>2</v>
      </c>
      <c r="D1051" s="62" t="s">
        <v>17</v>
      </c>
      <c r="E1051" s="62" t="s">
        <v>54</v>
      </c>
      <c r="F1051" s="63">
        <v>86873.87</v>
      </c>
      <c r="G1051" s="62" t="s">
        <v>286</v>
      </c>
      <c r="H1051" s="62"/>
      <c r="I1051" s="12"/>
    </row>
    <row r="1052" spans="1:9" hidden="1" x14ac:dyDescent="0.2">
      <c r="A1052" s="61">
        <v>40347</v>
      </c>
      <c r="B1052" s="62" t="s">
        <v>36</v>
      </c>
      <c r="C1052" s="65" t="s">
        <v>53</v>
      </c>
      <c r="D1052" s="62" t="s">
        <v>19</v>
      </c>
      <c r="E1052" s="62" t="s">
        <v>291</v>
      </c>
      <c r="F1052" s="63">
        <v>3450.51</v>
      </c>
      <c r="G1052" s="62" t="s">
        <v>292</v>
      </c>
      <c r="H1052" s="62"/>
      <c r="I1052" s="12"/>
    </row>
    <row r="1053" spans="1:9" hidden="1" x14ac:dyDescent="0.2">
      <c r="A1053" s="61">
        <v>40338</v>
      </c>
      <c r="B1053" s="62" t="s">
        <v>36</v>
      </c>
      <c r="C1053" s="65" t="s">
        <v>2</v>
      </c>
      <c r="D1053" s="62" t="s">
        <v>17</v>
      </c>
      <c r="E1053" s="62" t="s">
        <v>243</v>
      </c>
      <c r="F1053" s="63">
        <v>88575</v>
      </c>
      <c r="G1053" s="62" t="s">
        <v>282</v>
      </c>
      <c r="H1053" s="62"/>
      <c r="I1053" s="12"/>
    </row>
    <row r="1054" spans="1:9" hidden="1" x14ac:dyDescent="0.2">
      <c r="A1054" s="61">
        <v>40333</v>
      </c>
      <c r="B1054" s="62" t="s">
        <v>36</v>
      </c>
      <c r="C1054" s="65" t="s">
        <v>43</v>
      </c>
      <c r="D1054" s="62" t="s">
        <v>20</v>
      </c>
      <c r="E1054" s="62" t="s">
        <v>280</v>
      </c>
      <c r="F1054" s="63">
        <v>262.43</v>
      </c>
      <c r="G1054" s="62" t="s">
        <v>281</v>
      </c>
      <c r="H1054" s="62"/>
      <c r="I1054" s="12"/>
    </row>
    <row r="1055" spans="1:9" hidden="1" x14ac:dyDescent="0.2">
      <c r="A1055" s="61">
        <v>40327</v>
      </c>
      <c r="B1055" s="62" t="s">
        <v>36</v>
      </c>
      <c r="C1055" s="65" t="s">
        <v>37</v>
      </c>
      <c r="D1055" s="62" t="s">
        <v>18</v>
      </c>
      <c r="E1055" s="62" t="s">
        <v>119</v>
      </c>
      <c r="F1055" s="63"/>
      <c r="G1055" s="62" t="s">
        <v>722</v>
      </c>
      <c r="H1055" s="62"/>
      <c r="I1055" s="12"/>
    </row>
    <row r="1056" spans="1:9" hidden="1" x14ac:dyDescent="0.2">
      <c r="A1056" s="61">
        <v>40323</v>
      </c>
      <c r="B1056" s="62" t="s">
        <v>36</v>
      </c>
      <c r="C1056" s="65" t="s">
        <v>43</v>
      </c>
      <c r="D1056" s="62" t="s">
        <v>20</v>
      </c>
      <c r="E1056" s="62" t="s">
        <v>74</v>
      </c>
      <c r="F1056" s="63">
        <v>891.68</v>
      </c>
      <c r="G1056" s="62" t="s">
        <v>293</v>
      </c>
      <c r="H1056" s="62"/>
      <c r="I1056" s="12"/>
    </row>
    <row r="1057" spans="1:9" hidden="1" x14ac:dyDescent="0.2">
      <c r="A1057" s="61">
        <v>40322</v>
      </c>
      <c r="B1057" s="62" t="s">
        <v>6</v>
      </c>
      <c r="C1057" s="65" t="s">
        <v>2</v>
      </c>
      <c r="D1057" s="62" t="s">
        <v>19</v>
      </c>
      <c r="E1057" s="62" t="s">
        <v>276</v>
      </c>
      <c r="F1057" s="63">
        <v>299000</v>
      </c>
      <c r="G1057" s="62" t="s">
        <v>277</v>
      </c>
      <c r="H1057" s="62"/>
      <c r="I1057" s="12"/>
    </row>
    <row r="1058" spans="1:9" hidden="1" x14ac:dyDescent="0.2">
      <c r="A1058" s="61">
        <v>40322</v>
      </c>
      <c r="B1058" s="62" t="s">
        <v>40</v>
      </c>
      <c r="C1058" s="65" t="s">
        <v>2</v>
      </c>
      <c r="D1058" s="62" t="s">
        <v>20</v>
      </c>
      <c r="E1058" s="62" t="s">
        <v>66</v>
      </c>
      <c r="F1058" s="63">
        <v>88575</v>
      </c>
      <c r="G1058" s="62" t="s">
        <v>279</v>
      </c>
      <c r="H1058" s="62"/>
      <c r="I1058" s="12"/>
    </row>
    <row r="1059" spans="1:9" hidden="1" x14ac:dyDescent="0.2">
      <c r="A1059" s="61">
        <v>40319</v>
      </c>
      <c r="B1059" s="62" t="s">
        <v>36</v>
      </c>
      <c r="C1059" s="65" t="s">
        <v>43</v>
      </c>
      <c r="D1059" s="62" t="s">
        <v>20</v>
      </c>
      <c r="E1059" s="62" t="s">
        <v>119</v>
      </c>
      <c r="F1059" s="63">
        <v>0</v>
      </c>
      <c r="G1059" s="62" t="s">
        <v>275</v>
      </c>
      <c r="H1059" s="62"/>
      <c r="I1059" s="12"/>
    </row>
    <row r="1060" spans="1:9" hidden="1" x14ac:dyDescent="0.2">
      <c r="A1060" s="61">
        <v>40318</v>
      </c>
      <c r="B1060" s="62" t="s">
        <v>36</v>
      </c>
      <c r="C1060" s="65" t="s">
        <v>53</v>
      </c>
      <c r="D1060" s="62" t="s">
        <v>19</v>
      </c>
      <c r="E1060" s="62" t="s">
        <v>278</v>
      </c>
      <c r="F1060" s="63">
        <v>21455.58</v>
      </c>
      <c r="G1060" s="62" t="s">
        <v>22</v>
      </c>
      <c r="H1060" s="62"/>
      <c r="I1060" s="12"/>
    </row>
    <row r="1061" spans="1:9" hidden="1" x14ac:dyDescent="0.2">
      <c r="A1061" s="61">
        <v>40315</v>
      </c>
      <c r="B1061" s="62" t="s">
        <v>36</v>
      </c>
      <c r="C1061" s="65" t="s">
        <v>53</v>
      </c>
      <c r="D1061" s="62" t="s">
        <v>19</v>
      </c>
      <c r="E1061" s="62" t="s">
        <v>225</v>
      </c>
      <c r="F1061" s="63">
        <v>6912.89</v>
      </c>
      <c r="G1061" s="62" t="s">
        <v>274</v>
      </c>
      <c r="H1061" s="62"/>
      <c r="I1061" s="12"/>
    </row>
    <row r="1062" spans="1:9" hidden="1" x14ac:dyDescent="0.2">
      <c r="A1062" s="61">
        <v>40312</v>
      </c>
      <c r="B1062" s="62" t="s">
        <v>36</v>
      </c>
      <c r="C1062" s="65" t="s">
        <v>761</v>
      </c>
      <c r="D1062" s="62" t="s">
        <v>19</v>
      </c>
      <c r="E1062" s="62" t="s">
        <v>119</v>
      </c>
      <c r="F1062" s="63"/>
      <c r="G1062" s="62" t="s">
        <v>45</v>
      </c>
      <c r="H1062" s="62"/>
      <c r="I1062" s="12"/>
    </row>
    <row r="1063" spans="1:9" hidden="1" x14ac:dyDescent="0.2">
      <c r="A1063" s="61">
        <v>40309</v>
      </c>
      <c r="B1063" s="62" t="s">
        <v>88</v>
      </c>
      <c r="C1063" s="65" t="s">
        <v>48</v>
      </c>
      <c r="D1063" s="62" t="s">
        <v>17</v>
      </c>
      <c r="E1063" s="62" t="s">
        <v>25</v>
      </c>
      <c r="F1063" s="63">
        <v>0</v>
      </c>
      <c r="G1063" s="62" t="s">
        <v>273</v>
      </c>
      <c r="H1063" s="62"/>
      <c r="I1063" s="12"/>
    </row>
    <row r="1064" spans="1:9" hidden="1" x14ac:dyDescent="0.2">
      <c r="A1064" s="61">
        <v>40306</v>
      </c>
      <c r="B1064" s="62" t="s">
        <v>4</v>
      </c>
      <c r="C1064" s="65" t="s">
        <v>53</v>
      </c>
      <c r="D1064" s="62" t="s">
        <v>17</v>
      </c>
      <c r="E1064" s="62" t="s">
        <v>271</v>
      </c>
      <c r="F1064" s="63">
        <v>40326.400000000001</v>
      </c>
      <c r="G1064" s="62" t="s">
        <v>272</v>
      </c>
      <c r="H1064" s="62"/>
      <c r="I1064" s="12"/>
    </row>
    <row r="1065" spans="1:9" hidden="1" x14ac:dyDescent="0.2">
      <c r="A1065" s="61">
        <v>40304</v>
      </c>
      <c r="B1065" s="62" t="s">
        <v>4</v>
      </c>
      <c r="C1065" s="65" t="s">
        <v>53</v>
      </c>
      <c r="D1065" s="62" t="s">
        <v>20</v>
      </c>
      <c r="E1065" s="62" t="s">
        <v>31</v>
      </c>
      <c r="F1065" s="63">
        <v>6911.55</v>
      </c>
      <c r="G1065" s="62" t="s">
        <v>268</v>
      </c>
      <c r="H1065" s="62"/>
      <c r="I1065" s="12"/>
    </row>
    <row r="1066" spans="1:9" hidden="1" x14ac:dyDescent="0.2">
      <c r="A1066" s="61">
        <v>40301</v>
      </c>
      <c r="B1066" s="62" t="s">
        <v>36</v>
      </c>
      <c r="C1066" s="65" t="s">
        <v>43</v>
      </c>
      <c r="D1066" s="62" t="s">
        <v>20</v>
      </c>
      <c r="E1066" s="62" t="s">
        <v>269</v>
      </c>
      <c r="F1066" s="63">
        <v>633.04999999999995</v>
      </c>
      <c r="G1066" s="62" t="s">
        <v>270</v>
      </c>
      <c r="H1066" s="62"/>
      <c r="I1066" s="12"/>
    </row>
    <row r="1067" spans="1:9" hidden="1" x14ac:dyDescent="0.2">
      <c r="A1067" s="61">
        <v>40297</v>
      </c>
      <c r="B1067" s="62" t="s">
        <v>88</v>
      </c>
      <c r="C1067" s="65" t="s">
        <v>53</v>
      </c>
      <c r="D1067" s="62" t="s">
        <v>19</v>
      </c>
      <c r="E1067" s="62" t="s">
        <v>25</v>
      </c>
      <c r="F1067" s="63">
        <v>4484</v>
      </c>
      <c r="G1067" s="62" t="s">
        <v>303</v>
      </c>
      <c r="H1067" s="62"/>
      <c r="I1067" s="12"/>
    </row>
    <row r="1068" spans="1:9" hidden="1" x14ac:dyDescent="0.2">
      <c r="A1068" s="61">
        <v>40296</v>
      </c>
      <c r="B1068" s="62" t="s">
        <v>40</v>
      </c>
      <c r="C1068" s="65" t="s">
        <v>2</v>
      </c>
      <c r="D1068" s="62" t="s">
        <v>20</v>
      </c>
      <c r="E1068" s="62" t="s">
        <v>262</v>
      </c>
      <c r="F1068" s="63">
        <v>198524.61</v>
      </c>
      <c r="G1068" s="62" t="s">
        <v>263</v>
      </c>
      <c r="H1068" s="62"/>
      <c r="I1068" s="12"/>
    </row>
    <row r="1069" spans="1:9" hidden="1" x14ac:dyDescent="0.2">
      <c r="A1069" s="61">
        <v>40294</v>
      </c>
      <c r="B1069" s="62" t="s">
        <v>36</v>
      </c>
      <c r="C1069" s="65" t="s">
        <v>43</v>
      </c>
      <c r="D1069" s="62" t="s">
        <v>20</v>
      </c>
      <c r="E1069" s="62" t="s">
        <v>264</v>
      </c>
      <c r="F1069" s="63">
        <v>752.42</v>
      </c>
      <c r="G1069" s="62" t="s">
        <v>265</v>
      </c>
      <c r="H1069" s="62"/>
      <c r="I1069" s="12"/>
    </row>
    <row r="1070" spans="1:9" hidden="1" x14ac:dyDescent="0.2">
      <c r="A1070" s="61">
        <v>40291</v>
      </c>
      <c r="B1070" s="62" t="s">
        <v>6</v>
      </c>
      <c r="C1070" s="65" t="s">
        <v>53</v>
      </c>
      <c r="D1070" s="62" t="s">
        <v>19</v>
      </c>
      <c r="E1070" s="62" t="s">
        <v>259</v>
      </c>
      <c r="F1070" s="63">
        <v>25981.46</v>
      </c>
      <c r="G1070" s="62" t="s">
        <v>22</v>
      </c>
      <c r="H1070" s="62"/>
      <c r="I1070" s="12"/>
    </row>
    <row r="1071" spans="1:9" hidden="1" x14ac:dyDescent="0.2">
      <c r="A1071" s="61">
        <v>40291</v>
      </c>
      <c r="B1071" s="62" t="s">
        <v>36</v>
      </c>
      <c r="C1071" s="65" t="s">
        <v>43</v>
      </c>
      <c r="D1071" s="62" t="s">
        <v>20</v>
      </c>
      <c r="E1071" s="62" t="s">
        <v>266</v>
      </c>
      <c r="F1071" s="63">
        <v>286.70999999999998</v>
      </c>
      <c r="G1071" s="62" t="s">
        <v>267</v>
      </c>
      <c r="H1071" s="62"/>
      <c r="I1071" s="12"/>
    </row>
    <row r="1072" spans="1:9" hidden="1" x14ac:dyDescent="0.2">
      <c r="A1072" s="61">
        <v>40288</v>
      </c>
      <c r="B1072" s="62" t="s">
        <v>5</v>
      </c>
      <c r="C1072" s="65" t="s">
        <v>53</v>
      </c>
      <c r="D1072" s="62" t="s">
        <v>19</v>
      </c>
      <c r="E1072" s="62" t="s">
        <v>260</v>
      </c>
      <c r="F1072" s="63"/>
      <c r="G1072" s="62" t="s">
        <v>261</v>
      </c>
      <c r="H1072" s="62" t="s">
        <v>891</v>
      </c>
      <c r="I1072" s="12"/>
    </row>
    <row r="1073" spans="1:9" hidden="1" x14ac:dyDescent="0.2">
      <c r="A1073" s="61">
        <v>40282</v>
      </c>
      <c r="B1073" s="62" t="s">
        <v>40</v>
      </c>
      <c r="C1073" s="65" t="s">
        <v>1252</v>
      </c>
      <c r="D1073" s="62" t="s">
        <v>17</v>
      </c>
      <c r="E1073" s="62" t="s">
        <v>66</v>
      </c>
      <c r="F1073" s="63">
        <v>78721.429999999993</v>
      </c>
      <c r="G1073" s="62" t="s">
        <v>2308</v>
      </c>
      <c r="H1073" s="62" t="s">
        <v>1011</v>
      </c>
      <c r="I1073" s="12"/>
    </row>
    <row r="1074" spans="1:9" hidden="1" x14ac:dyDescent="0.2">
      <c r="A1074" s="61">
        <v>40274</v>
      </c>
      <c r="B1074" s="62" t="s">
        <v>36</v>
      </c>
      <c r="C1074" s="65" t="s">
        <v>2</v>
      </c>
      <c r="D1074" s="62" t="s">
        <v>17</v>
      </c>
      <c r="E1074" s="62" t="s">
        <v>72</v>
      </c>
      <c r="F1074" s="63">
        <v>295509.7</v>
      </c>
      <c r="G1074" s="62" t="s">
        <v>255</v>
      </c>
      <c r="H1074" s="62"/>
      <c r="I1074" s="12"/>
    </row>
    <row r="1075" spans="1:9" hidden="1" x14ac:dyDescent="0.2">
      <c r="A1075" s="61">
        <v>40274</v>
      </c>
      <c r="B1075" s="62" t="s">
        <v>6</v>
      </c>
      <c r="C1075" s="65" t="s">
        <v>48</v>
      </c>
      <c r="D1075" s="62" t="s">
        <v>17</v>
      </c>
      <c r="E1075" s="62" t="s">
        <v>246</v>
      </c>
      <c r="F1075" s="63"/>
      <c r="G1075" s="62" t="s">
        <v>258</v>
      </c>
      <c r="H1075" s="62"/>
      <c r="I1075" s="12"/>
    </row>
    <row r="1076" spans="1:9" hidden="1" x14ac:dyDescent="0.2">
      <c r="A1076" s="61">
        <v>40273</v>
      </c>
      <c r="B1076" s="62" t="s">
        <v>40</v>
      </c>
      <c r="C1076" s="65" t="s">
        <v>761</v>
      </c>
      <c r="D1076" s="62" t="s">
        <v>19</v>
      </c>
      <c r="E1076" s="62" t="s">
        <v>68</v>
      </c>
      <c r="F1076" s="63"/>
      <c r="G1076" s="62" t="s">
        <v>256</v>
      </c>
      <c r="H1076" s="62"/>
      <c r="I1076" s="12"/>
    </row>
    <row r="1077" spans="1:9" hidden="1" x14ac:dyDescent="0.2">
      <c r="A1077" s="61">
        <v>40272</v>
      </c>
      <c r="B1077" s="62" t="s">
        <v>40</v>
      </c>
      <c r="C1077" s="65" t="s">
        <v>2</v>
      </c>
      <c r="D1077" s="62" t="s">
        <v>17</v>
      </c>
      <c r="E1077" s="62" t="s">
        <v>288</v>
      </c>
      <c r="F1077" s="63">
        <v>80924.98</v>
      </c>
      <c r="G1077" s="62" t="s">
        <v>289</v>
      </c>
      <c r="H1077" s="62"/>
      <c r="I1077" s="12"/>
    </row>
    <row r="1078" spans="1:9" hidden="1" x14ac:dyDescent="0.2">
      <c r="A1078" s="61">
        <v>40270</v>
      </c>
      <c r="B1078" s="62" t="s">
        <v>4</v>
      </c>
      <c r="C1078" s="65" t="s">
        <v>43</v>
      </c>
      <c r="D1078" s="62" t="s">
        <v>18</v>
      </c>
      <c r="E1078" s="62" t="s">
        <v>54</v>
      </c>
      <c r="F1078" s="63"/>
      <c r="G1078" s="62" t="s">
        <v>251</v>
      </c>
      <c r="H1078" s="62"/>
      <c r="I1078" s="12"/>
    </row>
    <row r="1079" spans="1:9" hidden="1" x14ac:dyDescent="0.2">
      <c r="A1079" s="61">
        <v>40270</v>
      </c>
      <c r="B1079" s="62" t="s">
        <v>4</v>
      </c>
      <c r="C1079" s="65" t="s">
        <v>43</v>
      </c>
      <c r="D1079" s="62" t="s">
        <v>18</v>
      </c>
      <c r="E1079" s="62" t="s">
        <v>54</v>
      </c>
      <c r="F1079" s="63"/>
      <c r="G1079" s="62" t="s">
        <v>252</v>
      </c>
      <c r="H1079" s="62"/>
      <c r="I1079" s="12"/>
    </row>
    <row r="1080" spans="1:9" hidden="1" x14ac:dyDescent="0.2">
      <c r="A1080" s="61">
        <v>40270</v>
      </c>
      <c r="B1080" s="62" t="s">
        <v>4</v>
      </c>
      <c r="C1080" s="65" t="s">
        <v>43</v>
      </c>
      <c r="D1080" s="62" t="s">
        <v>18</v>
      </c>
      <c r="E1080" s="62" t="s">
        <v>253</v>
      </c>
      <c r="F1080" s="63"/>
      <c r="G1080" s="62" t="s">
        <v>254</v>
      </c>
      <c r="H1080" s="62"/>
      <c r="I1080" s="12"/>
    </row>
    <row r="1081" spans="1:9" hidden="1" x14ac:dyDescent="0.2">
      <c r="A1081" s="61">
        <v>40269</v>
      </c>
      <c r="B1081" s="62" t="s">
        <v>36</v>
      </c>
      <c r="C1081" s="65" t="s">
        <v>53</v>
      </c>
      <c r="D1081" s="62" t="s">
        <v>19</v>
      </c>
      <c r="E1081" s="62" t="s">
        <v>200</v>
      </c>
      <c r="F1081" s="63">
        <v>3528.21</v>
      </c>
      <c r="G1081" s="62" t="s">
        <v>257</v>
      </c>
      <c r="H1081" s="62"/>
      <c r="I1081" s="12"/>
    </row>
    <row r="1082" spans="1:9" hidden="1" x14ac:dyDescent="0.2">
      <c r="A1082" s="61">
        <v>40268</v>
      </c>
      <c r="B1082" s="62" t="s">
        <v>36</v>
      </c>
      <c r="C1082" s="65" t="s">
        <v>48</v>
      </c>
      <c r="D1082" s="62" t="s">
        <v>17</v>
      </c>
      <c r="E1082" s="62" t="s">
        <v>249</v>
      </c>
      <c r="F1082" s="63"/>
      <c r="G1082" s="62" t="s">
        <v>250</v>
      </c>
      <c r="H1082" s="62" t="s">
        <v>1089</v>
      </c>
      <c r="I1082" s="12"/>
    </row>
    <row r="1083" spans="1:9" hidden="1" x14ac:dyDescent="0.2">
      <c r="A1083" s="61">
        <v>40267</v>
      </c>
      <c r="B1083" s="62" t="s">
        <v>5</v>
      </c>
      <c r="C1083" s="65" t="s">
        <v>48</v>
      </c>
      <c r="D1083" s="62" t="s">
        <v>18</v>
      </c>
      <c r="E1083" s="62" t="s">
        <v>72</v>
      </c>
      <c r="F1083" s="63"/>
      <c r="G1083" s="62" t="s">
        <v>248</v>
      </c>
      <c r="H1083" s="62"/>
      <c r="I1083" s="12"/>
    </row>
    <row r="1084" spans="1:9" hidden="1" x14ac:dyDescent="0.2">
      <c r="A1084" s="61">
        <v>40259</v>
      </c>
      <c r="B1084" s="62" t="s">
        <v>6</v>
      </c>
      <c r="C1084" s="65" t="s">
        <v>48</v>
      </c>
      <c r="D1084" s="62" t="s">
        <v>20</v>
      </c>
      <c r="E1084" s="62" t="s">
        <v>246</v>
      </c>
      <c r="F1084" s="63"/>
      <c r="G1084" s="62" t="s">
        <v>247</v>
      </c>
      <c r="H1084" s="62"/>
      <c r="I1084" s="12"/>
    </row>
    <row r="1085" spans="1:9" hidden="1" x14ac:dyDescent="0.2">
      <c r="A1085" s="61">
        <v>40255</v>
      </c>
      <c r="B1085" s="62" t="s">
        <v>36</v>
      </c>
      <c r="C1085" s="65" t="s">
        <v>2</v>
      </c>
      <c r="D1085" s="62" t="s">
        <v>17</v>
      </c>
      <c r="E1085" s="62" t="s">
        <v>54</v>
      </c>
      <c r="F1085" s="63">
        <v>73047.22</v>
      </c>
      <c r="G1085" s="62" t="s">
        <v>245</v>
      </c>
      <c r="H1085" s="62"/>
      <c r="I1085" s="12"/>
    </row>
    <row r="1086" spans="1:9" hidden="1" x14ac:dyDescent="0.2">
      <c r="A1086" s="61">
        <v>40252</v>
      </c>
      <c r="B1086" s="62" t="s">
        <v>36</v>
      </c>
      <c r="C1086" s="65" t="s">
        <v>53</v>
      </c>
      <c r="D1086" s="62" t="s">
        <v>17</v>
      </c>
      <c r="E1086" s="62" t="s">
        <v>243</v>
      </c>
      <c r="F1086" s="63">
        <v>2286.94</v>
      </c>
      <c r="G1086" s="62" t="s">
        <v>244</v>
      </c>
      <c r="H1086" s="62"/>
      <c r="I1086" s="12"/>
    </row>
    <row r="1087" spans="1:9" hidden="1" x14ac:dyDescent="0.2">
      <c r="A1087" s="61">
        <v>40251</v>
      </c>
      <c r="B1087" s="62" t="s">
        <v>36</v>
      </c>
      <c r="C1087" s="65" t="s">
        <v>43</v>
      </c>
      <c r="D1087" s="62"/>
      <c r="E1087" s="62" t="s">
        <v>294</v>
      </c>
      <c r="F1087" s="63"/>
      <c r="G1087" s="62" t="s">
        <v>295</v>
      </c>
      <c r="H1087" s="62"/>
      <c r="I1087" s="12"/>
    </row>
    <row r="1088" spans="1:9" hidden="1" x14ac:dyDescent="0.2">
      <c r="A1088" s="61">
        <v>40247</v>
      </c>
      <c r="B1088" s="62" t="s">
        <v>36</v>
      </c>
      <c r="C1088" s="65" t="s">
        <v>48</v>
      </c>
      <c r="D1088" s="62" t="s">
        <v>17</v>
      </c>
      <c r="E1088" s="62" t="s">
        <v>240</v>
      </c>
      <c r="F1088" s="63"/>
      <c r="G1088" s="62" t="s">
        <v>241</v>
      </c>
      <c r="H1088" s="62" t="s">
        <v>1142</v>
      </c>
      <c r="I1088" s="12"/>
    </row>
    <row r="1089" spans="1:9" hidden="1" x14ac:dyDescent="0.2">
      <c r="A1089" s="61">
        <v>40247</v>
      </c>
      <c r="B1089" s="62" t="s">
        <v>5</v>
      </c>
      <c r="C1089" s="65" t="s">
        <v>761</v>
      </c>
      <c r="D1089" s="62" t="s">
        <v>19</v>
      </c>
      <c r="E1089" s="62" t="s">
        <v>26</v>
      </c>
      <c r="F1089" s="63">
        <v>633.83000000000004</v>
      </c>
      <c r="G1089" s="62" t="s">
        <v>242</v>
      </c>
      <c r="H1089" s="62" t="s">
        <v>965</v>
      </c>
      <c r="I1089" s="12"/>
    </row>
    <row r="1090" spans="1:9" hidden="1" x14ac:dyDescent="0.2">
      <c r="A1090" s="61">
        <v>40243</v>
      </c>
      <c r="B1090" s="62" t="s">
        <v>36</v>
      </c>
      <c r="C1090" s="65" t="s">
        <v>3</v>
      </c>
      <c r="D1090" s="62" t="s">
        <v>20</v>
      </c>
      <c r="E1090" s="62" t="s">
        <v>119</v>
      </c>
      <c r="F1090" s="63"/>
      <c r="G1090" s="62" t="s">
        <v>298</v>
      </c>
      <c r="H1090" s="62" t="s">
        <v>1143</v>
      </c>
      <c r="I1090" s="12"/>
    </row>
    <row r="1091" spans="1:9" hidden="1" x14ac:dyDescent="0.2">
      <c r="A1091" s="61">
        <v>40239</v>
      </c>
      <c r="B1091" s="62" t="s">
        <v>5</v>
      </c>
      <c r="C1091" s="65" t="s">
        <v>2</v>
      </c>
      <c r="D1091" s="62" t="s">
        <v>19</v>
      </c>
      <c r="E1091" s="62" t="s">
        <v>236</v>
      </c>
      <c r="F1091" s="63"/>
      <c r="G1091" s="62" t="s">
        <v>1938</v>
      </c>
      <c r="H1091" s="62" t="s">
        <v>846</v>
      </c>
      <c r="I1091" s="12"/>
    </row>
    <row r="1092" spans="1:9" hidden="1" x14ac:dyDescent="0.2">
      <c r="A1092" s="61">
        <v>40239</v>
      </c>
      <c r="B1092" s="62" t="s">
        <v>4</v>
      </c>
      <c r="C1092" s="65" t="s">
        <v>53</v>
      </c>
      <c r="D1092" s="62" t="s">
        <v>18</v>
      </c>
      <c r="E1092" s="62" t="s">
        <v>238</v>
      </c>
      <c r="F1092" s="63"/>
      <c r="G1092" s="62" t="s">
        <v>239</v>
      </c>
      <c r="H1092" s="62" t="s">
        <v>1061</v>
      </c>
      <c r="I1092" s="12"/>
    </row>
    <row r="1093" spans="1:9" hidden="1" x14ac:dyDescent="0.2">
      <c r="A1093" s="61">
        <v>40232</v>
      </c>
      <c r="B1093" s="62" t="s">
        <v>5</v>
      </c>
      <c r="C1093" s="65" t="s">
        <v>48</v>
      </c>
      <c r="D1093" s="62" t="s">
        <v>17</v>
      </c>
      <c r="E1093" s="62" t="s">
        <v>233</v>
      </c>
      <c r="F1093" s="63"/>
      <c r="G1093" s="62" t="s">
        <v>1144</v>
      </c>
      <c r="H1093" s="62" t="s">
        <v>832</v>
      </c>
      <c r="I1093" s="12"/>
    </row>
    <row r="1094" spans="1:9" hidden="1" x14ac:dyDescent="0.2">
      <c r="A1094" s="61">
        <v>40231</v>
      </c>
      <c r="B1094" s="62" t="s">
        <v>4</v>
      </c>
      <c r="C1094" s="65" t="s">
        <v>53</v>
      </c>
      <c r="D1094" s="62" t="s">
        <v>20</v>
      </c>
      <c r="E1094" s="62" t="s">
        <v>234</v>
      </c>
      <c r="F1094" s="63"/>
      <c r="G1094" s="62" t="s">
        <v>1146</v>
      </c>
      <c r="H1094" s="62" t="s">
        <v>1145</v>
      </c>
      <c r="I1094" s="12"/>
    </row>
    <row r="1095" spans="1:9" hidden="1" x14ac:dyDescent="0.2">
      <c r="A1095" s="61">
        <v>40231</v>
      </c>
      <c r="B1095" s="62" t="s">
        <v>4</v>
      </c>
      <c r="C1095" s="65" t="s">
        <v>2</v>
      </c>
      <c r="D1095" s="62" t="s">
        <v>20</v>
      </c>
      <c r="E1095" s="62" t="s">
        <v>234</v>
      </c>
      <c r="F1095" s="63">
        <v>58446.87</v>
      </c>
      <c r="G1095" s="62" t="s">
        <v>235</v>
      </c>
      <c r="H1095" s="62"/>
      <c r="I1095" s="12"/>
    </row>
    <row r="1096" spans="1:9" hidden="1" x14ac:dyDescent="0.2">
      <c r="A1096" s="61">
        <v>40227</v>
      </c>
      <c r="B1096" s="62" t="s">
        <v>36</v>
      </c>
      <c r="C1096" s="65" t="s">
        <v>43</v>
      </c>
      <c r="D1096" s="62" t="s">
        <v>20</v>
      </c>
      <c r="E1096" s="62" t="s">
        <v>230</v>
      </c>
      <c r="F1096" s="63">
        <v>320.27999999999997</v>
      </c>
      <c r="G1096" s="62" t="s">
        <v>231</v>
      </c>
      <c r="H1096" s="62"/>
      <c r="I1096" s="12"/>
    </row>
    <row r="1097" spans="1:9" hidden="1" x14ac:dyDescent="0.2">
      <c r="A1097" s="61">
        <v>40227</v>
      </c>
      <c r="B1097" s="62" t="s">
        <v>4</v>
      </c>
      <c r="C1097" s="65" t="s">
        <v>43</v>
      </c>
      <c r="D1097" s="62" t="s">
        <v>20</v>
      </c>
      <c r="E1097" s="62" t="s">
        <v>232</v>
      </c>
      <c r="F1097" s="63"/>
      <c r="G1097" s="62" t="s">
        <v>1148</v>
      </c>
      <c r="H1097" s="62" t="s">
        <v>1147</v>
      </c>
      <c r="I1097" s="12"/>
    </row>
    <row r="1098" spans="1:9" hidden="1" x14ac:dyDescent="0.2">
      <c r="A1098" s="61">
        <v>40217</v>
      </c>
      <c r="B1098" s="62" t="s">
        <v>36</v>
      </c>
      <c r="C1098" s="65" t="s">
        <v>37</v>
      </c>
      <c r="D1098" s="62" t="s">
        <v>20</v>
      </c>
      <c r="E1098" s="62" t="s">
        <v>227</v>
      </c>
      <c r="F1098" s="63">
        <v>590</v>
      </c>
      <c r="G1098" s="62" t="s">
        <v>228</v>
      </c>
      <c r="H1098" s="62"/>
      <c r="I1098" s="12"/>
    </row>
    <row r="1099" spans="1:9" hidden="1" x14ac:dyDescent="0.2">
      <c r="A1099" s="61">
        <v>40217</v>
      </c>
      <c r="B1099" s="62" t="s">
        <v>4</v>
      </c>
      <c r="C1099" s="65" t="s">
        <v>53</v>
      </c>
      <c r="D1099" s="62" t="s">
        <v>19</v>
      </c>
      <c r="E1099" s="62" t="s">
        <v>325</v>
      </c>
      <c r="F1099" s="63">
        <v>5695</v>
      </c>
      <c r="G1099" s="62" t="s">
        <v>45</v>
      </c>
      <c r="H1099" s="62"/>
      <c r="I1099" s="12"/>
    </row>
    <row r="1100" spans="1:9" hidden="1" x14ac:dyDescent="0.2">
      <c r="A1100" s="61">
        <v>40216</v>
      </c>
      <c r="B1100" s="62" t="s">
        <v>36</v>
      </c>
      <c r="C1100" s="65" t="s">
        <v>53</v>
      </c>
      <c r="D1100" s="62" t="s">
        <v>19</v>
      </c>
      <c r="E1100" s="62" t="s">
        <v>225</v>
      </c>
      <c r="F1100" s="63">
        <v>6742.82</v>
      </c>
      <c r="G1100" s="62" t="s">
        <v>226</v>
      </c>
      <c r="H1100" s="62"/>
      <c r="I1100" s="12"/>
    </row>
    <row r="1101" spans="1:9" hidden="1" x14ac:dyDescent="0.2">
      <c r="A1101" s="61">
        <v>40215</v>
      </c>
      <c r="B1101" s="62" t="s">
        <v>36</v>
      </c>
      <c r="C1101" s="65" t="s">
        <v>43</v>
      </c>
      <c r="D1101" s="62" t="s">
        <v>20</v>
      </c>
      <c r="E1101" s="62" t="s">
        <v>119</v>
      </c>
      <c r="F1101" s="63"/>
      <c r="G1101" s="62" t="s">
        <v>224</v>
      </c>
      <c r="H1101" s="62"/>
      <c r="I1101" s="12"/>
    </row>
    <row r="1102" spans="1:9" hidden="1" x14ac:dyDescent="0.2">
      <c r="A1102" s="61">
        <v>40213</v>
      </c>
      <c r="B1102" s="62" t="s">
        <v>40</v>
      </c>
      <c r="C1102" s="65" t="s">
        <v>53</v>
      </c>
      <c r="D1102" s="62" t="s">
        <v>20</v>
      </c>
      <c r="E1102" s="62" t="s">
        <v>221</v>
      </c>
      <c r="F1102" s="63">
        <v>26764</v>
      </c>
      <c r="G1102" s="62" t="s">
        <v>222</v>
      </c>
      <c r="H1102" s="62"/>
      <c r="I1102" s="12"/>
    </row>
    <row r="1103" spans="1:9" hidden="1" x14ac:dyDescent="0.2">
      <c r="A1103" s="61">
        <v>40210</v>
      </c>
      <c r="B1103" s="62" t="s">
        <v>40</v>
      </c>
      <c r="C1103" s="65" t="s">
        <v>53</v>
      </c>
      <c r="D1103" s="62" t="s">
        <v>17</v>
      </c>
      <c r="E1103" s="62" t="s">
        <v>221</v>
      </c>
      <c r="F1103" s="63">
        <v>26724</v>
      </c>
      <c r="G1103" s="62" t="s">
        <v>223</v>
      </c>
      <c r="H1103" s="62"/>
      <c r="I1103" s="12"/>
    </row>
    <row r="1104" spans="1:9" hidden="1" x14ac:dyDescent="0.2">
      <c r="A1104" s="61">
        <v>40207</v>
      </c>
      <c r="B1104" s="62" t="s">
        <v>40</v>
      </c>
      <c r="C1104" s="65" t="s">
        <v>37</v>
      </c>
      <c r="D1104" s="62" t="s">
        <v>18</v>
      </c>
      <c r="E1104" s="62" t="s">
        <v>217</v>
      </c>
      <c r="F1104" s="63"/>
      <c r="G1104" s="62" t="s">
        <v>218</v>
      </c>
      <c r="H1104" s="62"/>
      <c r="I1104" s="12"/>
    </row>
    <row r="1105" spans="1:9" hidden="1" x14ac:dyDescent="0.2">
      <c r="A1105" s="61">
        <v>40205</v>
      </c>
      <c r="B1105" s="62" t="s">
        <v>36</v>
      </c>
      <c r="C1105" s="65" t="s">
        <v>37</v>
      </c>
      <c r="D1105" s="62" t="s">
        <v>18</v>
      </c>
      <c r="E1105" s="62" t="s">
        <v>72</v>
      </c>
      <c r="F1105" s="63"/>
      <c r="G1105" s="62" t="s">
        <v>219</v>
      </c>
      <c r="H1105" s="62"/>
      <c r="I1105" s="12"/>
    </row>
    <row r="1106" spans="1:9" hidden="1" x14ac:dyDescent="0.2">
      <c r="A1106" s="61">
        <v>40204</v>
      </c>
      <c r="B1106" s="62" t="s">
        <v>5</v>
      </c>
      <c r="C1106" s="65" t="s">
        <v>53</v>
      </c>
      <c r="D1106" s="62" t="s">
        <v>17</v>
      </c>
      <c r="E1106" s="62" t="s">
        <v>215</v>
      </c>
      <c r="F1106" s="63"/>
      <c r="G1106" s="62" t="s">
        <v>216</v>
      </c>
      <c r="H1106" s="62" t="s">
        <v>832</v>
      </c>
      <c r="I1106" s="12"/>
    </row>
    <row r="1107" spans="1:9" hidden="1" x14ac:dyDescent="0.2">
      <c r="A1107" s="61">
        <v>40204</v>
      </c>
      <c r="B1107" s="62" t="s">
        <v>40</v>
      </c>
      <c r="C1107" s="65" t="s">
        <v>2</v>
      </c>
      <c r="D1107" s="62" t="s">
        <v>17</v>
      </c>
      <c r="E1107" s="62" t="s">
        <v>85</v>
      </c>
      <c r="F1107" s="63">
        <v>100579.65</v>
      </c>
      <c r="G1107" s="62" t="s">
        <v>229</v>
      </c>
      <c r="H1107" s="62"/>
      <c r="I1107" s="12"/>
    </row>
    <row r="1108" spans="1:9" hidden="1" x14ac:dyDescent="0.2">
      <c r="A1108" s="61">
        <v>40198</v>
      </c>
      <c r="B1108" s="62" t="s">
        <v>4</v>
      </c>
      <c r="D1108" s="62" t="s">
        <v>17</v>
      </c>
      <c r="E1108" s="62" t="s">
        <v>203</v>
      </c>
      <c r="F1108" s="63"/>
      <c r="G1108" s="62" t="s">
        <v>214</v>
      </c>
      <c r="H1108" s="62"/>
      <c r="I1108" s="12"/>
    </row>
    <row r="1109" spans="1:9" hidden="1" x14ac:dyDescent="0.2">
      <c r="A1109" s="61">
        <v>40197</v>
      </c>
      <c r="B1109" s="62" t="s">
        <v>4</v>
      </c>
      <c r="C1109" s="65" t="s">
        <v>48</v>
      </c>
      <c r="D1109" s="62" t="s">
        <v>17</v>
      </c>
      <c r="E1109" s="62" t="s">
        <v>212</v>
      </c>
      <c r="F1109" s="63"/>
      <c r="G1109" s="62" t="s">
        <v>213</v>
      </c>
      <c r="H1109" s="62"/>
      <c r="I1109" s="12"/>
    </row>
    <row r="1110" spans="1:9" hidden="1" x14ac:dyDescent="0.2">
      <c r="A1110" s="61">
        <v>40186</v>
      </c>
      <c r="B1110" s="62" t="s">
        <v>4</v>
      </c>
      <c r="C1110" s="65" t="s">
        <v>43</v>
      </c>
      <c r="D1110" s="62" t="s">
        <v>17</v>
      </c>
      <c r="E1110" s="62" t="s">
        <v>210</v>
      </c>
      <c r="F1110" s="63"/>
      <c r="G1110" s="62" t="s">
        <v>211</v>
      </c>
      <c r="H1110" s="62"/>
      <c r="I1110" s="12"/>
    </row>
    <row r="1111" spans="1:9" hidden="1" x14ac:dyDescent="0.2">
      <c r="A1111" s="61">
        <v>40186</v>
      </c>
      <c r="B1111" s="62" t="s">
        <v>36</v>
      </c>
      <c r="C1111" s="65" t="s">
        <v>37</v>
      </c>
      <c r="D1111" s="62" t="s">
        <v>20</v>
      </c>
      <c r="E1111" s="62" t="s">
        <v>217</v>
      </c>
      <c r="F1111" s="63">
        <v>4331.21</v>
      </c>
      <c r="G1111" s="62" t="s">
        <v>220</v>
      </c>
      <c r="H1111" s="62"/>
      <c r="I1111" s="12"/>
    </row>
    <row r="1112" spans="1:9" hidden="1" x14ac:dyDescent="0.2">
      <c r="A1112" s="61">
        <v>40177</v>
      </c>
      <c r="B1112" s="62" t="s">
        <v>40</v>
      </c>
      <c r="C1112" s="65" t="s">
        <v>53</v>
      </c>
      <c r="D1112" s="62"/>
      <c r="E1112" s="62" t="s">
        <v>208</v>
      </c>
      <c r="F1112" s="63">
        <v>7304.72</v>
      </c>
      <c r="G1112" s="62" t="s">
        <v>209</v>
      </c>
      <c r="H1112" s="62"/>
      <c r="I1112" s="12"/>
    </row>
    <row r="1113" spans="1:9" hidden="1" x14ac:dyDescent="0.2">
      <c r="A1113" s="61">
        <v>40175</v>
      </c>
      <c r="B1113" s="62" t="s">
        <v>88</v>
      </c>
      <c r="C1113" s="65" t="s">
        <v>43</v>
      </c>
      <c r="D1113" s="62" t="s">
        <v>17</v>
      </c>
      <c r="E1113" s="62" t="s">
        <v>28</v>
      </c>
      <c r="F1113" s="63"/>
      <c r="G1113" s="62" t="s">
        <v>207</v>
      </c>
      <c r="H1113" s="62"/>
      <c r="I1113" s="12"/>
    </row>
    <row r="1114" spans="1:9" hidden="1" x14ac:dyDescent="0.2">
      <c r="A1114" s="61">
        <v>40167</v>
      </c>
      <c r="B1114" s="62" t="s">
        <v>40</v>
      </c>
      <c r="C1114" s="65" t="s">
        <v>2</v>
      </c>
      <c r="D1114" s="62" t="s">
        <v>17</v>
      </c>
      <c r="E1114" s="62" t="s">
        <v>54</v>
      </c>
      <c r="F1114" s="63">
        <v>101981.98</v>
      </c>
      <c r="G1114" s="62" t="s">
        <v>206</v>
      </c>
      <c r="H1114" s="62"/>
      <c r="I1114" s="12"/>
    </row>
    <row r="1115" spans="1:9" hidden="1" x14ac:dyDescent="0.2">
      <c r="A1115" s="61">
        <v>40165</v>
      </c>
      <c r="B1115" s="62" t="s">
        <v>5</v>
      </c>
      <c r="C1115" s="65" t="s">
        <v>53</v>
      </c>
      <c r="D1115" s="62" t="s">
        <v>20</v>
      </c>
      <c r="E1115" s="62" t="s">
        <v>203</v>
      </c>
      <c r="F1115" s="63">
        <v>4585.12</v>
      </c>
      <c r="G1115" s="62" t="s">
        <v>204</v>
      </c>
      <c r="H1115" s="62" t="s">
        <v>1406</v>
      </c>
      <c r="I1115" s="12"/>
    </row>
    <row r="1116" spans="1:9" hidden="1" x14ac:dyDescent="0.2">
      <c r="A1116" s="61">
        <v>40163</v>
      </c>
      <c r="B1116" s="62" t="s">
        <v>40</v>
      </c>
      <c r="C1116" s="65" t="s">
        <v>2</v>
      </c>
      <c r="D1116" s="62" t="s">
        <v>17</v>
      </c>
      <c r="E1116" s="62" t="s">
        <v>54</v>
      </c>
      <c r="F1116" s="63">
        <v>112380.35</v>
      </c>
      <c r="G1116" s="62" t="s">
        <v>205</v>
      </c>
      <c r="H1116" s="62"/>
      <c r="I1116" s="12"/>
    </row>
    <row r="1117" spans="1:9" hidden="1" x14ac:dyDescent="0.2">
      <c r="A1117" s="61">
        <v>40158</v>
      </c>
      <c r="B1117" s="62" t="s">
        <v>40</v>
      </c>
      <c r="D1117" s="62"/>
      <c r="E1117" s="62" t="s">
        <v>177</v>
      </c>
      <c r="F1117" s="63"/>
      <c r="G1117" s="62" t="s">
        <v>202</v>
      </c>
      <c r="H1117" s="62"/>
      <c r="I1117" s="12"/>
    </row>
    <row r="1118" spans="1:9" hidden="1" x14ac:dyDescent="0.2">
      <c r="A1118" s="61">
        <v>40154</v>
      </c>
      <c r="B1118" s="62" t="s">
        <v>4</v>
      </c>
      <c r="C1118" s="65" t="s">
        <v>43</v>
      </c>
      <c r="D1118" s="62" t="s">
        <v>20</v>
      </c>
      <c r="E1118" s="62" t="s">
        <v>197</v>
      </c>
      <c r="F1118" s="63"/>
      <c r="G1118" s="62" t="s">
        <v>198</v>
      </c>
      <c r="H1118" s="62" t="s">
        <v>1149</v>
      </c>
      <c r="I1118" s="12"/>
    </row>
    <row r="1119" spans="1:9" hidden="1" x14ac:dyDescent="0.2">
      <c r="A1119" s="61">
        <v>40152</v>
      </c>
      <c r="B1119" s="62" t="s">
        <v>4</v>
      </c>
      <c r="C1119" s="65" t="s">
        <v>37</v>
      </c>
      <c r="D1119" s="62" t="s">
        <v>18</v>
      </c>
      <c r="E1119" s="62" t="s">
        <v>54</v>
      </c>
      <c r="F1119" s="63"/>
      <c r="G1119" s="62" t="s">
        <v>199</v>
      </c>
      <c r="H1119" s="62"/>
      <c r="I1119" s="12"/>
    </row>
    <row r="1120" spans="1:9" hidden="1" x14ac:dyDescent="0.2">
      <c r="A1120" s="61">
        <v>40150</v>
      </c>
      <c r="B1120" s="62" t="s">
        <v>40</v>
      </c>
      <c r="C1120" s="65" t="s">
        <v>48</v>
      </c>
      <c r="D1120" s="62" t="s">
        <v>17</v>
      </c>
      <c r="E1120" s="62" t="s">
        <v>195</v>
      </c>
      <c r="F1120" s="63">
        <v>0</v>
      </c>
      <c r="G1120" s="62" t="s">
        <v>196</v>
      </c>
      <c r="H1120" s="62" t="s">
        <v>1104</v>
      </c>
      <c r="I1120" s="12"/>
    </row>
    <row r="1121" spans="1:9" hidden="1" x14ac:dyDescent="0.2">
      <c r="A1121" s="61">
        <v>40150</v>
      </c>
      <c r="B1121" s="62" t="s">
        <v>36</v>
      </c>
      <c r="C1121" s="65" t="s">
        <v>2</v>
      </c>
      <c r="D1121" s="62" t="s">
        <v>20</v>
      </c>
      <c r="E1121" s="62" t="s">
        <v>200</v>
      </c>
      <c r="F1121" s="63">
        <v>207335.39</v>
      </c>
      <c r="G1121" s="62" t="s">
        <v>201</v>
      </c>
      <c r="H1121" s="62"/>
      <c r="I1121" s="12"/>
    </row>
    <row r="1122" spans="1:9" hidden="1" x14ac:dyDescent="0.2">
      <c r="A1122" s="61">
        <v>40129</v>
      </c>
      <c r="B1122" s="62" t="s">
        <v>40</v>
      </c>
      <c r="C1122" s="65" t="s">
        <v>48</v>
      </c>
      <c r="D1122" s="62" t="s">
        <v>17</v>
      </c>
      <c r="E1122" s="62" t="s">
        <v>192</v>
      </c>
      <c r="F1122" s="63"/>
      <c r="G1122" s="62" t="s">
        <v>193</v>
      </c>
      <c r="H1122" s="62"/>
      <c r="I1122" s="12"/>
    </row>
    <row r="1123" spans="1:9" hidden="1" x14ac:dyDescent="0.2">
      <c r="A1123" s="61">
        <v>40122</v>
      </c>
      <c r="B1123" s="62" t="s">
        <v>4</v>
      </c>
      <c r="C1123" s="65" t="s">
        <v>48</v>
      </c>
      <c r="D1123" s="62" t="s">
        <v>17</v>
      </c>
      <c r="E1123" s="62" t="s">
        <v>188</v>
      </c>
      <c r="F1123" s="63"/>
      <c r="G1123" s="62" t="s">
        <v>189</v>
      </c>
      <c r="H1123" s="62"/>
      <c r="I1123" s="12"/>
    </row>
    <row r="1124" spans="1:9" hidden="1" x14ac:dyDescent="0.2">
      <c r="A1124" s="61">
        <v>40116</v>
      </c>
      <c r="B1124" s="62" t="s">
        <v>6</v>
      </c>
      <c r="C1124" s="65" t="s">
        <v>53</v>
      </c>
      <c r="D1124" s="62" t="s">
        <v>19</v>
      </c>
      <c r="E1124" s="62" t="s">
        <v>29</v>
      </c>
      <c r="F1124" s="63">
        <v>10000</v>
      </c>
      <c r="G1124" s="62" t="s">
        <v>190</v>
      </c>
      <c r="H1124" s="62"/>
      <c r="I1124" s="12"/>
    </row>
    <row r="1125" spans="1:9" hidden="1" x14ac:dyDescent="0.2">
      <c r="A1125" s="61">
        <v>40109</v>
      </c>
      <c r="B1125" s="62" t="s">
        <v>182</v>
      </c>
      <c r="C1125" s="65" t="s">
        <v>43</v>
      </c>
      <c r="D1125" s="62" t="s">
        <v>17</v>
      </c>
      <c r="E1125" s="62" t="s">
        <v>183</v>
      </c>
      <c r="F1125" s="63"/>
      <c r="G1125" s="62" t="s">
        <v>184</v>
      </c>
      <c r="H1125" s="62"/>
      <c r="I1125" s="12"/>
    </row>
    <row r="1126" spans="1:9" hidden="1" x14ac:dyDescent="0.2">
      <c r="A1126" s="61">
        <v>40109</v>
      </c>
      <c r="B1126" s="62" t="s">
        <v>36</v>
      </c>
      <c r="C1126" s="65" t="s">
        <v>53</v>
      </c>
      <c r="D1126" s="62" t="s">
        <v>19</v>
      </c>
      <c r="E1126" s="62" t="s">
        <v>34</v>
      </c>
      <c r="F1126" s="63">
        <v>8868.91</v>
      </c>
      <c r="G1126" s="62" t="s">
        <v>187</v>
      </c>
      <c r="H1126" s="62"/>
      <c r="I1126" s="12"/>
    </row>
    <row r="1127" spans="1:9" hidden="1" x14ac:dyDescent="0.2">
      <c r="A1127" s="61">
        <v>40108</v>
      </c>
      <c r="B1127" s="62" t="s">
        <v>36</v>
      </c>
      <c r="C1127" s="65" t="s">
        <v>43</v>
      </c>
      <c r="D1127" s="62" t="s">
        <v>20</v>
      </c>
      <c r="E1127" s="62" t="s">
        <v>185</v>
      </c>
      <c r="F1127" s="63">
        <v>1820.56</v>
      </c>
      <c r="G1127" s="62" t="s">
        <v>186</v>
      </c>
      <c r="H1127" s="62"/>
      <c r="I1127" s="12"/>
    </row>
    <row r="1128" spans="1:9" hidden="1" x14ac:dyDescent="0.2">
      <c r="A1128" s="61">
        <v>40108</v>
      </c>
      <c r="B1128" s="62" t="s">
        <v>4</v>
      </c>
      <c r="D1128" s="62" t="s">
        <v>17</v>
      </c>
      <c r="E1128" s="62" t="s">
        <v>32</v>
      </c>
      <c r="F1128" s="63"/>
      <c r="G1128" s="62" t="s">
        <v>191</v>
      </c>
      <c r="H1128" s="62"/>
      <c r="I1128" s="12"/>
    </row>
    <row r="1129" spans="1:9" hidden="1" x14ac:dyDescent="0.2">
      <c r="A1129" s="61">
        <v>40107</v>
      </c>
      <c r="B1129" s="62" t="s">
        <v>4</v>
      </c>
      <c r="C1129" s="65" t="s">
        <v>43</v>
      </c>
      <c r="D1129" s="62" t="s">
        <v>18</v>
      </c>
      <c r="E1129" s="62" t="s">
        <v>54</v>
      </c>
      <c r="F1129" s="63"/>
      <c r="G1129" s="62" t="s">
        <v>181</v>
      </c>
      <c r="H1129" s="62"/>
      <c r="I1129" s="12"/>
    </row>
    <row r="1130" spans="1:9" hidden="1" x14ac:dyDescent="0.2">
      <c r="A1130" s="61">
        <v>40105</v>
      </c>
      <c r="B1130" s="62" t="s">
        <v>88</v>
      </c>
      <c r="C1130" s="65" t="s">
        <v>53</v>
      </c>
      <c r="D1130" s="62" t="s">
        <v>19</v>
      </c>
      <c r="E1130" s="62" t="s">
        <v>104</v>
      </c>
      <c r="F1130" s="63">
        <v>2706.75</v>
      </c>
      <c r="G1130" s="62" t="s">
        <v>176</v>
      </c>
      <c r="H1130" s="62"/>
      <c r="I1130" s="12"/>
    </row>
    <row r="1131" spans="1:9" hidden="1" x14ac:dyDescent="0.2">
      <c r="A1131" s="61">
        <v>40102</v>
      </c>
      <c r="B1131" s="62" t="s">
        <v>6</v>
      </c>
      <c r="C1131" s="65" t="s">
        <v>43</v>
      </c>
      <c r="D1131" s="62" t="s">
        <v>20</v>
      </c>
      <c r="E1131" s="62" t="s">
        <v>179</v>
      </c>
      <c r="F1131" s="63">
        <v>300</v>
      </c>
      <c r="G1131" s="62" t="s">
        <v>180</v>
      </c>
      <c r="H1131" s="62"/>
      <c r="I1131" s="12"/>
    </row>
    <row r="1132" spans="1:9" hidden="1" x14ac:dyDescent="0.2">
      <c r="A1132" s="61">
        <v>40101</v>
      </c>
      <c r="B1132" s="62" t="s">
        <v>4</v>
      </c>
      <c r="C1132" s="65" t="s">
        <v>43</v>
      </c>
      <c r="D1132" s="62" t="s">
        <v>17</v>
      </c>
      <c r="E1132" s="62" t="s">
        <v>177</v>
      </c>
      <c r="F1132" s="63">
        <v>1631.76</v>
      </c>
      <c r="G1132" s="62" t="s">
        <v>178</v>
      </c>
      <c r="H1132" s="62"/>
      <c r="I1132" s="12"/>
    </row>
    <row r="1133" spans="1:9" hidden="1" x14ac:dyDescent="0.2">
      <c r="A1133" s="61">
        <v>40092</v>
      </c>
      <c r="B1133" s="62" t="s">
        <v>5</v>
      </c>
      <c r="C1133" s="65" t="s">
        <v>1</v>
      </c>
      <c r="D1133" s="62" t="s">
        <v>17</v>
      </c>
      <c r="E1133" s="62" t="s">
        <v>34</v>
      </c>
      <c r="F1133" s="63">
        <v>1200000</v>
      </c>
      <c r="G1133" s="62" t="s">
        <v>33</v>
      </c>
      <c r="H1133" s="62" t="s">
        <v>943</v>
      </c>
      <c r="I1133" s="12"/>
    </row>
    <row r="1134" spans="1:9" hidden="1" x14ac:dyDescent="0.2">
      <c r="A1134" s="61">
        <v>40090</v>
      </c>
      <c r="B1134" s="62" t="s">
        <v>4</v>
      </c>
      <c r="C1134" s="65" t="s">
        <v>43</v>
      </c>
      <c r="D1134" s="62" t="s">
        <v>20</v>
      </c>
      <c r="E1134" s="62" t="s">
        <v>174</v>
      </c>
      <c r="F1134" s="63">
        <v>900</v>
      </c>
      <c r="G1134" s="62" t="s">
        <v>175</v>
      </c>
      <c r="H1134" s="62" t="s">
        <v>1147</v>
      </c>
      <c r="I1134" s="12"/>
    </row>
    <row r="1135" spans="1:9" hidden="1" x14ac:dyDescent="0.2">
      <c r="A1135" s="61">
        <v>40081</v>
      </c>
      <c r="B1135" s="62" t="s">
        <v>171</v>
      </c>
      <c r="C1135" s="65" t="s">
        <v>37</v>
      </c>
      <c r="D1135" s="62" t="s">
        <v>18</v>
      </c>
      <c r="E1135" s="62" t="s">
        <v>172</v>
      </c>
      <c r="F1135" s="63"/>
      <c r="G1135" s="62" t="s">
        <v>173</v>
      </c>
      <c r="H1135" s="62"/>
      <c r="I1135" s="12"/>
    </row>
    <row r="1136" spans="1:9" hidden="1" x14ac:dyDescent="0.2">
      <c r="A1136" s="61">
        <v>40078</v>
      </c>
      <c r="B1136" s="62" t="s">
        <v>36</v>
      </c>
      <c r="D1136" s="62" t="s">
        <v>17</v>
      </c>
      <c r="E1136" s="62" t="s">
        <v>83</v>
      </c>
      <c r="F1136" s="63"/>
      <c r="G1136" s="62" t="s">
        <v>170</v>
      </c>
      <c r="H1136" s="62"/>
      <c r="I1136" s="12"/>
    </row>
    <row r="1137" spans="1:9" hidden="1" x14ac:dyDescent="0.2">
      <c r="A1137" s="61">
        <v>40070</v>
      </c>
      <c r="B1137" s="62" t="s">
        <v>88</v>
      </c>
      <c r="C1137" s="65" t="s">
        <v>2</v>
      </c>
      <c r="D1137" s="62" t="s">
        <v>18</v>
      </c>
      <c r="E1137" s="62" t="s">
        <v>104</v>
      </c>
      <c r="F1137" s="63"/>
      <c r="G1137" s="62" t="s">
        <v>194</v>
      </c>
      <c r="H1137" s="62"/>
      <c r="I1137" s="12"/>
    </row>
    <row r="1138" spans="1:9" hidden="1" x14ac:dyDescent="0.2">
      <c r="A1138" s="61">
        <v>40059</v>
      </c>
      <c r="B1138" s="62" t="s">
        <v>36</v>
      </c>
      <c r="C1138" s="65" t="s">
        <v>37</v>
      </c>
      <c r="D1138" s="62" t="s">
        <v>18</v>
      </c>
      <c r="E1138" s="62" t="s">
        <v>38</v>
      </c>
      <c r="F1138" s="63">
        <v>0</v>
      </c>
      <c r="G1138" s="62" t="s">
        <v>39</v>
      </c>
      <c r="H1138" s="62"/>
      <c r="I1138" s="12"/>
    </row>
    <row r="1139" spans="1:9" hidden="1" x14ac:dyDescent="0.2">
      <c r="A1139" s="61">
        <v>40057</v>
      </c>
      <c r="B1139" s="62" t="s">
        <v>2193</v>
      </c>
      <c r="C1139" s="65" t="s">
        <v>2</v>
      </c>
      <c r="D1139" s="62" t="s">
        <v>1730</v>
      </c>
      <c r="E1139" s="62" t="s">
        <v>1429</v>
      </c>
      <c r="F1139" s="63">
        <v>171350</v>
      </c>
      <c r="G1139" s="62" t="s">
        <v>1663</v>
      </c>
      <c r="H1139" s="62" t="s">
        <v>965</v>
      </c>
      <c r="I1139" s="12" t="s">
        <v>1662</v>
      </c>
    </row>
    <row r="1140" spans="1:9" hidden="1" x14ac:dyDescent="0.2">
      <c r="A1140" s="61">
        <v>40052</v>
      </c>
      <c r="B1140" s="62" t="s">
        <v>40</v>
      </c>
      <c r="D1140" s="62" t="s">
        <v>17</v>
      </c>
      <c r="E1140" s="62" t="s">
        <v>41</v>
      </c>
      <c r="F1140" s="63">
        <v>0</v>
      </c>
      <c r="G1140" s="62" t="s">
        <v>42</v>
      </c>
      <c r="H1140" s="62"/>
      <c r="I1140" s="12"/>
    </row>
    <row r="1141" spans="1:9" hidden="1" x14ac:dyDescent="0.2">
      <c r="A1141" s="61">
        <v>40050</v>
      </c>
      <c r="B1141" s="62" t="s">
        <v>36</v>
      </c>
      <c r="C1141" s="65" t="s">
        <v>761</v>
      </c>
      <c r="D1141" s="62" t="s">
        <v>19</v>
      </c>
      <c r="E1141" s="62" t="s">
        <v>44</v>
      </c>
      <c r="F1141" s="63">
        <v>112.38</v>
      </c>
      <c r="G1141" s="62" t="s">
        <v>45</v>
      </c>
      <c r="H1141" s="62"/>
      <c r="I1141" s="12"/>
    </row>
    <row r="1142" spans="1:9" hidden="1" x14ac:dyDescent="0.2">
      <c r="A1142" s="61">
        <v>40042</v>
      </c>
      <c r="B1142" s="62" t="s">
        <v>4</v>
      </c>
      <c r="C1142" s="65" t="s">
        <v>43</v>
      </c>
      <c r="D1142" s="62" t="s">
        <v>20</v>
      </c>
      <c r="E1142" s="62" t="s">
        <v>46</v>
      </c>
      <c r="F1142" s="63">
        <v>0</v>
      </c>
      <c r="G1142" s="62" t="s">
        <v>47</v>
      </c>
      <c r="H1142" s="62"/>
      <c r="I1142" s="12"/>
    </row>
    <row r="1143" spans="1:9" hidden="1" x14ac:dyDescent="0.2">
      <c r="A1143" s="61">
        <v>40039</v>
      </c>
      <c r="B1143" s="62" t="s">
        <v>40</v>
      </c>
      <c r="C1143" s="65" t="s">
        <v>48</v>
      </c>
      <c r="D1143" s="62" t="s">
        <v>17</v>
      </c>
      <c r="E1143" s="62" t="s">
        <v>49</v>
      </c>
      <c r="F1143" s="63">
        <v>0</v>
      </c>
      <c r="G1143" s="62" t="s">
        <v>50</v>
      </c>
      <c r="H1143" s="62"/>
      <c r="I1143" s="12"/>
    </row>
    <row r="1144" spans="1:9" hidden="1" x14ac:dyDescent="0.2">
      <c r="A1144" s="61">
        <v>40039</v>
      </c>
      <c r="B1144" s="62" t="s">
        <v>36</v>
      </c>
      <c r="C1144" s="65" t="s">
        <v>43</v>
      </c>
      <c r="D1144" s="62" t="s">
        <v>17</v>
      </c>
      <c r="E1144" s="62" t="s">
        <v>51</v>
      </c>
      <c r="F1144" s="63">
        <v>0</v>
      </c>
      <c r="G1144" s="62" t="s">
        <v>52</v>
      </c>
      <c r="H1144" s="62"/>
      <c r="I1144" s="12"/>
    </row>
    <row r="1145" spans="1:9" hidden="1" x14ac:dyDescent="0.2">
      <c r="A1145" s="61">
        <v>40037</v>
      </c>
      <c r="B1145" s="62" t="s">
        <v>40</v>
      </c>
      <c r="C1145" s="65" t="s">
        <v>53</v>
      </c>
      <c r="D1145" s="62" t="s">
        <v>19</v>
      </c>
      <c r="E1145" s="62" t="s">
        <v>54</v>
      </c>
      <c r="F1145" s="63">
        <v>5632.53</v>
      </c>
      <c r="G1145" s="62" t="s">
        <v>55</v>
      </c>
      <c r="H1145" s="62"/>
      <c r="I1145" s="12"/>
    </row>
    <row r="1146" spans="1:9" hidden="1" x14ac:dyDescent="0.2">
      <c r="A1146" s="61">
        <v>40036</v>
      </c>
      <c r="B1146" s="62" t="s">
        <v>36</v>
      </c>
      <c r="C1146" s="65" t="s">
        <v>43</v>
      </c>
      <c r="D1146" s="62" t="s">
        <v>20</v>
      </c>
      <c r="E1146" s="62" t="s">
        <v>56</v>
      </c>
      <c r="F1146" s="63">
        <v>1650.93</v>
      </c>
      <c r="G1146" s="62" t="s">
        <v>57</v>
      </c>
      <c r="H1146" s="62"/>
      <c r="I1146" s="12"/>
    </row>
    <row r="1147" spans="1:9" hidden="1" x14ac:dyDescent="0.2">
      <c r="A1147" s="61">
        <v>40036</v>
      </c>
      <c r="B1147" s="62" t="s">
        <v>4</v>
      </c>
      <c r="C1147" s="65" t="s">
        <v>43</v>
      </c>
      <c r="D1147" s="62" t="s">
        <v>17</v>
      </c>
      <c r="E1147" s="62" t="s">
        <v>58</v>
      </c>
      <c r="F1147" s="63">
        <v>900</v>
      </c>
      <c r="G1147" s="62" t="s">
        <v>59</v>
      </c>
      <c r="H1147" s="62" t="s">
        <v>829</v>
      </c>
      <c r="I1147" s="12"/>
    </row>
    <row r="1148" spans="1:9" hidden="1" x14ac:dyDescent="0.2">
      <c r="A1148" s="61">
        <v>40036</v>
      </c>
      <c r="B1148" s="62" t="s">
        <v>6</v>
      </c>
      <c r="C1148" s="65" t="s">
        <v>43</v>
      </c>
      <c r="D1148" s="62" t="s">
        <v>18</v>
      </c>
      <c r="E1148" s="62" t="s">
        <v>60</v>
      </c>
      <c r="F1148" s="63">
        <v>1000</v>
      </c>
      <c r="G1148" s="62" t="s">
        <v>61</v>
      </c>
      <c r="H1148" s="62"/>
      <c r="I1148" s="12"/>
    </row>
    <row r="1149" spans="1:9" hidden="1" x14ac:dyDescent="0.2">
      <c r="A1149" s="61">
        <v>40033</v>
      </c>
      <c r="B1149" s="62" t="s">
        <v>5</v>
      </c>
      <c r="C1149" s="65" t="s">
        <v>2</v>
      </c>
      <c r="D1149" s="62" t="s">
        <v>20</v>
      </c>
      <c r="E1149" s="62" t="s">
        <v>62</v>
      </c>
      <c r="F1149" s="63">
        <v>47204.58</v>
      </c>
      <c r="G1149" s="62" t="s">
        <v>63</v>
      </c>
      <c r="H1149" s="62" t="s">
        <v>832</v>
      </c>
      <c r="I1149" s="12"/>
    </row>
    <row r="1150" spans="1:9" hidden="1" x14ac:dyDescent="0.2">
      <c r="A1150" s="61">
        <v>40029</v>
      </c>
      <c r="B1150" s="62" t="s">
        <v>40</v>
      </c>
      <c r="C1150" s="65" t="s">
        <v>1</v>
      </c>
      <c r="D1150" s="62" t="s">
        <v>17</v>
      </c>
      <c r="E1150" s="62" t="s">
        <v>64</v>
      </c>
      <c r="F1150" s="63">
        <v>200000</v>
      </c>
      <c r="G1150" s="62" t="s">
        <v>65</v>
      </c>
      <c r="H1150" s="62"/>
      <c r="I1150" s="12"/>
    </row>
    <row r="1151" spans="1:9" hidden="1" x14ac:dyDescent="0.2">
      <c r="A1151" s="61">
        <v>40029</v>
      </c>
      <c r="B1151" s="62" t="s">
        <v>40</v>
      </c>
      <c r="C1151" s="65" t="s">
        <v>53</v>
      </c>
      <c r="D1151" s="62" t="s">
        <v>19</v>
      </c>
      <c r="E1151" s="62" t="s">
        <v>66</v>
      </c>
      <c r="F1151" s="63">
        <v>3854.65</v>
      </c>
      <c r="G1151" s="62" t="s">
        <v>67</v>
      </c>
      <c r="H1151" s="62"/>
      <c r="I1151" s="12"/>
    </row>
    <row r="1152" spans="1:9" hidden="1" x14ac:dyDescent="0.2">
      <c r="A1152" s="61">
        <v>40028</v>
      </c>
      <c r="B1152" s="62" t="s">
        <v>40</v>
      </c>
      <c r="C1152" s="65" t="s">
        <v>37</v>
      </c>
      <c r="D1152" s="62"/>
      <c r="E1152" s="62" t="s">
        <v>68</v>
      </c>
      <c r="F1152" s="63">
        <v>10581.72</v>
      </c>
      <c r="G1152" s="62" t="s">
        <v>69</v>
      </c>
      <c r="H1152" s="62"/>
      <c r="I1152" s="12"/>
    </row>
    <row r="1153" spans="1:9" hidden="1" x14ac:dyDescent="0.2">
      <c r="A1153" s="61">
        <v>40021</v>
      </c>
      <c r="B1153" s="62" t="s">
        <v>4</v>
      </c>
      <c r="C1153" s="65" t="s">
        <v>53</v>
      </c>
      <c r="D1153" s="62" t="s">
        <v>17</v>
      </c>
      <c r="E1153" s="62" t="s">
        <v>70</v>
      </c>
      <c r="F1153" s="63">
        <v>5394.76</v>
      </c>
      <c r="G1153" s="62" t="s">
        <v>71</v>
      </c>
      <c r="H1153" s="62"/>
      <c r="I1153" s="12"/>
    </row>
    <row r="1154" spans="1:9" hidden="1" x14ac:dyDescent="0.2">
      <c r="A1154" s="61">
        <v>40021</v>
      </c>
      <c r="B1154" s="62" t="s">
        <v>5</v>
      </c>
      <c r="C1154" s="65" t="s">
        <v>2</v>
      </c>
      <c r="D1154" s="62" t="s">
        <v>19</v>
      </c>
      <c r="E1154" s="62" t="s">
        <v>72</v>
      </c>
      <c r="F1154" s="63">
        <v>37844.410000000003</v>
      </c>
      <c r="G1154" s="62" t="s">
        <v>67</v>
      </c>
      <c r="H1154" s="62" t="s">
        <v>1105</v>
      </c>
      <c r="I1154" s="12"/>
    </row>
    <row r="1155" spans="1:9" hidden="1" x14ac:dyDescent="0.2">
      <c r="A1155" s="61">
        <v>40017</v>
      </c>
      <c r="B1155" s="62" t="s">
        <v>40</v>
      </c>
      <c r="C1155" s="65" t="s">
        <v>1</v>
      </c>
      <c r="D1155" s="62" t="s">
        <v>17</v>
      </c>
      <c r="E1155" s="62" t="s">
        <v>54</v>
      </c>
      <c r="F1155" s="63">
        <v>284700.95</v>
      </c>
      <c r="G1155" s="62" t="s">
        <v>73</v>
      </c>
      <c r="H1155" s="62"/>
      <c r="I1155" s="12"/>
    </row>
    <row r="1156" spans="1:9" hidden="1" x14ac:dyDescent="0.2">
      <c r="A1156" s="61">
        <v>40011</v>
      </c>
      <c r="B1156" s="62" t="s">
        <v>36</v>
      </c>
      <c r="C1156" s="65" t="s">
        <v>1</v>
      </c>
      <c r="D1156" s="62" t="s">
        <v>19</v>
      </c>
      <c r="E1156" s="62" t="s">
        <v>74</v>
      </c>
      <c r="F1156" s="63">
        <v>209995.42</v>
      </c>
      <c r="G1156" s="62" t="s">
        <v>75</v>
      </c>
      <c r="H1156" s="62"/>
      <c r="I1156" s="12"/>
    </row>
    <row r="1157" spans="1:9" hidden="1" x14ac:dyDescent="0.2">
      <c r="A1157" s="61">
        <v>40004</v>
      </c>
      <c r="B1157" s="62" t="s">
        <v>5</v>
      </c>
      <c r="C1157" s="65" t="s">
        <v>53</v>
      </c>
      <c r="D1157" s="62" t="s">
        <v>1730</v>
      </c>
      <c r="E1157" s="62" t="s">
        <v>76</v>
      </c>
      <c r="F1157" s="63">
        <v>0</v>
      </c>
      <c r="G1157" s="62" t="s">
        <v>77</v>
      </c>
      <c r="H1157" s="62" t="s">
        <v>832</v>
      </c>
      <c r="I1157" s="12"/>
    </row>
    <row r="1158" spans="1:9" hidden="1" x14ac:dyDescent="0.2">
      <c r="A1158" s="61">
        <v>40003</v>
      </c>
      <c r="B1158" s="62" t="s">
        <v>36</v>
      </c>
      <c r="C1158" s="65" t="s">
        <v>53</v>
      </c>
      <c r="D1158" s="62" t="s">
        <v>17</v>
      </c>
      <c r="E1158" s="62" t="s">
        <v>78</v>
      </c>
      <c r="F1158" s="63">
        <v>10000</v>
      </c>
      <c r="G1158" s="62" t="s">
        <v>79</v>
      </c>
      <c r="H1158" s="62"/>
      <c r="I1158" s="12"/>
    </row>
    <row r="1159" spans="1:9" hidden="1" x14ac:dyDescent="0.2">
      <c r="A1159" s="61">
        <v>40001</v>
      </c>
      <c r="B1159" s="62" t="s">
        <v>40</v>
      </c>
      <c r="C1159" s="65" t="s">
        <v>761</v>
      </c>
      <c r="D1159" s="62" t="s">
        <v>19</v>
      </c>
      <c r="E1159" s="62" t="s">
        <v>80</v>
      </c>
      <c r="F1159" s="63">
        <v>0</v>
      </c>
      <c r="G1159" s="62" t="s">
        <v>81</v>
      </c>
      <c r="H1159" s="62" t="s">
        <v>2339</v>
      </c>
      <c r="I1159" s="12" t="s">
        <v>1494</v>
      </c>
    </row>
    <row r="1160" spans="1:9" hidden="1" x14ac:dyDescent="0.2">
      <c r="A1160" s="61">
        <v>40001</v>
      </c>
      <c r="B1160" s="62" t="s">
        <v>36</v>
      </c>
      <c r="C1160" s="65" t="s">
        <v>43</v>
      </c>
      <c r="D1160" s="62" t="s">
        <v>20</v>
      </c>
      <c r="E1160" s="62" t="s">
        <v>34</v>
      </c>
      <c r="F1160" s="63">
        <v>436.35</v>
      </c>
      <c r="G1160" s="62" t="s">
        <v>82</v>
      </c>
      <c r="H1160" s="62"/>
      <c r="I1160" s="12"/>
    </row>
    <row r="1161" spans="1:9" hidden="1" x14ac:dyDescent="0.2">
      <c r="A1161" s="61">
        <v>39996</v>
      </c>
      <c r="B1161" s="62" t="s">
        <v>36</v>
      </c>
      <c r="C1161" s="65" t="s">
        <v>53</v>
      </c>
      <c r="D1161" s="62" t="s">
        <v>17</v>
      </c>
      <c r="E1161" s="62" t="s">
        <v>83</v>
      </c>
      <c r="F1161" s="63">
        <v>0</v>
      </c>
      <c r="G1161" s="62" t="s">
        <v>84</v>
      </c>
      <c r="H1161" s="62"/>
      <c r="I1161" s="12"/>
    </row>
    <row r="1162" spans="1:9" hidden="1" x14ac:dyDescent="0.2">
      <c r="A1162" s="61">
        <v>39994</v>
      </c>
      <c r="B1162" s="62" t="s">
        <v>5</v>
      </c>
      <c r="C1162" s="65" t="s">
        <v>37</v>
      </c>
      <c r="D1162" s="62" t="s">
        <v>18</v>
      </c>
      <c r="E1162" s="62" t="s">
        <v>85</v>
      </c>
      <c r="F1162" s="63">
        <v>0</v>
      </c>
      <c r="G1162" s="62" t="s">
        <v>86</v>
      </c>
      <c r="H1162" s="62" t="s">
        <v>1334</v>
      </c>
      <c r="I1162" s="12"/>
    </row>
    <row r="1163" spans="1:9" hidden="1" x14ac:dyDescent="0.2">
      <c r="A1163" s="61">
        <v>39993</v>
      </c>
      <c r="B1163" s="62" t="s">
        <v>40</v>
      </c>
      <c r="C1163" s="65" t="s">
        <v>2</v>
      </c>
      <c r="D1163" s="62" t="s">
        <v>17</v>
      </c>
      <c r="E1163" s="62" t="s">
        <v>85</v>
      </c>
      <c r="F1163" s="63">
        <v>88575</v>
      </c>
      <c r="G1163" s="62" t="s">
        <v>87</v>
      </c>
      <c r="H1163" s="62"/>
      <c r="I1163" s="12"/>
    </row>
    <row r="1164" spans="1:9" hidden="1" x14ac:dyDescent="0.2">
      <c r="A1164" s="61">
        <v>39986</v>
      </c>
      <c r="B1164" s="62" t="s">
        <v>88</v>
      </c>
      <c r="C1164" s="65" t="s">
        <v>48</v>
      </c>
      <c r="D1164" s="62" t="s">
        <v>17</v>
      </c>
      <c r="E1164" s="62" t="s">
        <v>89</v>
      </c>
      <c r="F1164" s="63">
        <v>0</v>
      </c>
      <c r="G1164" s="62" t="s">
        <v>90</v>
      </c>
      <c r="H1164" s="62"/>
      <c r="I1164" s="12"/>
    </row>
    <row r="1165" spans="1:9" hidden="1" x14ac:dyDescent="0.2">
      <c r="A1165" s="61">
        <v>39985</v>
      </c>
      <c r="B1165" s="62" t="s">
        <v>88</v>
      </c>
      <c r="C1165" s="65" t="s">
        <v>2</v>
      </c>
      <c r="D1165" s="62" t="s">
        <v>19</v>
      </c>
      <c r="E1165" s="62" t="s">
        <v>91</v>
      </c>
      <c r="F1165" s="63">
        <v>123000</v>
      </c>
      <c r="G1165" s="62" t="s">
        <v>92</v>
      </c>
      <c r="H1165" s="62"/>
      <c r="I1165" s="12"/>
    </row>
    <row r="1166" spans="1:9" hidden="1" x14ac:dyDescent="0.2">
      <c r="A1166" s="61">
        <v>39974</v>
      </c>
      <c r="B1166" s="62" t="s">
        <v>36</v>
      </c>
      <c r="C1166" s="65" t="s">
        <v>2</v>
      </c>
      <c r="D1166" s="62" t="s">
        <v>19</v>
      </c>
      <c r="E1166" s="62" t="s">
        <v>93</v>
      </c>
      <c r="F1166" s="63">
        <v>20107.45</v>
      </c>
      <c r="G1166" s="62" t="s">
        <v>94</v>
      </c>
      <c r="H1166" s="62"/>
      <c r="I1166" s="12"/>
    </row>
    <row r="1167" spans="1:9" hidden="1" x14ac:dyDescent="0.2">
      <c r="A1167" s="61">
        <v>39970</v>
      </c>
      <c r="B1167" s="62" t="s">
        <v>40</v>
      </c>
      <c r="C1167" s="65" t="s">
        <v>3</v>
      </c>
      <c r="D1167" s="62" t="s">
        <v>17</v>
      </c>
      <c r="E1167" s="62" t="s">
        <v>95</v>
      </c>
      <c r="F1167" s="63">
        <v>0</v>
      </c>
      <c r="G1167" s="62" t="s">
        <v>96</v>
      </c>
      <c r="H1167" s="62" t="s">
        <v>855</v>
      </c>
      <c r="I1167" s="12"/>
    </row>
    <row r="1168" spans="1:9" hidden="1" x14ac:dyDescent="0.2">
      <c r="A1168" s="61">
        <v>39966</v>
      </c>
      <c r="B1168" s="62" t="s">
        <v>88</v>
      </c>
      <c r="D1168" s="62" t="s">
        <v>19</v>
      </c>
      <c r="E1168" s="62" t="s">
        <v>25</v>
      </c>
      <c r="F1168" s="63">
        <v>0</v>
      </c>
      <c r="G1168" s="62" t="s">
        <v>97</v>
      </c>
      <c r="H1168" s="62"/>
      <c r="I1168" s="12"/>
    </row>
    <row r="1169" spans="1:9" hidden="1" x14ac:dyDescent="0.2">
      <c r="A1169" s="61">
        <v>39966</v>
      </c>
      <c r="B1169" s="62" t="s">
        <v>88</v>
      </c>
      <c r="D1169" s="62" t="s">
        <v>17</v>
      </c>
      <c r="E1169" s="62" t="s">
        <v>25</v>
      </c>
      <c r="F1169" s="63">
        <v>0</v>
      </c>
      <c r="G1169" s="62" t="s">
        <v>98</v>
      </c>
      <c r="H1169" s="62"/>
      <c r="I1169" s="12"/>
    </row>
    <row r="1170" spans="1:9" hidden="1" x14ac:dyDescent="0.2">
      <c r="A1170" s="61">
        <v>39966</v>
      </c>
      <c r="B1170" s="62" t="s">
        <v>5</v>
      </c>
      <c r="C1170" s="65" t="s">
        <v>2</v>
      </c>
      <c r="D1170" s="62" t="s">
        <v>19</v>
      </c>
      <c r="E1170" s="62" t="s">
        <v>99</v>
      </c>
      <c r="F1170" s="63">
        <v>20000</v>
      </c>
      <c r="G1170" s="62" t="s">
        <v>23</v>
      </c>
      <c r="H1170" s="62" t="s">
        <v>1133</v>
      </c>
      <c r="I1170" s="12"/>
    </row>
    <row r="1171" spans="1:9" hidden="1" x14ac:dyDescent="0.2">
      <c r="A1171" s="61">
        <v>39965</v>
      </c>
      <c r="B1171" s="62" t="s">
        <v>36</v>
      </c>
      <c r="D1171" s="62" t="s">
        <v>19</v>
      </c>
      <c r="E1171" s="62" t="s">
        <v>100</v>
      </c>
      <c r="F1171" s="63">
        <v>0</v>
      </c>
      <c r="G1171" s="62" t="s">
        <v>101</v>
      </c>
      <c r="H1171" s="62"/>
      <c r="I1171" s="12"/>
    </row>
    <row r="1172" spans="1:9" hidden="1" x14ac:dyDescent="0.2">
      <c r="A1172" s="61">
        <v>39962</v>
      </c>
      <c r="B1172" s="62" t="s">
        <v>36</v>
      </c>
      <c r="C1172" s="65" t="s">
        <v>2</v>
      </c>
      <c r="D1172" s="62" t="s">
        <v>17</v>
      </c>
      <c r="E1172" s="62" t="s">
        <v>102</v>
      </c>
      <c r="F1172" s="63">
        <v>34910.46</v>
      </c>
      <c r="G1172" s="62" t="s">
        <v>103</v>
      </c>
      <c r="H1172" s="62"/>
      <c r="I1172" s="12"/>
    </row>
    <row r="1173" spans="1:9" hidden="1" x14ac:dyDescent="0.2">
      <c r="A1173" s="61">
        <v>39960</v>
      </c>
      <c r="B1173" s="62" t="s">
        <v>88</v>
      </c>
      <c r="C1173" s="65" t="s">
        <v>53</v>
      </c>
      <c r="D1173" s="62" t="s">
        <v>20</v>
      </c>
      <c r="E1173" s="62" t="s">
        <v>104</v>
      </c>
      <c r="F1173" s="63">
        <v>0</v>
      </c>
      <c r="G1173" s="62" t="s">
        <v>105</v>
      </c>
      <c r="H1173" s="62"/>
      <c r="I1173" s="12"/>
    </row>
    <row r="1174" spans="1:9" hidden="1" x14ac:dyDescent="0.2">
      <c r="A1174" s="61">
        <v>39948</v>
      </c>
      <c r="B1174" s="62" t="s">
        <v>36</v>
      </c>
      <c r="C1174" s="65" t="s">
        <v>2</v>
      </c>
      <c r="D1174" s="62" t="s">
        <v>19</v>
      </c>
      <c r="E1174" s="62" t="s">
        <v>106</v>
      </c>
      <c r="F1174" s="63">
        <v>118579.09</v>
      </c>
      <c r="G1174" s="62" t="s">
        <v>107</v>
      </c>
      <c r="H1174" s="62"/>
      <c r="I1174" s="12"/>
    </row>
    <row r="1175" spans="1:9" hidden="1" x14ac:dyDescent="0.2">
      <c r="A1175" s="61">
        <v>39943</v>
      </c>
      <c r="B1175" s="62" t="s">
        <v>88</v>
      </c>
      <c r="C1175" s="65" t="s">
        <v>48</v>
      </c>
      <c r="D1175" s="62" t="s">
        <v>18</v>
      </c>
      <c r="E1175" s="62" t="s">
        <v>104</v>
      </c>
      <c r="F1175" s="63">
        <v>0</v>
      </c>
      <c r="G1175" s="62" t="s">
        <v>108</v>
      </c>
      <c r="H1175" s="62"/>
      <c r="I1175" s="12"/>
    </row>
    <row r="1176" spans="1:9" hidden="1" x14ac:dyDescent="0.2">
      <c r="A1176" s="61">
        <v>39943</v>
      </c>
      <c r="B1176" s="62" t="s">
        <v>36</v>
      </c>
      <c r="C1176" s="65" t="s">
        <v>2</v>
      </c>
      <c r="D1176" s="62" t="s">
        <v>17</v>
      </c>
      <c r="E1176" s="62" t="s">
        <v>168</v>
      </c>
      <c r="F1176" s="63"/>
      <c r="G1176" s="62" t="s">
        <v>169</v>
      </c>
      <c r="H1176" s="62"/>
      <c r="I1176" s="12"/>
    </row>
    <row r="1177" spans="1:9" hidden="1" x14ac:dyDescent="0.2">
      <c r="A1177" s="61">
        <v>39930</v>
      </c>
      <c r="B1177" s="62" t="s">
        <v>36</v>
      </c>
      <c r="C1177" s="65" t="s">
        <v>2</v>
      </c>
      <c r="D1177" s="62" t="s">
        <v>19</v>
      </c>
      <c r="E1177" s="62" t="s">
        <v>109</v>
      </c>
      <c r="F1177" s="63">
        <v>102258.95</v>
      </c>
      <c r="G1177" s="62" t="s">
        <v>110</v>
      </c>
      <c r="H1177" s="62"/>
      <c r="I1177" s="12"/>
    </row>
    <row r="1178" spans="1:9" hidden="1" x14ac:dyDescent="0.2">
      <c r="A1178" s="61">
        <v>39927</v>
      </c>
      <c r="B1178" s="62" t="s">
        <v>88</v>
      </c>
      <c r="D1178" s="62" t="s">
        <v>18</v>
      </c>
      <c r="E1178" s="62" t="s">
        <v>111</v>
      </c>
      <c r="F1178" s="63">
        <v>0</v>
      </c>
      <c r="G1178" s="62" t="s">
        <v>112</v>
      </c>
      <c r="H1178" s="62"/>
      <c r="I1178" s="12"/>
    </row>
    <row r="1179" spans="1:9" hidden="1" x14ac:dyDescent="0.2">
      <c r="A1179" s="61">
        <v>39927</v>
      </c>
      <c r="B1179" s="62" t="s">
        <v>88</v>
      </c>
      <c r="D1179" s="62"/>
      <c r="E1179" s="62" t="s">
        <v>89</v>
      </c>
      <c r="F1179" s="63">
        <v>0</v>
      </c>
      <c r="G1179" s="62" t="s">
        <v>113</v>
      </c>
      <c r="H1179" s="62"/>
      <c r="I1179" s="12"/>
    </row>
    <row r="1180" spans="1:9" hidden="1" x14ac:dyDescent="0.2">
      <c r="A1180" s="61">
        <v>39923</v>
      </c>
      <c r="B1180" s="62" t="s">
        <v>40</v>
      </c>
      <c r="C1180" s="65" t="s">
        <v>48</v>
      </c>
      <c r="D1180" s="62" t="s">
        <v>17</v>
      </c>
      <c r="E1180" s="62" t="s">
        <v>25</v>
      </c>
      <c r="F1180" s="63">
        <v>0</v>
      </c>
      <c r="G1180" s="62" t="s">
        <v>114</v>
      </c>
      <c r="H1180" s="62"/>
      <c r="I1180" s="12"/>
    </row>
    <row r="1181" spans="1:9" hidden="1" x14ac:dyDescent="0.2">
      <c r="A1181" s="61">
        <v>39922</v>
      </c>
      <c r="B1181" s="62" t="s">
        <v>4</v>
      </c>
      <c r="C1181" s="65" t="s">
        <v>43</v>
      </c>
      <c r="D1181" s="62" t="s">
        <v>20</v>
      </c>
      <c r="E1181" s="62" t="s">
        <v>115</v>
      </c>
      <c r="F1181" s="63">
        <v>4000</v>
      </c>
      <c r="G1181" s="62" t="s">
        <v>116</v>
      </c>
      <c r="H1181" s="62" t="s">
        <v>1151</v>
      </c>
      <c r="I1181" s="12"/>
    </row>
    <row r="1182" spans="1:9" hidden="1" x14ac:dyDescent="0.2">
      <c r="A1182" s="61">
        <v>39922</v>
      </c>
      <c r="B1182" s="62" t="s">
        <v>40</v>
      </c>
      <c r="C1182" s="65" t="s">
        <v>48</v>
      </c>
      <c r="D1182" s="62" t="s">
        <v>17</v>
      </c>
      <c r="E1182" s="62" t="s">
        <v>25</v>
      </c>
      <c r="F1182" s="63">
        <v>0</v>
      </c>
      <c r="G1182" s="62" t="s">
        <v>114</v>
      </c>
      <c r="H1182" s="62"/>
      <c r="I1182" s="12"/>
    </row>
    <row r="1183" spans="1:9" hidden="1" x14ac:dyDescent="0.2">
      <c r="A1183" s="61">
        <v>39917</v>
      </c>
      <c r="B1183" s="62" t="s">
        <v>36</v>
      </c>
      <c r="C1183" s="65" t="s">
        <v>2</v>
      </c>
      <c r="D1183" s="62" t="s">
        <v>19</v>
      </c>
      <c r="E1183" s="62" t="s">
        <v>117</v>
      </c>
      <c r="F1183" s="63">
        <v>0</v>
      </c>
      <c r="G1183" s="62" t="s">
        <v>22</v>
      </c>
      <c r="H1183" s="62"/>
      <c r="I1183" s="12"/>
    </row>
    <row r="1184" spans="1:9" hidden="1" x14ac:dyDescent="0.2">
      <c r="A1184" s="61">
        <v>39917</v>
      </c>
      <c r="B1184" s="62" t="s">
        <v>36</v>
      </c>
      <c r="C1184" s="65" t="s">
        <v>2</v>
      </c>
      <c r="D1184" s="62" t="s">
        <v>19</v>
      </c>
      <c r="E1184" s="62" t="s">
        <v>24</v>
      </c>
      <c r="F1184" s="63">
        <v>22571.42</v>
      </c>
      <c r="G1184" s="62" t="s">
        <v>22</v>
      </c>
      <c r="H1184" s="62"/>
      <c r="I1184" s="12"/>
    </row>
    <row r="1185" spans="1:9" hidden="1" x14ac:dyDescent="0.2">
      <c r="A1185" s="61">
        <v>39913</v>
      </c>
      <c r="B1185" s="62" t="s">
        <v>36</v>
      </c>
      <c r="C1185" s="65" t="s">
        <v>118</v>
      </c>
      <c r="D1185" s="62" t="s">
        <v>19</v>
      </c>
      <c r="E1185" s="62" t="s">
        <v>119</v>
      </c>
      <c r="F1185" s="63">
        <v>67199.55</v>
      </c>
      <c r="G1185" s="62" t="s">
        <v>120</v>
      </c>
      <c r="H1185" s="62"/>
      <c r="I1185" s="12"/>
    </row>
    <row r="1186" spans="1:9" hidden="1" x14ac:dyDescent="0.2">
      <c r="A1186" s="61">
        <v>39913</v>
      </c>
      <c r="B1186" s="62" t="s">
        <v>36</v>
      </c>
      <c r="C1186" s="65" t="s">
        <v>2</v>
      </c>
      <c r="D1186" s="62" t="s">
        <v>17</v>
      </c>
      <c r="E1186" s="62" t="s">
        <v>119</v>
      </c>
      <c r="F1186" s="63">
        <v>47603.65</v>
      </c>
      <c r="G1186" s="62" t="s">
        <v>121</v>
      </c>
      <c r="H1186" s="62"/>
      <c r="I1186" s="12"/>
    </row>
    <row r="1187" spans="1:9" hidden="1" x14ac:dyDescent="0.2">
      <c r="A1187" s="61">
        <v>39911</v>
      </c>
      <c r="B1187" s="62" t="s">
        <v>40</v>
      </c>
      <c r="C1187" s="65" t="s">
        <v>48</v>
      </c>
      <c r="D1187" s="62" t="s">
        <v>17</v>
      </c>
      <c r="E1187" s="62" t="s">
        <v>25</v>
      </c>
      <c r="F1187" s="63">
        <v>0</v>
      </c>
      <c r="G1187" s="62" t="s">
        <v>114</v>
      </c>
      <c r="H1187" s="62"/>
      <c r="I1187" s="12"/>
    </row>
    <row r="1188" spans="1:9" hidden="1" x14ac:dyDescent="0.2">
      <c r="A1188" s="61">
        <v>39908</v>
      </c>
      <c r="B1188" s="62" t="s">
        <v>4</v>
      </c>
      <c r="C1188" s="65" t="s">
        <v>43</v>
      </c>
      <c r="D1188" s="62" t="s">
        <v>20</v>
      </c>
      <c r="E1188" s="62" t="s">
        <v>54</v>
      </c>
      <c r="F1188" s="63">
        <v>4000</v>
      </c>
      <c r="G1188" s="62" t="s">
        <v>122</v>
      </c>
      <c r="H1188" s="62"/>
      <c r="I1188" s="12"/>
    </row>
    <row r="1189" spans="1:9" hidden="1" x14ac:dyDescent="0.2">
      <c r="A1189" s="61">
        <v>39907</v>
      </c>
      <c r="B1189" s="62" t="s">
        <v>4</v>
      </c>
      <c r="C1189" s="65" t="s">
        <v>43</v>
      </c>
      <c r="D1189" s="62" t="s">
        <v>20</v>
      </c>
      <c r="E1189" s="62" t="s">
        <v>123</v>
      </c>
      <c r="F1189" s="63">
        <v>4000</v>
      </c>
      <c r="G1189" s="62" t="s">
        <v>124</v>
      </c>
      <c r="H1189" s="62"/>
      <c r="I1189" s="12"/>
    </row>
    <row r="1190" spans="1:9" hidden="1" x14ac:dyDescent="0.2">
      <c r="A1190" s="61">
        <v>39903</v>
      </c>
      <c r="B1190" s="62" t="s">
        <v>5</v>
      </c>
      <c r="C1190" s="65" t="s">
        <v>761</v>
      </c>
      <c r="D1190" s="62" t="s">
        <v>19</v>
      </c>
      <c r="E1190" s="62" t="s">
        <v>125</v>
      </c>
      <c r="F1190" s="63">
        <v>0</v>
      </c>
      <c r="G1190" s="62" t="s">
        <v>67</v>
      </c>
      <c r="H1190" s="62"/>
      <c r="I1190" s="12"/>
    </row>
    <row r="1191" spans="1:9" hidden="1" x14ac:dyDescent="0.2">
      <c r="A1191" s="61">
        <v>39902</v>
      </c>
      <c r="B1191" s="62" t="s">
        <v>4</v>
      </c>
      <c r="C1191" s="65" t="s">
        <v>37</v>
      </c>
      <c r="D1191" s="62" t="s">
        <v>18</v>
      </c>
      <c r="E1191" s="62" t="s">
        <v>54</v>
      </c>
      <c r="F1191" s="63">
        <v>400</v>
      </c>
      <c r="G1191" s="62" t="s">
        <v>126</v>
      </c>
      <c r="H1191" s="62"/>
      <c r="I1191" s="12"/>
    </row>
    <row r="1192" spans="1:9" hidden="1" x14ac:dyDescent="0.2">
      <c r="A1192" s="61">
        <v>39892</v>
      </c>
      <c r="B1192" s="62" t="s">
        <v>88</v>
      </c>
      <c r="D1192" s="62"/>
      <c r="E1192" s="62" t="s">
        <v>127</v>
      </c>
      <c r="F1192" s="63">
        <v>0</v>
      </c>
      <c r="G1192" s="62" t="s">
        <v>128</v>
      </c>
      <c r="H1192" s="62"/>
      <c r="I1192" s="12"/>
    </row>
    <row r="1193" spans="1:9" hidden="1" x14ac:dyDescent="0.2">
      <c r="A1193" s="61">
        <v>39889</v>
      </c>
      <c r="B1193" s="62" t="s">
        <v>36</v>
      </c>
      <c r="C1193" s="65" t="s">
        <v>118</v>
      </c>
      <c r="D1193" s="62" t="s">
        <v>19</v>
      </c>
      <c r="E1193" s="62" t="s">
        <v>129</v>
      </c>
      <c r="F1193" s="63">
        <v>243768.69</v>
      </c>
      <c r="G1193" s="62" t="s">
        <v>130</v>
      </c>
      <c r="H1193" s="62"/>
      <c r="I1193" s="12"/>
    </row>
    <row r="1194" spans="1:9" hidden="1" x14ac:dyDescent="0.2">
      <c r="A1194" s="61">
        <v>39885</v>
      </c>
      <c r="B1194" s="62" t="s">
        <v>36</v>
      </c>
      <c r="C1194" s="65" t="s">
        <v>43</v>
      </c>
      <c r="D1194" s="62" t="s">
        <v>18</v>
      </c>
      <c r="E1194" s="62" t="s">
        <v>131</v>
      </c>
      <c r="F1194" s="63">
        <v>0</v>
      </c>
      <c r="G1194" s="62" t="s">
        <v>132</v>
      </c>
      <c r="H1194" s="62"/>
      <c r="I1194" s="12"/>
    </row>
    <row r="1195" spans="1:9" hidden="1" x14ac:dyDescent="0.2">
      <c r="A1195" s="61">
        <v>39883</v>
      </c>
      <c r="B1195" s="62" t="s">
        <v>40</v>
      </c>
      <c r="C1195" s="65" t="s">
        <v>2</v>
      </c>
      <c r="D1195" s="62" t="s">
        <v>19</v>
      </c>
      <c r="E1195" s="62" t="s">
        <v>133</v>
      </c>
      <c r="F1195" s="63">
        <v>50583.07</v>
      </c>
      <c r="G1195" s="62" t="s">
        <v>134</v>
      </c>
      <c r="H1195" s="62"/>
      <c r="I1195" s="12"/>
    </row>
    <row r="1196" spans="1:9" hidden="1" x14ac:dyDescent="0.2">
      <c r="A1196" s="61">
        <v>39883</v>
      </c>
      <c r="B1196" s="62" t="s">
        <v>88</v>
      </c>
      <c r="C1196" s="65" t="s">
        <v>48</v>
      </c>
      <c r="D1196" s="62" t="s">
        <v>17</v>
      </c>
      <c r="E1196" s="62" t="s">
        <v>91</v>
      </c>
      <c r="F1196" s="63">
        <v>0</v>
      </c>
      <c r="G1196" s="62" t="s">
        <v>135</v>
      </c>
      <c r="H1196" s="62"/>
      <c r="I1196" s="12"/>
    </row>
    <row r="1197" spans="1:9" hidden="1" x14ac:dyDescent="0.2">
      <c r="A1197" s="61">
        <v>39881</v>
      </c>
      <c r="B1197" s="62" t="s">
        <v>5</v>
      </c>
      <c r="C1197" s="65" t="s">
        <v>48</v>
      </c>
      <c r="D1197" s="62" t="s">
        <v>20</v>
      </c>
      <c r="E1197" s="62" t="s">
        <v>72</v>
      </c>
      <c r="F1197" s="63">
        <v>0</v>
      </c>
      <c r="G1197" s="62" t="s">
        <v>136</v>
      </c>
      <c r="H1197" s="62"/>
      <c r="I1197" s="12"/>
    </row>
    <row r="1198" spans="1:9" hidden="1" x14ac:dyDescent="0.2">
      <c r="A1198" s="61">
        <v>39880</v>
      </c>
      <c r="B1198" s="62" t="s">
        <v>36</v>
      </c>
      <c r="C1198" s="65" t="s">
        <v>48</v>
      </c>
      <c r="D1198" s="62" t="s">
        <v>17</v>
      </c>
      <c r="E1198" s="62" t="s">
        <v>137</v>
      </c>
      <c r="F1198" s="63">
        <v>0</v>
      </c>
      <c r="G1198" s="62" t="s">
        <v>138</v>
      </c>
      <c r="H1198" s="62"/>
      <c r="I1198" s="12"/>
    </row>
    <row r="1199" spans="1:9" hidden="1" x14ac:dyDescent="0.2">
      <c r="A1199" s="61">
        <v>39878</v>
      </c>
      <c r="B1199" s="62" t="s">
        <v>88</v>
      </c>
      <c r="D1199" s="62" t="s">
        <v>17</v>
      </c>
      <c r="E1199" s="62" t="s">
        <v>127</v>
      </c>
      <c r="F1199" s="63">
        <v>48273</v>
      </c>
      <c r="G1199" s="62" t="s">
        <v>139</v>
      </c>
      <c r="H1199" s="62"/>
      <c r="I1199" s="12"/>
    </row>
    <row r="1200" spans="1:9" hidden="1" x14ac:dyDescent="0.2">
      <c r="A1200" s="61">
        <v>39870</v>
      </c>
      <c r="B1200" s="62" t="s">
        <v>36</v>
      </c>
      <c r="C1200" s="65" t="s">
        <v>43</v>
      </c>
      <c r="D1200" s="62" t="s">
        <v>20</v>
      </c>
      <c r="E1200" s="62" t="s">
        <v>140</v>
      </c>
      <c r="F1200" s="63">
        <v>0</v>
      </c>
      <c r="G1200" s="62" t="s">
        <v>141</v>
      </c>
      <c r="H1200" s="62"/>
      <c r="I1200" s="12"/>
    </row>
    <row r="1201" spans="1:9" hidden="1" x14ac:dyDescent="0.2">
      <c r="A1201" s="61">
        <v>39865</v>
      </c>
      <c r="B1201" s="62" t="s">
        <v>36</v>
      </c>
      <c r="C1201" s="65" t="s">
        <v>48</v>
      </c>
      <c r="D1201" s="62" t="s">
        <v>17</v>
      </c>
      <c r="E1201" s="62" t="s">
        <v>142</v>
      </c>
      <c r="F1201" s="63">
        <v>0</v>
      </c>
      <c r="G1201" s="62" t="s">
        <v>143</v>
      </c>
      <c r="H1201" s="62"/>
      <c r="I1201" s="12"/>
    </row>
    <row r="1202" spans="1:9" hidden="1" x14ac:dyDescent="0.2">
      <c r="A1202" s="61">
        <v>39856</v>
      </c>
      <c r="B1202" s="62" t="s">
        <v>36</v>
      </c>
      <c r="C1202" s="65" t="s">
        <v>43</v>
      </c>
      <c r="D1202" s="62" t="s">
        <v>17</v>
      </c>
      <c r="E1202" s="62" t="s">
        <v>144</v>
      </c>
      <c r="F1202" s="63">
        <v>0</v>
      </c>
      <c r="G1202" s="62" t="s">
        <v>145</v>
      </c>
      <c r="H1202" s="62" t="s">
        <v>1111</v>
      </c>
      <c r="I1202" s="12"/>
    </row>
    <row r="1203" spans="1:9" hidden="1" x14ac:dyDescent="0.2">
      <c r="A1203" s="61">
        <v>39855</v>
      </c>
      <c r="B1203" s="62" t="s">
        <v>36</v>
      </c>
      <c r="C1203" s="65" t="s">
        <v>48</v>
      </c>
      <c r="D1203" s="62" t="s">
        <v>17</v>
      </c>
      <c r="E1203" s="62" t="s">
        <v>146</v>
      </c>
      <c r="F1203" s="63">
        <v>0</v>
      </c>
      <c r="G1203" s="62" t="s">
        <v>147</v>
      </c>
      <c r="H1203" s="62"/>
      <c r="I1203" s="12"/>
    </row>
    <row r="1204" spans="1:9" hidden="1" x14ac:dyDescent="0.2">
      <c r="A1204" s="61">
        <v>39854</v>
      </c>
      <c r="B1204" s="62" t="s">
        <v>36</v>
      </c>
      <c r="C1204" s="65" t="s">
        <v>53</v>
      </c>
      <c r="D1204" s="62" t="s">
        <v>20</v>
      </c>
      <c r="E1204" s="62" t="s">
        <v>148</v>
      </c>
      <c r="F1204" s="63">
        <v>6646.81</v>
      </c>
      <c r="G1204" s="62" t="s">
        <v>149</v>
      </c>
      <c r="H1204" s="62"/>
      <c r="I1204" s="12"/>
    </row>
    <row r="1205" spans="1:9" hidden="1" x14ac:dyDescent="0.2">
      <c r="A1205" s="61">
        <v>39854</v>
      </c>
      <c r="B1205" s="62" t="s">
        <v>40</v>
      </c>
      <c r="C1205" s="65" t="s">
        <v>2</v>
      </c>
      <c r="D1205" s="62" t="s">
        <v>17</v>
      </c>
      <c r="E1205" s="62" t="s">
        <v>150</v>
      </c>
      <c r="F1205" s="63">
        <v>192000</v>
      </c>
      <c r="G1205" s="62" t="s">
        <v>151</v>
      </c>
      <c r="H1205" s="62"/>
      <c r="I1205" s="12"/>
    </row>
    <row r="1206" spans="1:9" hidden="1" x14ac:dyDescent="0.2">
      <c r="A1206" s="61">
        <v>39850</v>
      </c>
      <c r="B1206" s="62" t="s">
        <v>4</v>
      </c>
      <c r="C1206" s="65" t="s">
        <v>43</v>
      </c>
      <c r="D1206" s="62" t="s">
        <v>17</v>
      </c>
      <c r="E1206" s="62" t="s">
        <v>152</v>
      </c>
      <c r="F1206" s="63">
        <v>1200</v>
      </c>
      <c r="G1206" s="62" t="s">
        <v>153</v>
      </c>
      <c r="H1206" s="62"/>
      <c r="I1206" s="12"/>
    </row>
    <row r="1207" spans="1:9" hidden="1" x14ac:dyDescent="0.2">
      <c r="A1207" s="61">
        <v>39845</v>
      </c>
      <c r="B1207" s="62" t="s">
        <v>36</v>
      </c>
      <c r="C1207" s="65" t="s">
        <v>48</v>
      </c>
      <c r="D1207" s="62" t="s">
        <v>17</v>
      </c>
      <c r="E1207" s="62" t="s">
        <v>154</v>
      </c>
      <c r="F1207" s="63">
        <v>0</v>
      </c>
      <c r="G1207" s="62" t="s">
        <v>155</v>
      </c>
      <c r="H1207" s="62"/>
      <c r="I1207" s="12"/>
    </row>
    <row r="1208" spans="1:9" hidden="1" x14ac:dyDescent="0.2">
      <c r="A1208" s="61">
        <v>39842</v>
      </c>
      <c r="B1208" s="62" t="s">
        <v>36</v>
      </c>
      <c r="C1208" s="65" t="s">
        <v>43</v>
      </c>
      <c r="D1208" s="62" t="s">
        <v>17</v>
      </c>
      <c r="E1208" s="62" t="s">
        <v>154</v>
      </c>
      <c r="F1208" s="63">
        <v>1036</v>
      </c>
      <c r="G1208" s="62" t="s">
        <v>156</v>
      </c>
      <c r="H1208" s="62"/>
      <c r="I1208" s="12"/>
    </row>
    <row r="1209" spans="1:9" hidden="1" x14ac:dyDescent="0.2">
      <c r="A1209" s="61">
        <v>39827</v>
      </c>
      <c r="B1209" s="62" t="s">
        <v>88</v>
      </c>
      <c r="C1209" s="65" t="s">
        <v>53</v>
      </c>
      <c r="D1209" s="62" t="s">
        <v>20</v>
      </c>
      <c r="E1209" s="62" t="s">
        <v>104</v>
      </c>
      <c r="F1209" s="63">
        <v>0</v>
      </c>
      <c r="G1209" s="62" t="s">
        <v>157</v>
      </c>
      <c r="H1209" s="62"/>
      <c r="I1209" s="12"/>
    </row>
    <row r="1210" spans="1:9" hidden="1" x14ac:dyDescent="0.2">
      <c r="A1210" s="61">
        <v>39822</v>
      </c>
      <c r="B1210" s="62" t="s">
        <v>36</v>
      </c>
      <c r="C1210" s="65" t="s">
        <v>43</v>
      </c>
      <c r="D1210" s="62" t="s">
        <v>17</v>
      </c>
      <c r="E1210" s="62" t="s">
        <v>158</v>
      </c>
      <c r="F1210" s="63">
        <v>0</v>
      </c>
      <c r="G1210" s="62" t="s">
        <v>159</v>
      </c>
      <c r="H1210" s="62"/>
      <c r="I1210" s="12"/>
    </row>
    <row r="1211" spans="1:9" hidden="1" x14ac:dyDescent="0.2">
      <c r="A1211" s="61">
        <v>39791</v>
      </c>
      <c r="B1211" s="62" t="s">
        <v>36</v>
      </c>
      <c r="C1211" s="65" t="s">
        <v>43</v>
      </c>
      <c r="D1211" s="62" t="s">
        <v>17</v>
      </c>
      <c r="E1211" s="62" t="s">
        <v>160</v>
      </c>
      <c r="F1211" s="63">
        <v>0</v>
      </c>
      <c r="G1211" s="62" t="s">
        <v>161</v>
      </c>
      <c r="H1211" s="62"/>
      <c r="I1211" s="12"/>
    </row>
    <row r="1212" spans="1:9" hidden="1" x14ac:dyDescent="0.2">
      <c r="A1212" s="61">
        <v>39778</v>
      </c>
      <c r="B1212" s="62" t="s">
        <v>4</v>
      </c>
      <c r="C1212" s="65" t="s">
        <v>2</v>
      </c>
      <c r="D1212" s="62" t="s">
        <v>20</v>
      </c>
      <c r="E1212" s="62" t="s">
        <v>25</v>
      </c>
      <c r="F1212" s="63">
        <v>225000</v>
      </c>
      <c r="G1212" s="62" t="s">
        <v>162</v>
      </c>
      <c r="H1212" s="62"/>
      <c r="I1212" s="12"/>
    </row>
    <row r="1213" spans="1:9" hidden="1" x14ac:dyDescent="0.2">
      <c r="A1213" s="61">
        <v>39735</v>
      </c>
      <c r="B1213" s="62" t="s">
        <v>40</v>
      </c>
      <c r="C1213" s="65" t="s">
        <v>43</v>
      </c>
      <c r="D1213" s="62" t="s">
        <v>17</v>
      </c>
      <c r="E1213" s="62" t="s">
        <v>83</v>
      </c>
      <c r="F1213" s="63">
        <v>0</v>
      </c>
      <c r="G1213" s="62" t="s">
        <v>163</v>
      </c>
      <c r="H1213" s="62" t="s">
        <v>1011</v>
      </c>
      <c r="I1213" s="12"/>
    </row>
    <row r="1214" spans="1:9" hidden="1" x14ac:dyDescent="0.2">
      <c r="A1214" s="61">
        <v>39730</v>
      </c>
      <c r="B1214" s="62" t="s">
        <v>5</v>
      </c>
      <c r="C1214" s="65" t="s">
        <v>43</v>
      </c>
      <c r="D1214" s="62" t="s">
        <v>17</v>
      </c>
      <c r="E1214" s="62" t="s">
        <v>164</v>
      </c>
      <c r="F1214" s="63">
        <v>0</v>
      </c>
      <c r="G1214" s="62" t="s">
        <v>165</v>
      </c>
      <c r="H1214" s="62"/>
      <c r="I1214" s="12"/>
    </row>
    <row r="1215" spans="1:9" hidden="1" x14ac:dyDescent="0.2">
      <c r="A1215" s="61">
        <v>39716</v>
      </c>
      <c r="B1215" s="62" t="s">
        <v>2201</v>
      </c>
      <c r="C1215" s="65" t="s">
        <v>1252</v>
      </c>
      <c r="D1215" s="62" t="s">
        <v>20</v>
      </c>
      <c r="E1215" s="62" t="s">
        <v>166</v>
      </c>
      <c r="F1215" s="63">
        <v>159861.43</v>
      </c>
      <c r="G1215" s="62" t="s">
        <v>2333</v>
      </c>
      <c r="H1215" s="62" t="s">
        <v>783</v>
      </c>
      <c r="I1215" s="12" t="s">
        <v>1738</v>
      </c>
    </row>
    <row r="1216" spans="1:9" hidden="1" x14ac:dyDescent="0.2">
      <c r="A1216" s="61">
        <v>39582</v>
      </c>
      <c r="B1216" s="62" t="s">
        <v>5</v>
      </c>
      <c r="C1216" s="65" t="s">
        <v>2</v>
      </c>
      <c r="D1216" s="62" t="s">
        <v>19</v>
      </c>
      <c r="E1216" s="62" t="s">
        <v>32</v>
      </c>
      <c r="F1216" s="63">
        <v>30216</v>
      </c>
      <c r="G1216" s="62" t="s">
        <v>22</v>
      </c>
      <c r="H1216" s="62" t="s">
        <v>832</v>
      </c>
      <c r="I1216" s="12"/>
    </row>
    <row r="1217" spans="1:9" hidden="1" x14ac:dyDescent="0.2">
      <c r="A1217" s="61">
        <v>39510</v>
      </c>
      <c r="B1217" s="62" t="s">
        <v>2193</v>
      </c>
      <c r="C1217" s="65" t="s">
        <v>2</v>
      </c>
      <c r="D1217" s="62" t="s">
        <v>1730</v>
      </c>
      <c r="E1217" s="62" t="s">
        <v>1664</v>
      </c>
      <c r="F1217" s="63">
        <v>214174</v>
      </c>
      <c r="G1217" s="62" t="s">
        <v>1666</v>
      </c>
      <c r="H1217" s="62" t="s">
        <v>853</v>
      </c>
      <c r="I1217" s="12" t="s">
        <v>1665</v>
      </c>
    </row>
    <row r="1218" spans="1:9" hidden="1" x14ac:dyDescent="0.2">
      <c r="A1218" s="61">
        <v>39413</v>
      </c>
      <c r="B1218" s="62" t="s">
        <v>36</v>
      </c>
      <c r="C1218" s="65" t="s">
        <v>3</v>
      </c>
      <c r="D1218" s="62" t="s">
        <v>17</v>
      </c>
      <c r="E1218" s="62" t="s">
        <v>365</v>
      </c>
      <c r="F1218" s="63">
        <v>1500000</v>
      </c>
      <c r="G1218" s="62" t="s">
        <v>1152</v>
      </c>
      <c r="H1218" s="62" t="s">
        <v>1134</v>
      </c>
      <c r="I1218" s="12"/>
    </row>
    <row r="1219" spans="1:9" hidden="1" x14ac:dyDescent="0.2">
      <c r="A1219" s="61">
        <v>39330</v>
      </c>
      <c r="B1219" s="62" t="s">
        <v>2193</v>
      </c>
      <c r="C1219" s="65" t="s">
        <v>53</v>
      </c>
      <c r="D1219" s="62" t="s">
        <v>1730</v>
      </c>
      <c r="E1219" s="62" t="s">
        <v>72</v>
      </c>
      <c r="F1219" s="63">
        <v>41672</v>
      </c>
      <c r="G1219" s="62" t="s">
        <v>2370</v>
      </c>
      <c r="H1219" s="62" t="s">
        <v>771</v>
      </c>
      <c r="I1219" s="12" t="s">
        <v>1182</v>
      </c>
    </row>
    <row r="1220" spans="1:9" hidden="1" x14ac:dyDescent="0.2">
      <c r="A1220" s="61">
        <v>38715</v>
      </c>
      <c r="B1220" s="62" t="s">
        <v>2193</v>
      </c>
      <c r="C1220" s="65" t="s">
        <v>2</v>
      </c>
      <c r="D1220" s="62" t="s">
        <v>1730</v>
      </c>
      <c r="E1220" s="62" t="s">
        <v>80</v>
      </c>
      <c r="F1220" s="63">
        <v>158476</v>
      </c>
      <c r="G1220" s="62" t="s">
        <v>2371</v>
      </c>
      <c r="H1220" s="62" t="s">
        <v>1200</v>
      </c>
      <c r="I1220" s="12" t="s">
        <v>1667</v>
      </c>
    </row>
    <row r="1221" spans="1:9" hidden="1" x14ac:dyDescent="0.2">
      <c r="A1221" s="61">
        <v>38653</v>
      </c>
      <c r="B1221" s="62" t="s">
        <v>5</v>
      </c>
      <c r="C1221" s="65" t="s">
        <v>2</v>
      </c>
      <c r="D1221" s="62" t="s">
        <v>20</v>
      </c>
      <c r="E1221" s="62" t="s">
        <v>377</v>
      </c>
      <c r="F1221" s="63">
        <v>46291</v>
      </c>
      <c r="G1221" s="62" t="s">
        <v>642</v>
      </c>
      <c r="H1221" s="62" t="s">
        <v>1720</v>
      </c>
      <c r="I1221" s="12"/>
    </row>
    <row r="1222" spans="1:9" hidden="1" x14ac:dyDescent="0.2">
      <c r="A1222" s="61">
        <v>38037</v>
      </c>
      <c r="B1222" s="62" t="s">
        <v>2193</v>
      </c>
      <c r="C1222" s="65" t="s">
        <v>2</v>
      </c>
      <c r="D1222" s="62" t="s">
        <v>1730</v>
      </c>
      <c r="E1222" s="62" t="s">
        <v>377</v>
      </c>
      <c r="F1222" s="63">
        <v>125363</v>
      </c>
      <c r="G1222" s="62" t="s">
        <v>2372</v>
      </c>
      <c r="H1222" s="62" t="s">
        <v>1017</v>
      </c>
      <c r="I1222" s="12"/>
    </row>
    <row r="1223" spans="1:9" hidden="1" x14ac:dyDescent="0.2">
      <c r="A1223" s="61">
        <v>37927</v>
      </c>
      <c r="B1223" s="62" t="s">
        <v>2193</v>
      </c>
      <c r="C1223" s="65" t="s">
        <v>2</v>
      </c>
      <c r="D1223" s="62" t="s">
        <v>1730</v>
      </c>
      <c r="E1223" s="62" t="s">
        <v>31</v>
      </c>
      <c r="F1223" s="63">
        <v>108000</v>
      </c>
      <c r="G1223" s="62" t="s">
        <v>2373</v>
      </c>
      <c r="H1223" s="62" t="s">
        <v>1017</v>
      </c>
      <c r="I1223" s="12"/>
    </row>
    <row r="1224" spans="1:9" hidden="1" x14ac:dyDescent="0.2">
      <c r="A1224" s="61">
        <v>37517</v>
      </c>
      <c r="B1224" s="62" t="s">
        <v>2193</v>
      </c>
      <c r="C1224" s="65" t="s">
        <v>2</v>
      </c>
      <c r="D1224" s="62" t="s">
        <v>1730</v>
      </c>
      <c r="E1224" s="62" t="s">
        <v>260</v>
      </c>
      <c r="F1224" s="63">
        <v>150082</v>
      </c>
      <c r="G1224" s="62" t="s">
        <v>2374</v>
      </c>
      <c r="H1224" s="62" t="s">
        <v>853</v>
      </c>
      <c r="I1224" s="12"/>
    </row>
    <row r="1225" spans="1:9" hidden="1" x14ac:dyDescent="0.2">
      <c r="A1225" s="61">
        <v>37461</v>
      </c>
      <c r="B1225" s="62" t="s">
        <v>5</v>
      </c>
      <c r="C1225" s="65" t="s">
        <v>2</v>
      </c>
      <c r="D1225" s="62" t="s">
        <v>19</v>
      </c>
      <c r="E1225" s="62" t="s">
        <v>26</v>
      </c>
      <c r="F1225" s="63">
        <v>20000</v>
      </c>
      <c r="G1225" s="62" t="s">
        <v>22</v>
      </c>
      <c r="H1225" s="62" t="s">
        <v>846</v>
      </c>
      <c r="I1225" s="12"/>
    </row>
    <row r="1226" spans="1:9" hidden="1" x14ac:dyDescent="0.2">
      <c r="A1226" s="61">
        <v>37140</v>
      </c>
      <c r="B1226" s="62" t="s">
        <v>5</v>
      </c>
      <c r="C1226" s="65" t="s">
        <v>2</v>
      </c>
      <c r="D1226" s="62" t="s">
        <v>19</v>
      </c>
      <c r="E1226" s="62" t="s">
        <v>634</v>
      </c>
      <c r="F1226" s="63">
        <v>27453</v>
      </c>
      <c r="G1226" s="62" t="s">
        <v>22</v>
      </c>
      <c r="H1226" s="62" t="s">
        <v>891</v>
      </c>
      <c r="I1226" s="12"/>
    </row>
    <row r="1227" spans="1:9" hidden="1" x14ac:dyDescent="0.2">
      <c r="A1227" s="61">
        <v>37046</v>
      </c>
      <c r="B1227" s="62" t="s">
        <v>5</v>
      </c>
      <c r="C1227" s="65" t="s">
        <v>2</v>
      </c>
      <c r="D1227" s="62" t="s">
        <v>19</v>
      </c>
      <c r="E1227" s="62" t="s">
        <v>30</v>
      </c>
      <c r="F1227" s="63">
        <v>20000</v>
      </c>
      <c r="G1227" s="62" t="s">
        <v>632</v>
      </c>
      <c r="H1227" s="62" t="s">
        <v>1200</v>
      </c>
      <c r="I1227" s="12"/>
    </row>
    <row r="1228" spans="1:9" hidden="1" x14ac:dyDescent="0.2">
      <c r="A1228" s="61">
        <v>36997</v>
      </c>
      <c r="B1228" s="62" t="s">
        <v>5</v>
      </c>
      <c r="C1228" s="65" t="s">
        <v>2</v>
      </c>
      <c r="D1228" s="62" t="s">
        <v>19</v>
      </c>
      <c r="E1228" s="62" t="s">
        <v>623</v>
      </c>
      <c r="F1228" s="63">
        <v>20000</v>
      </c>
      <c r="G1228" s="62" t="s">
        <v>22</v>
      </c>
      <c r="H1228" s="62" t="s">
        <v>1334</v>
      </c>
      <c r="I1228" s="12"/>
    </row>
    <row r="1229" spans="1:9" hidden="1" x14ac:dyDescent="0.2">
      <c r="A1229" s="61">
        <v>36985</v>
      </c>
      <c r="B1229" s="62" t="s">
        <v>5</v>
      </c>
      <c r="C1229" s="65" t="s">
        <v>2</v>
      </c>
      <c r="D1229" s="62" t="s">
        <v>19</v>
      </c>
      <c r="E1229" s="62" t="s">
        <v>30</v>
      </c>
      <c r="F1229" s="63">
        <v>31147</v>
      </c>
      <c r="G1229" s="62" t="s">
        <v>107</v>
      </c>
      <c r="H1229" s="62" t="s">
        <v>1017</v>
      </c>
      <c r="I1229" s="12"/>
    </row>
    <row r="1230" spans="1:9" hidden="1" x14ac:dyDescent="0.2">
      <c r="A1230" s="61">
        <v>36587</v>
      </c>
      <c r="B1230" s="62" t="s">
        <v>5</v>
      </c>
      <c r="C1230" s="65" t="s">
        <v>2</v>
      </c>
      <c r="D1230" s="62" t="s">
        <v>17</v>
      </c>
      <c r="E1230" s="62" t="s">
        <v>158</v>
      </c>
      <c r="F1230" s="63">
        <v>30864</v>
      </c>
      <c r="G1230" s="62" t="s">
        <v>628</v>
      </c>
      <c r="H1230" s="62" t="s">
        <v>853</v>
      </c>
      <c r="I1230" s="12"/>
    </row>
    <row r="1231" spans="1:9" hidden="1" x14ac:dyDescent="0.2">
      <c r="A1231" s="61">
        <v>36351</v>
      </c>
      <c r="B1231" s="62" t="s">
        <v>5</v>
      </c>
      <c r="C1231" s="65" t="s">
        <v>2</v>
      </c>
      <c r="D1231" s="62" t="s">
        <v>20</v>
      </c>
      <c r="E1231" s="62" t="s">
        <v>26</v>
      </c>
      <c r="F1231" s="63">
        <v>17851</v>
      </c>
      <c r="G1231" s="62" t="s">
        <v>625</v>
      </c>
      <c r="H1231" s="62" t="s">
        <v>1117</v>
      </c>
      <c r="I1231" s="12"/>
    </row>
    <row r="1232" spans="1:9" ht="13.5" hidden="1" thickBot="1" x14ac:dyDescent="0.25">
      <c r="A1232" s="61">
        <v>36146</v>
      </c>
      <c r="B1232" s="62" t="s">
        <v>5</v>
      </c>
      <c r="C1232" s="65" t="s">
        <v>2</v>
      </c>
      <c r="D1232" s="62" t="s">
        <v>20</v>
      </c>
      <c r="E1232" s="62" t="s">
        <v>623</v>
      </c>
      <c r="F1232" s="63">
        <v>142024</v>
      </c>
      <c r="G1232" s="62" t="s">
        <v>726</v>
      </c>
      <c r="H1232" s="62" t="s">
        <v>935</v>
      </c>
      <c r="I1232" s="12"/>
    </row>
    <row r="1233" spans="1:9" x14ac:dyDescent="0.2">
      <c r="A1233" s="61"/>
      <c r="B1233" s="62"/>
      <c r="D1233" s="62"/>
      <c r="E1233" s="62"/>
      <c r="F1233" s="701"/>
      <c r="G1233" s="62"/>
      <c r="H1233" s="62"/>
      <c r="I1233" s="12"/>
    </row>
    <row r="1239" spans="1:9" x14ac:dyDescent="0.2">
      <c r="F1239" s="698" t="s">
        <v>8</v>
      </c>
      <c r="G1239" s="18" t="s">
        <v>5</v>
      </c>
    </row>
    <row r="1240" spans="1:9" x14ac:dyDescent="0.2">
      <c r="F1240" s="698" t="s">
        <v>10</v>
      </c>
      <c r="G1240" s="18" t="s">
        <v>461</v>
      </c>
    </row>
    <row r="1241" spans="1:9" x14ac:dyDescent="0.2">
      <c r="F1241" s="698" t="s">
        <v>7</v>
      </c>
      <c r="G1241" s="18" t="s">
        <v>1616</v>
      </c>
    </row>
    <row r="1242" spans="1:9" x14ac:dyDescent="0.2">
      <c r="F1242" s="698" t="s">
        <v>13</v>
      </c>
      <c r="G1242" s="18" t="s">
        <v>461</v>
      </c>
    </row>
    <row r="1244" spans="1:9" x14ac:dyDescent="0.2">
      <c r="F1244" s="698" t="s">
        <v>459</v>
      </c>
      <c r="G1244" s="696" t="s">
        <v>486</v>
      </c>
    </row>
    <row r="1245" spans="1:9" x14ac:dyDescent="0.2">
      <c r="F1245" s="1025" t="s">
        <v>19</v>
      </c>
      <c r="G1245" s="700">
        <v>13</v>
      </c>
      <c r="H1245" s="622"/>
      <c r="I1245" s="50"/>
    </row>
    <row r="1246" spans="1:9" x14ac:dyDescent="0.2">
      <c r="F1246" s="1025" t="s">
        <v>17</v>
      </c>
      <c r="G1246" s="700">
        <v>4</v>
      </c>
      <c r="H1246" s="622"/>
      <c r="I1246" s="50"/>
    </row>
    <row r="1247" spans="1:9" x14ac:dyDescent="0.2">
      <c r="F1247" s="1025" t="s">
        <v>20</v>
      </c>
      <c r="G1247" s="700">
        <v>16</v>
      </c>
      <c r="H1247" s="622"/>
      <c r="I1247" s="50"/>
    </row>
    <row r="1248" spans="1:9" x14ac:dyDescent="0.2">
      <c r="F1248" s="699" t="s">
        <v>443</v>
      </c>
      <c r="G1248" s="700">
        <v>33</v>
      </c>
      <c r="H1248" s="622"/>
      <c r="I1248" s="50"/>
    </row>
    <row r="1249" spans="6:7" x14ac:dyDescent="0.2">
      <c r="F1249"/>
      <c r="G1249"/>
    </row>
    <row r="1250" spans="6:7" x14ac:dyDescent="0.2">
      <c r="F1250"/>
      <c r="G1250"/>
    </row>
    <row r="1251" spans="6:7" x14ac:dyDescent="0.2">
      <c r="F1251"/>
      <c r="G1251"/>
    </row>
    <row r="1252" spans="6:7" x14ac:dyDescent="0.2">
      <c r="F1252"/>
      <c r="G1252"/>
    </row>
    <row r="1253" spans="6:7" x14ac:dyDescent="0.2">
      <c r="F1253"/>
      <c r="G1253"/>
    </row>
    <row r="1254" spans="6:7" x14ac:dyDescent="0.2">
      <c r="F1254"/>
      <c r="G1254"/>
    </row>
    <row r="1255" spans="6:7" x14ac:dyDescent="0.2">
      <c r="F1255"/>
      <c r="G1255"/>
    </row>
    <row r="1256" spans="6:7" x14ac:dyDescent="0.2">
      <c r="F1256"/>
      <c r="G1256"/>
    </row>
    <row r="1257" spans="6:7" x14ac:dyDescent="0.2">
      <c r="F1257"/>
      <c r="G1257"/>
    </row>
    <row r="1258" spans="6:7" x14ac:dyDescent="0.2">
      <c r="F1258"/>
      <c r="G1258"/>
    </row>
    <row r="1259" spans="6:7" x14ac:dyDescent="0.2">
      <c r="F1259"/>
      <c r="G1259"/>
    </row>
    <row r="1260" spans="6:7" x14ac:dyDescent="0.2">
      <c r="F1260"/>
      <c r="G1260"/>
    </row>
    <row r="1261" spans="6:7" x14ac:dyDescent="0.2">
      <c r="F1261"/>
      <c r="G1261"/>
    </row>
    <row r="1262" spans="6:7" x14ac:dyDescent="0.2">
      <c r="F1262"/>
      <c r="G1262"/>
    </row>
    <row r="1263" spans="6:7" x14ac:dyDescent="0.2">
      <c r="F1263"/>
      <c r="G1263"/>
    </row>
    <row r="1264" spans="6:7" x14ac:dyDescent="0.2">
      <c r="F1264"/>
      <c r="G1264"/>
    </row>
    <row r="1265" spans="6:7" x14ac:dyDescent="0.2">
      <c r="F1265"/>
      <c r="G1265"/>
    </row>
    <row r="1266" spans="6:7" x14ac:dyDescent="0.2">
      <c r="F1266"/>
      <c r="G1266"/>
    </row>
    <row r="1267" spans="6:7" x14ac:dyDescent="0.2">
      <c r="F1267"/>
      <c r="G1267"/>
    </row>
    <row r="1268" spans="6:7" x14ac:dyDescent="0.2">
      <c r="F1268"/>
      <c r="G1268"/>
    </row>
    <row r="1269" spans="6:7" x14ac:dyDescent="0.2">
      <c r="F1269"/>
      <c r="G1269"/>
    </row>
    <row r="1270" spans="6:7" x14ac:dyDescent="0.2">
      <c r="F1270"/>
      <c r="G1270"/>
    </row>
    <row r="1271" spans="6:7" x14ac:dyDescent="0.2">
      <c r="F1271"/>
      <c r="G1271"/>
    </row>
    <row r="1272" spans="6:7" x14ac:dyDescent="0.2">
      <c r="F1272"/>
      <c r="G1272"/>
    </row>
    <row r="1273" spans="6:7" x14ac:dyDescent="0.2">
      <c r="F1273"/>
      <c r="G1273"/>
    </row>
    <row r="1274" spans="6:7" x14ac:dyDescent="0.2">
      <c r="F1274"/>
      <c r="G1274"/>
    </row>
    <row r="1275" spans="6:7" x14ac:dyDescent="0.2">
      <c r="F1275"/>
      <c r="G1275"/>
    </row>
    <row r="1276" spans="6:7" x14ac:dyDescent="0.2">
      <c r="F1276"/>
      <c r="G1276"/>
    </row>
    <row r="1277" spans="6:7" x14ac:dyDescent="0.2">
      <c r="F1277"/>
      <c r="G1277"/>
    </row>
    <row r="1278" spans="6:7" x14ac:dyDescent="0.2">
      <c r="F1278"/>
    </row>
    <row r="1279" spans="6:7" x14ac:dyDescent="0.2">
      <c r="F1279"/>
    </row>
    <row r="1280" spans="6:7" x14ac:dyDescent="0.2">
      <c r="F1280"/>
    </row>
    <row r="1281" spans="6:6" x14ac:dyDescent="0.2">
      <c r="F1281"/>
    </row>
    <row r="1282" spans="6:6" x14ac:dyDescent="0.2">
      <c r="F1282"/>
    </row>
    <row r="1283" spans="6:6" x14ac:dyDescent="0.2">
      <c r="F1283"/>
    </row>
    <row r="1284" spans="6:6" x14ac:dyDescent="0.2">
      <c r="F1284"/>
    </row>
    <row r="1285" spans="6:6" x14ac:dyDescent="0.2">
      <c r="F1285"/>
    </row>
    <row r="1286" spans="6:6" x14ac:dyDescent="0.2">
      <c r="F1286"/>
    </row>
    <row r="1287" spans="6:6" x14ac:dyDescent="0.2">
      <c r="F1287"/>
    </row>
    <row r="1288" spans="6:6" x14ac:dyDescent="0.2">
      <c r="F1288"/>
    </row>
    <row r="1289" spans="6:6" x14ac:dyDescent="0.2">
      <c r="F1289"/>
    </row>
    <row r="1290" spans="6:6" x14ac:dyDescent="0.2">
      <c r="F1290"/>
    </row>
    <row r="1291" spans="6:6" x14ac:dyDescent="0.2">
      <c r="F1291"/>
    </row>
    <row r="1292" spans="6:6" x14ac:dyDescent="0.2">
      <c r="F1292"/>
    </row>
    <row r="1293" spans="6:6" x14ac:dyDescent="0.2">
      <c r="F1293"/>
    </row>
    <row r="1294" spans="6:6" x14ac:dyDescent="0.2">
      <c r="F1294"/>
    </row>
    <row r="1295" spans="6:6" x14ac:dyDescent="0.2">
      <c r="F1295"/>
    </row>
    <row r="1296" spans="6:6" x14ac:dyDescent="0.2">
      <c r="F1296"/>
    </row>
    <row r="1297" spans="6:6" x14ac:dyDescent="0.2">
      <c r="F1297"/>
    </row>
    <row r="1298" spans="6:6" x14ac:dyDescent="0.2">
      <c r="F1298"/>
    </row>
    <row r="1299" spans="6:6" x14ac:dyDescent="0.2">
      <c r="F1299"/>
    </row>
    <row r="1300" spans="6:6" x14ac:dyDescent="0.2">
      <c r="F1300"/>
    </row>
    <row r="1301" spans="6:6" x14ac:dyDescent="0.2">
      <c r="F1301"/>
    </row>
    <row r="1302" spans="6:6" x14ac:dyDescent="0.2">
      <c r="F1302"/>
    </row>
    <row r="1303" spans="6:6" x14ac:dyDescent="0.2">
      <c r="F1303"/>
    </row>
    <row r="1304" spans="6:6" x14ac:dyDescent="0.2">
      <c r="F1304"/>
    </row>
    <row r="1305" spans="6:6" x14ac:dyDescent="0.2">
      <c r="F1305"/>
    </row>
    <row r="1306" spans="6:6" x14ac:dyDescent="0.2">
      <c r="F1306"/>
    </row>
    <row r="1307" spans="6:6" x14ac:dyDescent="0.2">
      <c r="F1307"/>
    </row>
  </sheetData>
  <dataConsolidate link="1">
    <dataRefs count="2">
      <dataRef ref="I15:I23" sheet="FW Monitored"/>
      <dataRef ref="J18" sheet="FW Monitored"/>
    </dataRefs>
  </dataConsolidate>
  <pageMargins left="0.28999999999999998" right="0.37" top="0.75" bottom="0.75" header="0.3" footer="0.3"/>
  <pageSetup scale="66" orientation="landscape" horizontalDpi="300" verticalDpi="300" r:id="rId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11" sqref="F11"/>
    </sheetView>
  </sheetViews>
  <sheetFormatPr defaultRowHeight="12.75" x14ac:dyDescent="0.2"/>
  <cols>
    <col min="1" max="1" width="11.140625" style="18" customWidth="1"/>
    <col min="2" max="2" width="7.42578125" style="18" hidden="1" customWidth="1"/>
    <col min="3" max="3" width="9.85546875" style="18" hidden="1" customWidth="1"/>
    <col min="4" max="4" width="9.28515625" style="64" customWidth="1"/>
    <col min="5" max="5" width="19.42578125" style="18" customWidth="1"/>
    <col min="6" max="6" width="23.7109375" style="18" customWidth="1"/>
    <col min="7" max="7" width="13.28515625" style="18" customWidth="1"/>
    <col min="8" max="8" width="46.7109375" style="18" customWidth="1"/>
    <col min="9" max="16384" width="9.140625" style="18"/>
  </cols>
  <sheetData>
    <row r="1" spans="1:8" s="64" customFormat="1" ht="13.5" thickBot="1" x14ac:dyDescent="0.25">
      <c r="A1" s="67" t="s">
        <v>7</v>
      </c>
      <c r="B1" s="67" t="s">
        <v>8</v>
      </c>
      <c r="C1" s="67" t="s">
        <v>9</v>
      </c>
      <c r="D1" s="67" t="s">
        <v>10</v>
      </c>
      <c r="E1" s="67" t="s">
        <v>35</v>
      </c>
      <c r="F1" s="67" t="s">
        <v>12</v>
      </c>
      <c r="G1" s="67" t="s">
        <v>0</v>
      </c>
      <c r="H1" s="68" t="s">
        <v>13</v>
      </c>
    </row>
    <row r="2" spans="1:8" ht="13.5" thickTop="1" x14ac:dyDescent="0.2">
      <c r="A2" s="69">
        <v>41568</v>
      </c>
      <c r="B2" s="70" t="s">
        <v>5</v>
      </c>
      <c r="C2" s="70" t="s">
        <v>846</v>
      </c>
      <c r="D2" s="71" t="s">
        <v>53</v>
      </c>
      <c r="E2" s="70" t="s">
        <v>17</v>
      </c>
      <c r="F2" s="70" t="s">
        <v>66</v>
      </c>
      <c r="G2" s="72"/>
      <c r="H2" s="73" t="s">
        <v>1176</v>
      </c>
    </row>
    <row r="3" spans="1:8" x14ac:dyDescent="0.2">
      <c r="A3" s="74">
        <v>41568</v>
      </c>
      <c r="B3" s="75" t="s">
        <v>5</v>
      </c>
      <c r="C3" s="75" t="s">
        <v>943</v>
      </c>
      <c r="D3" s="76" t="s">
        <v>761</v>
      </c>
      <c r="E3" s="75" t="s">
        <v>18</v>
      </c>
      <c r="F3" s="75" t="s">
        <v>373</v>
      </c>
      <c r="G3" s="77">
        <v>0</v>
      </c>
      <c r="H3" s="78" t="s">
        <v>1178</v>
      </c>
    </row>
    <row r="4" spans="1:8" x14ac:dyDescent="0.2">
      <c r="A4" s="69">
        <v>41564</v>
      </c>
      <c r="B4" s="70" t="s">
        <v>5</v>
      </c>
      <c r="C4" s="70" t="s">
        <v>771</v>
      </c>
      <c r="D4" s="71" t="s">
        <v>118</v>
      </c>
      <c r="E4" s="70" t="s">
        <v>18</v>
      </c>
      <c r="F4" s="70" t="s">
        <v>85</v>
      </c>
      <c r="G4" s="72"/>
      <c r="H4" s="73" t="s">
        <v>1181</v>
      </c>
    </row>
    <row r="5" spans="1:8" x14ac:dyDescent="0.2">
      <c r="A5" s="74">
        <v>41542</v>
      </c>
      <c r="B5" s="75" t="s">
        <v>5</v>
      </c>
      <c r="C5" s="75" t="s">
        <v>935</v>
      </c>
      <c r="D5" s="76" t="s">
        <v>2</v>
      </c>
      <c r="E5" s="75" t="s">
        <v>20</v>
      </c>
      <c r="F5" s="75" t="s">
        <v>85</v>
      </c>
      <c r="G5" s="77">
        <v>125000</v>
      </c>
      <c r="H5" s="78" t="s">
        <v>1194</v>
      </c>
    </row>
    <row r="6" spans="1:8" x14ac:dyDescent="0.2">
      <c r="A6" s="69">
        <v>41542</v>
      </c>
      <c r="B6" s="70" t="s">
        <v>5</v>
      </c>
      <c r="C6" s="70" t="s">
        <v>935</v>
      </c>
      <c r="D6" s="71" t="s">
        <v>2</v>
      </c>
      <c r="E6" s="70" t="s">
        <v>20</v>
      </c>
      <c r="F6" s="70" t="s">
        <v>85</v>
      </c>
      <c r="G6" s="72">
        <v>125000</v>
      </c>
      <c r="H6" s="73" t="s">
        <v>1195</v>
      </c>
    </row>
    <row r="7" spans="1:8" x14ac:dyDescent="0.2">
      <c r="A7" s="74">
        <v>41538</v>
      </c>
      <c r="B7" s="75" t="s">
        <v>5</v>
      </c>
      <c r="C7" s="75" t="s">
        <v>1200</v>
      </c>
      <c r="D7" s="76" t="s">
        <v>53</v>
      </c>
      <c r="E7" s="75" t="s">
        <v>20</v>
      </c>
      <c r="F7" s="75" t="s">
        <v>203</v>
      </c>
      <c r="G7" s="77">
        <v>2565</v>
      </c>
      <c r="H7" s="78" t="s">
        <v>1201</v>
      </c>
    </row>
    <row r="8" spans="1:8" x14ac:dyDescent="0.2">
      <c r="A8" s="69">
        <v>41537</v>
      </c>
      <c r="B8" s="70" t="s">
        <v>5</v>
      </c>
      <c r="C8" s="70" t="s">
        <v>1133</v>
      </c>
      <c r="D8" s="71" t="s">
        <v>761</v>
      </c>
      <c r="E8" s="70" t="s">
        <v>17</v>
      </c>
      <c r="F8" s="70" t="s">
        <v>85</v>
      </c>
      <c r="G8" s="72"/>
      <c r="H8" s="73" t="s">
        <v>1202</v>
      </c>
    </row>
    <row r="9" spans="1:8" x14ac:dyDescent="0.2">
      <c r="A9" s="74">
        <v>41534</v>
      </c>
      <c r="B9" s="75" t="s">
        <v>5</v>
      </c>
      <c r="C9" s="75" t="s">
        <v>1133</v>
      </c>
      <c r="D9" s="76" t="s">
        <v>761</v>
      </c>
      <c r="E9" s="75" t="s">
        <v>20</v>
      </c>
      <c r="F9" s="75" t="s">
        <v>85</v>
      </c>
      <c r="G9" s="77"/>
      <c r="H9" s="78" t="s">
        <v>1205</v>
      </c>
    </row>
    <row r="10" spans="1:8" x14ac:dyDescent="0.2">
      <c r="A10" s="69">
        <v>41523</v>
      </c>
      <c r="B10" s="70" t="s">
        <v>5</v>
      </c>
      <c r="C10" s="70" t="s">
        <v>1133</v>
      </c>
      <c r="D10" s="71"/>
      <c r="E10" s="70" t="s">
        <v>20</v>
      </c>
      <c r="F10" s="70" t="s">
        <v>80</v>
      </c>
      <c r="G10" s="72"/>
      <c r="H10" s="73" t="s">
        <v>1219</v>
      </c>
    </row>
    <row r="11" spans="1:8" x14ac:dyDescent="0.2">
      <c r="A11" s="74">
        <v>41522</v>
      </c>
      <c r="B11" s="75" t="s">
        <v>5</v>
      </c>
      <c r="C11" s="75" t="s">
        <v>1200</v>
      </c>
      <c r="D11" s="76" t="s">
        <v>53</v>
      </c>
      <c r="E11" s="75" t="s">
        <v>20</v>
      </c>
      <c r="F11" s="75" t="s">
        <v>203</v>
      </c>
      <c r="G11" s="77">
        <v>5290</v>
      </c>
      <c r="H11" s="78" t="s">
        <v>1222</v>
      </c>
    </row>
    <row r="12" spans="1:8" x14ac:dyDescent="0.2">
      <c r="A12" s="69">
        <v>41521</v>
      </c>
      <c r="B12" s="70" t="s">
        <v>5</v>
      </c>
      <c r="C12" s="70" t="s">
        <v>1226</v>
      </c>
      <c r="D12" s="71" t="s">
        <v>761</v>
      </c>
      <c r="E12" s="70" t="s">
        <v>20</v>
      </c>
      <c r="F12" s="70" t="s">
        <v>373</v>
      </c>
      <c r="G12" s="72"/>
      <c r="H12" s="73" t="s">
        <v>1227</v>
      </c>
    </row>
    <row r="13" spans="1:8" x14ac:dyDescent="0.2">
      <c r="A13" s="74">
        <v>41489</v>
      </c>
      <c r="B13" s="75" t="s">
        <v>5</v>
      </c>
      <c r="C13" s="75" t="s">
        <v>846</v>
      </c>
      <c r="D13" s="76"/>
      <c r="E13" s="75" t="s">
        <v>18</v>
      </c>
      <c r="F13" s="75" t="s">
        <v>66</v>
      </c>
      <c r="G13" s="77"/>
      <c r="H13" s="78" t="s">
        <v>1254</v>
      </c>
    </row>
    <row r="14" spans="1:8" x14ac:dyDescent="0.2">
      <c r="A14" s="69">
        <v>41488</v>
      </c>
      <c r="B14" s="70" t="s">
        <v>5</v>
      </c>
      <c r="C14" s="70" t="s">
        <v>1017</v>
      </c>
      <c r="D14" s="71" t="s">
        <v>53</v>
      </c>
      <c r="E14" s="70" t="s">
        <v>20</v>
      </c>
      <c r="F14" s="70" t="s">
        <v>66</v>
      </c>
      <c r="G14" s="72">
        <v>23199.58</v>
      </c>
      <c r="H14" s="73" t="s">
        <v>1255</v>
      </c>
    </row>
    <row r="15" spans="1:8" x14ac:dyDescent="0.2">
      <c r="A15" s="74">
        <v>41480</v>
      </c>
      <c r="B15" s="75" t="s">
        <v>5</v>
      </c>
      <c r="C15" s="75" t="s">
        <v>1226</v>
      </c>
      <c r="D15" s="76" t="s">
        <v>53</v>
      </c>
      <c r="E15" s="75" t="s">
        <v>19</v>
      </c>
      <c r="F15" s="75" t="s">
        <v>819</v>
      </c>
      <c r="G15" s="77">
        <v>9144.36</v>
      </c>
      <c r="H15" s="78" t="s">
        <v>1259</v>
      </c>
    </row>
    <row r="16" spans="1:8" x14ac:dyDescent="0.2">
      <c r="A16" s="69">
        <v>41478</v>
      </c>
      <c r="B16" s="70" t="s">
        <v>5</v>
      </c>
      <c r="C16" s="70" t="s">
        <v>832</v>
      </c>
      <c r="D16" s="71" t="s">
        <v>53</v>
      </c>
      <c r="E16" s="70" t="s">
        <v>20</v>
      </c>
      <c r="F16" s="70" t="s">
        <v>233</v>
      </c>
      <c r="G16" s="72">
        <v>11800.99</v>
      </c>
      <c r="H16" s="73" t="s">
        <v>1267</v>
      </c>
    </row>
    <row r="17" spans="1:8" x14ac:dyDescent="0.2">
      <c r="A17" s="74">
        <v>41465</v>
      </c>
      <c r="B17" s="75" t="s">
        <v>5</v>
      </c>
      <c r="C17" s="75" t="s">
        <v>763</v>
      </c>
      <c r="D17" s="76" t="s">
        <v>53</v>
      </c>
      <c r="E17" s="75" t="s">
        <v>17</v>
      </c>
      <c r="F17" s="75" t="s">
        <v>764</v>
      </c>
      <c r="G17" s="77"/>
      <c r="H17" s="78" t="s">
        <v>1278</v>
      </c>
    </row>
    <row r="18" spans="1:8" x14ac:dyDescent="0.2">
      <c r="A18" s="69">
        <v>41429</v>
      </c>
      <c r="B18" s="70" t="s">
        <v>5</v>
      </c>
      <c r="C18" s="70" t="s">
        <v>771</v>
      </c>
      <c r="D18" s="71" t="s">
        <v>761</v>
      </c>
      <c r="E18" s="70" t="s">
        <v>19</v>
      </c>
      <c r="F18" s="70" t="s">
        <v>85</v>
      </c>
      <c r="G18" s="72"/>
      <c r="H18" s="73" t="s">
        <v>1299</v>
      </c>
    </row>
    <row r="19" spans="1:8" x14ac:dyDescent="0.2">
      <c r="A19" s="74">
        <v>41417</v>
      </c>
      <c r="B19" s="75" t="s">
        <v>5</v>
      </c>
      <c r="C19" s="75" t="s">
        <v>1302</v>
      </c>
      <c r="D19" s="76" t="s">
        <v>2</v>
      </c>
      <c r="E19" s="75" t="s">
        <v>20</v>
      </c>
      <c r="F19" s="75" t="s">
        <v>233</v>
      </c>
      <c r="G19" s="77">
        <v>85000</v>
      </c>
      <c r="H19" s="78" t="s">
        <v>1303</v>
      </c>
    </row>
    <row r="20" spans="1:8" x14ac:dyDescent="0.2">
      <c r="A20" s="69">
        <v>41414</v>
      </c>
      <c r="B20" s="70" t="s">
        <v>5</v>
      </c>
      <c r="C20" s="70" t="s">
        <v>1226</v>
      </c>
      <c r="D20" s="71" t="s">
        <v>761</v>
      </c>
      <c r="E20" s="70" t="s">
        <v>20</v>
      </c>
      <c r="F20" s="70" t="s">
        <v>373</v>
      </c>
      <c r="G20" s="72">
        <v>0</v>
      </c>
      <c r="H20" s="73" t="s">
        <v>1310</v>
      </c>
    </row>
    <row r="21" spans="1:8" x14ac:dyDescent="0.2">
      <c r="A21" s="74">
        <v>41401</v>
      </c>
      <c r="B21" s="75" t="s">
        <v>5</v>
      </c>
      <c r="C21" s="75" t="s">
        <v>763</v>
      </c>
      <c r="D21" s="76" t="s">
        <v>53</v>
      </c>
      <c r="E21" s="75" t="s">
        <v>17</v>
      </c>
      <c r="F21" s="75" t="s">
        <v>764</v>
      </c>
      <c r="G21" s="77">
        <v>37093.14</v>
      </c>
      <c r="H21" s="78" t="s">
        <v>1317</v>
      </c>
    </row>
    <row r="22" spans="1:8" x14ac:dyDescent="0.2">
      <c r="A22" s="69">
        <v>41396</v>
      </c>
      <c r="B22" s="70" t="s">
        <v>5</v>
      </c>
      <c r="C22" s="70" t="s">
        <v>771</v>
      </c>
      <c r="D22" s="71" t="s">
        <v>53</v>
      </c>
      <c r="E22" s="70" t="s">
        <v>20</v>
      </c>
      <c r="F22" s="70" t="s">
        <v>85</v>
      </c>
      <c r="G22" s="72">
        <v>5896.8</v>
      </c>
      <c r="H22" s="73" t="s">
        <v>1324</v>
      </c>
    </row>
    <row r="23" spans="1:8" x14ac:dyDescent="0.2">
      <c r="A23" s="74">
        <v>41396</v>
      </c>
      <c r="B23" s="75" t="s">
        <v>5</v>
      </c>
      <c r="C23" s="75" t="s">
        <v>1133</v>
      </c>
      <c r="D23" s="76" t="s">
        <v>53</v>
      </c>
      <c r="E23" s="80" t="s">
        <v>20</v>
      </c>
      <c r="F23" s="75" t="s">
        <v>85</v>
      </c>
      <c r="G23" s="77">
        <v>5896.8</v>
      </c>
      <c r="H23" s="78" t="s">
        <v>1324</v>
      </c>
    </row>
    <row r="24" spans="1:8" x14ac:dyDescent="0.2">
      <c r="A24" s="69">
        <v>41387</v>
      </c>
      <c r="B24" s="70" t="s">
        <v>5</v>
      </c>
      <c r="C24" s="70" t="s">
        <v>1334</v>
      </c>
      <c r="D24" s="71" t="s">
        <v>53</v>
      </c>
      <c r="E24" s="70" t="s">
        <v>20</v>
      </c>
      <c r="F24" s="70" t="s">
        <v>85</v>
      </c>
      <c r="G24" s="72">
        <v>5896.8</v>
      </c>
      <c r="H24" s="73" t="s">
        <v>1324</v>
      </c>
    </row>
    <row r="25" spans="1:8" x14ac:dyDescent="0.2">
      <c r="A25" s="74">
        <v>41387</v>
      </c>
      <c r="B25" s="75" t="s">
        <v>5</v>
      </c>
      <c r="C25" s="75" t="s">
        <v>771</v>
      </c>
      <c r="D25" s="76" t="s">
        <v>761</v>
      </c>
      <c r="E25" s="75" t="s">
        <v>20</v>
      </c>
      <c r="F25" s="75" t="s">
        <v>85</v>
      </c>
      <c r="G25" s="77"/>
      <c r="H25" s="78" t="s">
        <v>1335</v>
      </c>
    </row>
    <row r="26" spans="1:8" x14ac:dyDescent="0.2">
      <c r="A26" s="69">
        <v>41386</v>
      </c>
      <c r="B26" s="70" t="s">
        <v>5</v>
      </c>
      <c r="C26" s="70" t="s">
        <v>891</v>
      </c>
      <c r="D26" s="71" t="s">
        <v>761</v>
      </c>
      <c r="E26" s="70" t="s">
        <v>19</v>
      </c>
      <c r="F26" s="70" t="s">
        <v>802</v>
      </c>
      <c r="G26" s="72">
        <v>0</v>
      </c>
      <c r="H26" s="73" t="s">
        <v>1336</v>
      </c>
    </row>
    <row r="27" spans="1:8" x14ac:dyDescent="0.2">
      <c r="A27" s="74">
        <v>41386</v>
      </c>
      <c r="B27" s="75" t="s">
        <v>5</v>
      </c>
      <c r="C27" s="75" t="s">
        <v>1105</v>
      </c>
      <c r="D27" s="76" t="s">
        <v>53</v>
      </c>
      <c r="E27" s="75" t="s">
        <v>19</v>
      </c>
      <c r="F27" s="75" t="s">
        <v>85</v>
      </c>
      <c r="G27" s="77">
        <v>5896.8</v>
      </c>
      <c r="H27" s="78" t="s">
        <v>1337</v>
      </c>
    </row>
    <row r="28" spans="1:8" x14ac:dyDescent="0.2">
      <c r="A28" s="69">
        <v>41373</v>
      </c>
      <c r="B28" s="70" t="s">
        <v>5</v>
      </c>
      <c r="C28" s="70" t="s">
        <v>771</v>
      </c>
      <c r="D28" s="71" t="s">
        <v>761</v>
      </c>
      <c r="E28" s="70" t="s">
        <v>20</v>
      </c>
      <c r="F28" s="70" t="s">
        <v>85</v>
      </c>
      <c r="G28" s="72">
        <v>0</v>
      </c>
      <c r="H28" s="73" t="s">
        <v>1339</v>
      </c>
    </row>
    <row r="29" spans="1:8" x14ac:dyDescent="0.2">
      <c r="A29" s="74">
        <v>41356</v>
      </c>
      <c r="B29" s="75" t="s">
        <v>5</v>
      </c>
      <c r="C29" s="75" t="s">
        <v>853</v>
      </c>
      <c r="D29" s="76" t="s">
        <v>761</v>
      </c>
      <c r="E29" s="75" t="s">
        <v>17</v>
      </c>
      <c r="F29" s="75" t="s">
        <v>802</v>
      </c>
      <c r="G29" s="77"/>
      <c r="H29" s="78" t="s">
        <v>1354</v>
      </c>
    </row>
    <row r="30" spans="1:8" x14ac:dyDescent="0.2">
      <c r="A30" s="69">
        <v>41355</v>
      </c>
      <c r="B30" s="70" t="s">
        <v>5</v>
      </c>
      <c r="C30" s="70" t="s">
        <v>1355</v>
      </c>
      <c r="D30" s="71" t="s">
        <v>53</v>
      </c>
      <c r="E30" s="70" t="s">
        <v>19</v>
      </c>
      <c r="F30" s="70" t="s">
        <v>764</v>
      </c>
      <c r="G30" s="72">
        <v>7665.84</v>
      </c>
      <c r="H30" s="73" t="s">
        <v>1356</v>
      </c>
    </row>
    <row r="31" spans="1:8" x14ac:dyDescent="0.2">
      <c r="A31" s="74">
        <v>41341</v>
      </c>
      <c r="B31" s="75" t="s">
        <v>5</v>
      </c>
      <c r="C31" s="75" t="s">
        <v>1200</v>
      </c>
      <c r="D31" s="76" t="s">
        <v>761</v>
      </c>
      <c r="E31" s="75" t="s">
        <v>17</v>
      </c>
      <c r="F31" s="75" t="s">
        <v>72</v>
      </c>
      <c r="G31" s="77"/>
      <c r="H31" s="78" t="s">
        <v>1364</v>
      </c>
    </row>
    <row r="32" spans="1:8" x14ac:dyDescent="0.2">
      <c r="A32" s="69">
        <v>41301</v>
      </c>
      <c r="B32" s="70" t="s">
        <v>5</v>
      </c>
      <c r="C32" s="70" t="s">
        <v>853</v>
      </c>
      <c r="D32" s="71" t="s">
        <v>761</v>
      </c>
      <c r="E32" s="70" t="s">
        <v>19</v>
      </c>
      <c r="F32" s="70" t="s">
        <v>802</v>
      </c>
      <c r="G32" s="72">
        <v>260</v>
      </c>
      <c r="H32" s="73" t="s">
        <v>1397</v>
      </c>
    </row>
    <row r="33" spans="1:8" x14ac:dyDescent="0.2">
      <c r="A33" s="74">
        <v>41292</v>
      </c>
      <c r="B33" s="75" t="s">
        <v>5</v>
      </c>
      <c r="C33" s="75" t="s">
        <v>924</v>
      </c>
      <c r="D33" s="76" t="s">
        <v>53</v>
      </c>
      <c r="E33" s="75" t="s">
        <v>20</v>
      </c>
      <c r="F33" s="75" t="s">
        <v>1401</v>
      </c>
      <c r="G33" s="77">
        <v>6960.68</v>
      </c>
      <c r="H33" s="78" t="s">
        <v>1402</v>
      </c>
    </row>
    <row r="34" spans="1:8" x14ac:dyDescent="0.2">
      <c r="A34" s="69">
        <v>41290</v>
      </c>
      <c r="B34" s="70" t="s">
        <v>5</v>
      </c>
      <c r="C34" s="70" t="s">
        <v>1017</v>
      </c>
      <c r="D34" s="71" t="s">
        <v>2</v>
      </c>
      <c r="E34" s="70" t="s">
        <v>20</v>
      </c>
      <c r="F34" s="70" t="s">
        <v>66</v>
      </c>
      <c r="G34" s="72">
        <v>125000</v>
      </c>
      <c r="H34" s="73" t="s">
        <v>1405</v>
      </c>
    </row>
    <row r="35" spans="1:8" x14ac:dyDescent="0.2">
      <c r="A35" s="74">
        <v>41289</v>
      </c>
      <c r="B35" s="75" t="s">
        <v>5</v>
      </c>
      <c r="C35" s="75" t="s">
        <v>1406</v>
      </c>
      <c r="D35" s="76" t="s">
        <v>2</v>
      </c>
      <c r="E35" s="75" t="s">
        <v>20</v>
      </c>
      <c r="F35" s="75" t="s">
        <v>66</v>
      </c>
      <c r="G35" s="77">
        <v>119088.72</v>
      </c>
      <c r="H35" s="78" t="s">
        <v>1407</v>
      </c>
    </row>
    <row r="36" spans="1:8" x14ac:dyDescent="0.2">
      <c r="A36" s="69">
        <v>41283</v>
      </c>
      <c r="B36" s="70" t="s">
        <v>5</v>
      </c>
      <c r="C36" s="70" t="s">
        <v>1334</v>
      </c>
      <c r="D36" s="71" t="s">
        <v>761</v>
      </c>
      <c r="E36" s="70" t="s">
        <v>20</v>
      </c>
      <c r="F36" s="70" t="s">
        <v>1408</v>
      </c>
      <c r="G36" s="72"/>
      <c r="H36" s="73" t="s">
        <v>1409</v>
      </c>
    </row>
    <row r="37" spans="1:8" x14ac:dyDescent="0.2">
      <c r="A37" s="74">
        <v>41283</v>
      </c>
      <c r="B37" s="75" t="s">
        <v>5</v>
      </c>
      <c r="C37" s="75" t="s">
        <v>1334</v>
      </c>
      <c r="D37" s="76" t="s">
        <v>761</v>
      </c>
      <c r="E37" s="75" t="s">
        <v>20</v>
      </c>
      <c r="F37" s="75" t="s">
        <v>85</v>
      </c>
      <c r="G37" s="77"/>
      <c r="H37" s="78" t="s">
        <v>1413</v>
      </c>
    </row>
    <row r="38" spans="1:8" x14ac:dyDescent="0.2">
      <c r="A38" s="69">
        <v>41241</v>
      </c>
      <c r="B38" s="70" t="s">
        <v>5</v>
      </c>
      <c r="C38" s="70" t="s">
        <v>1226</v>
      </c>
      <c r="D38" s="71" t="s">
        <v>761</v>
      </c>
      <c r="E38" s="70" t="s">
        <v>20</v>
      </c>
      <c r="F38" s="70" t="s">
        <v>1436</v>
      </c>
      <c r="G38" s="72">
        <v>0</v>
      </c>
      <c r="H38" s="73" t="s">
        <v>1437</v>
      </c>
    </row>
    <row r="39" spans="1:8" x14ac:dyDescent="0.2">
      <c r="A39" s="74">
        <v>41233</v>
      </c>
      <c r="B39" s="75" t="s">
        <v>5</v>
      </c>
      <c r="C39" s="75" t="s">
        <v>924</v>
      </c>
      <c r="D39" s="76" t="s">
        <v>2</v>
      </c>
      <c r="E39" s="75" t="s">
        <v>17</v>
      </c>
      <c r="F39" s="75" t="s">
        <v>1436</v>
      </c>
      <c r="G39" s="77">
        <v>65000</v>
      </c>
      <c r="H39" s="78" t="s">
        <v>1441</v>
      </c>
    </row>
    <row r="40" spans="1:8" x14ac:dyDescent="0.2">
      <c r="A40" s="69">
        <v>41221</v>
      </c>
      <c r="B40" s="70" t="s">
        <v>5</v>
      </c>
      <c r="C40" s="70" t="s">
        <v>935</v>
      </c>
      <c r="D40" s="71" t="s">
        <v>37</v>
      </c>
      <c r="E40" s="70" t="s">
        <v>18</v>
      </c>
      <c r="F40" s="70" t="s">
        <v>80</v>
      </c>
      <c r="G40" s="72"/>
      <c r="H40" s="73" t="s">
        <v>1445</v>
      </c>
    </row>
    <row r="41" spans="1:8" x14ac:dyDescent="0.2">
      <c r="A41" s="74">
        <v>41219</v>
      </c>
      <c r="B41" s="75" t="s">
        <v>5</v>
      </c>
      <c r="C41" s="75" t="s">
        <v>771</v>
      </c>
      <c r="D41" s="76" t="s">
        <v>53</v>
      </c>
      <c r="E41" s="75" t="s">
        <v>19</v>
      </c>
      <c r="F41" s="75" t="s">
        <v>762</v>
      </c>
      <c r="G41" s="77">
        <v>22617</v>
      </c>
      <c r="H41" s="78" t="s">
        <v>1452</v>
      </c>
    </row>
    <row r="42" spans="1:8" x14ac:dyDescent="0.2">
      <c r="A42" s="69">
        <v>41219</v>
      </c>
      <c r="B42" s="70" t="s">
        <v>5</v>
      </c>
      <c r="C42" s="70" t="s">
        <v>853</v>
      </c>
      <c r="D42" s="71" t="s">
        <v>761</v>
      </c>
      <c r="E42" s="70" t="s">
        <v>17</v>
      </c>
      <c r="F42" s="70" t="s">
        <v>260</v>
      </c>
      <c r="G42" s="72"/>
      <c r="H42" s="73" t="s">
        <v>1453</v>
      </c>
    </row>
    <row r="43" spans="1:8" x14ac:dyDescent="0.2">
      <c r="A43" s="74">
        <v>41213</v>
      </c>
      <c r="B43" s="75" t="s">
        <v>5</v>
      </c>
      <c r="C43" s="75" t="s">
        <v>935</v>
      </c>
      <c r="D43" s="76" t="s">
        <v>53</v>
      </c>
      <c r="E43" s="75" t="s">
        <v>17</v>
      </c>
      <c r="F43" s="75" t="s">
        <v>1461</v>
      </c>
      <c r="G43" s="77"/>
      <c r="H43" s="78" t="s">
        <v>1462</v>
      </c>
    </row>
    <row r="44" spans="1:8" x14ac:dyDescent="0.2">
      <c r="A44" s="69">
        <v>41206</v>
      </c>
      <c r="B44" s="70" t="s">
        <v>5</v>
      </c>
      <c r="C44" s="70" t="s">
        <v>1117</v>
      </c>
      <c r="D44" s="71" t="s">
        <v>761</v>
      </c>
      <c r="E44" s="70" t="s">
        <v>18</v>
      </c>
      <c r="F44" s="70" t="s">
        <v>873</v>
      </c>
      <c r="G44" s="72"/>
      <c r="H44" s="73" t="s">
        <v>1157</v>
      </c>
    </row>
    <row r="45" spans="1:8" x14ac:dyDescent="0.2">
      <c r="A45" s="74">
        <v>41194</v>
      </c>
      <c r="B45" s="75" t="s">
        <v>5</v>
      </c>
      <c r="C45" s="75" t="s">
        <v>763</v>
      </c>
      <c r="D45" s="76" t="s">
        <v>53</v>
      </c>
      <c r="E45" s="75" t="s">
        <v>17</v>
      </c>
      <c r="F45" s="75" t="s">
        <v>764</v>
      </c>
      <c r="G45" s="77">
        <v>10875.35</v>
      </c>
      <c r="H45" s="78" t="s">
        <v>765</v>
      </c>
    </row>
    <row r="46" spans="1:8" x14ac:dyDescent="0.2">
      <c r="A46" s="69">
        <v>41192</v>
      </c>
      <c r="B46" s="70" t="s">
        <v>5</v>
      </c>
      <c r="C46" s="70" t="s">
        <v>771</v>
      </c>
      <c r="D46" s="71" t="s">
        <v>761</v>
      </c>
      <c r="E46" s="70" t="s">
        <v>20</v>
      </c>
      <c r="F46" s="70" t="s">
        <v>85</v>
      </c>
      <c r="G46" s="72"/>
      <c r="H46" s="73" t="s">
        <v>772</v>
      </c>
    </row>
    <row r="47" spans="1:8" x14ac:dyDescent="0.2">
      <c r="A47" s="74">
        <v>41184</v>
      </c>
      <c r="B47" s="75" t="s">
        <v>5</v>
      </c>
      <c r="C47" s="75" t="s">
        <v>1017</v>
      </c>
      <c r="D47" s="76" t="s">
        <v>53</v>
      </c>
      <c r="E47" s="75" t="s">
        <v>17</v>
      </c>
      <c r="F47" s="75" t="s">
        <v>66</v>
      </c>
      <c r="G47" s="77">
        <v>45000</v>
      </c>
      <c r="H47" s="78" t="s">
        <v>1158</v>
      </c>
    </row>
    <row r="48" spans="1:8" ht="13.5" thickBot="1" x14ac:dyDescent="0.25">
      <c r="A48" s="69">
        <v>41184</v>
      </c>
      <c r="B48" s="70" t="s">
        <v>5</v>
      </c>
      <c r="C48" s="70" t="s">
        <v>1017</v>
      </c>
      <c r="D48" s="71" t="s">
        <v>53</v>
      </c>
      <c r="E48" s="70" t="s">
        <v>17</v>
      </c>
      <c r="F48" s="70" t="s">
        <v>66</v>
      </c>
      <c r="G48" s="79">
        <v>45000</v>
      </c>
      <c r="H48" s="73" t="s">
        <v>1159</v>
      </c>
    </row>
    <row r="49" spans="7:7" x14ac:dyDescent="0.2">
      <c r="G49" s="63">
        <f>SUM(G2:G48)</f>
        <v>895147.86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6" workbookViewId="0">
      <selection activeCell="E28" sqref="E28"/>
    </sheetView>
  </sheetViews>
  <sheetFormatPr defaultRowHeight="12.75" x14ac:dyDescent="0.2"/>
  <cols>
    <col min="1" max="1" width="18.28515625" customWidth="1"/>
    <col min="2" max="2" width="8.5703125" customWidth="1"/>
    <col min="4" max="4" width="13.85546875" customWidth="1"/>
    <col min="5" max="5" width="14.85546875" customWidth="1"/>
    <col min="6" max="6" width="14.140625" customWidth="1"/>
    <col min="7" max="7" width="69.5703125" customWidth="1"/>
    <col min="8" max="8" width="9.42578125" bestFit="1" customWidth="1"/>
    <col min="12" max="12" width="13.85546875" bestFit="1" customWidth="1"/>
    <col min="13" max="13" width="11.5703125" customWidth="1"/>
    <col min="15" max="15" width="11.5703125" bestFit="1" customWidth="1"/>
  </cols>
  <sheetData>
    <row r="1" spans="1:8" ht="26.25" thickBot="1" x14ac:dyDescent="0.25">
      <c r="A1" s="21" t="s">
        <v>7</v>
      </c>
      <c r="B1" s="21" t="s">
        <v>8</v>
      </c>
      <c r="C1" s="21" t="s">
        <v>10</v>
      </c>
      <c r="D1" s="21" t="s">
        <v>35</v>
      </c>
      <c r="E1" s="21" t="s">
        <v>12</v>
      </c>
      <c r="F1" s="21" t="s">
        <v>0</v>
      </c>
      <c r="G1" s="30" t="s">
        <v>13</v>
      </c>
      <c r="H1" s="52" t="s">
        <v>488</v>
      </c>
    </row>
    <row r="2" spans="1:8" ht="12.75" customHeight="1" thickTop="1" x14ac:dyDescent="0.2">
      <c r="A2" s="22">
        <v>36146</v>
      </c>
      <c r="B2" s="23" t="s">
        <v>5</v>
      </c>
      <c r="C2" s="23" t="s">
        <v>2</v>
      </c>
      <c r="D2" s="23" t="s">
        <v>20</v>
      </c>
      <c r="E2" s="31" t="s">
        <v>623</v>
      </c>
      <c r="F2" s="32">
        <v>142024</v>
      </c>
      <c r="G2" s="33" t="s">
        <v>624</v>
      </c>
      <c r="H2" s="53" t="s">
        <v>21</v>
      </c>
    </row>
    <row r="3" spans="1:8" ht="12.75" customHeight="1" x14ac:dyDescent="0.2">
      <c r="A3" s="24">
        <v>36351</v>
      </c>
      <c r="B3" s="25" t="s">
        <v>5</v>
      </c>
      <c r="C3" s="25" t="s">
        <v>2</v>
      </c>
      <c r="D3" s="25" t="s">
        <v>20</v>
      </c>
      <c r="E3" s="34" t="s">
        <v>26</v>
      </c>
      <c r="F3" s="35">
        <v>17851</v>
      </c>
      <c r="G3" s="36" t="s">
        <v>625</v>
      </c>
      <c r="H3" s="54" t="s">
        <v>490</v>
      </c>
    </row>
    <row r="4" spans="1:8" ht="25.5" x14ac:dyDescent="0.2">
      <c r="A4" s="22">
        <v>36587</v>
      </c>
      <c r="B4" s="23" t="s">
        <v>5</v>
      </c>
      <c r="C4" s="23" t="s">
        <v>2</v>
      </c>
      <c r="D4" s="23" t="s">
        <v>17</v>
      </c>
      <c r="E4" s="31" t="s">
        <v>158</v>
      </c>
      <c r="F4" s="32">
        <v>30864</v>
      </c>
      <c r="G4" s="33" t="s">
        <v>628</v>
      </c>
      <c r="H4" s="53"/>
    </row>
    <row r="5" spans="1:8" ht="25.5" x14ac:dyDescent="0.2">
      <c r="A5" s="24">
        <v>36985</v>
      </c>
      <c r="B5" s="25" t="s">
        <v>5</v>
      </c>
      <c r="C5" s="25" t="s">
        <v>2</v>
      </c>
      <c r="D5" s="25" t="s">
        <v>19</v>
      </c>
      <c r="E5" s="34" t="s">
        <v>30</v>
      </c>
      <c r="F5" s="35">
        <v>31147</v>
      </c>
      <c r="G5" s="36" t="s">
        <v>107</v>
      </c>
      <c r="H5" s="54"/>
    </row>
    <row r="6" spans="1:8" ht="25.5" x14ac:dyDescent="0.2">
      <c r="A6" s="22">
        <v>36997</v>
      </c>
      <c r="B6" s="23" t="s">
        <v>5</v>
      </c>
      <c r="C6" s="23" t="s">
        <v>2</v>
      </c>
      <c r="D6" s="23" t="s">
        <v>19</v>
      </c>
      <c r="E6" s="31" t="s">
        <v>623</v>
      </c>
      <c r="F6" s="32">
        <v>20000</v>
      </c>
      <c r="G6" s="33" t="s">
        <v>22</v>
      </c>
      <c r="H6" s="53"/>
    </row>
    <row r="7" spans="1:8" ht="25.5" x14ac:dyDescent="0.2">
      <c r="A7" s="24">
        <v>37046</v>
      </c>
      <c r="B7" s="25" t="s">
        <v>5</v>
      </c>
      <c r="C7" s="25" t="s">
        <v>2</v>
      </c>
      <c r="D7" s="25" t="s">
        <v>19</v>
      </c>
      <c r="E7" s="34" t="s">
        <v>30</v>
      </c>
      <c r="F7" s="35">
        <v>20000</v>
      </c>
      <c r="G7" s="36" t="s">
        <v>632</v>
      </c>
      <c r="H7" s="54"/>
    </row>
    <row r="8" spans="1:8" ht="12.75" customHeight="1" x14ac:dyDescent="0.2">
      <c r="A8" s="22">
        <v>37140</v>
      </c>
      <c r="B8" s="23" t="s">
        <v>5</v>
      </c>
      <c r="C8" s="23" t="s">
        <v>2</v>
      </c>
      <c r="D8" s="23" t="s">
        <v>19</v>
      </c>
      <c r="E8" s="31" t="s">
        <v>634</v>
      </c>
      <c r="F8" s="32">
        <v>27453</v>
      </c>
      <c r="G8" s="33" t="s">
        <v>22</v>
      </c>
      <c r="H8" s="53"/>
    </row>
    <row r="9" spans="1:8" x14ac:dyDescent="0.2">
      <c r="A9" s="24">
        <v>37461</v>
      </c>
      <c r="B9" s="25" t="s">
        <v>5</v>
      </c>
      <c r="C9" s="25" t="s">
        <v>2</v>
      </c>
      <c r="D9" s="25" t="s">
        <v>19</v>
      </c>
      <c r="E9" s="34" t="s">
        <v>26</v>
      </c>
      <c r="F9" s="35">
        <v>20000</v>
      </c>
      <c r="G9" s="36" t="s">
        <v>22</v>
      </c>
      <c r="H9" s="54"/>
    </row>
    <row r="10" spans="1:8" x14ac:dyDescent="0.2">
      <c r="A10" s="22">
        <v>37517</v>
      </c>
      <c r="B10" s="23" t="s">
        <v>5</v>
      </c>
      <c r="C10" s="23" t="s">
        <v>2</v>
      </c>
      <c r="D10" s="23" t="s">
        <v>20</v>
      </c>
      <c r="E10" s="31" t="s">
        <v>260</v>
      </c>
      <c r="F10" s="32">
        <v>150082</v>
      </c>
      <c r="G10" s="33" t="s">
        <v>636</v>
      </c>
      <c r="H10" s="53" t="s">
        <v>637</v>
      </c>
    </row>
    <row r="11" spans="1:8" x14ac:dyDescent="0.2">
      <c r="A11" s="24">
        <v>37927</v>
      </c>
      <c r="B11" s="25" t="s">
        <v>5</v>
      </c>
      <c r="C11" s="25" t="s">
        <v>2</v>
      </c>
      <c r="D11" s="25" t="s">
        <v>20</v>
      </c>
      <c r="E11" s="34" t="s">
        <v>31</v>
      </c>
      <c r="F11" s="35">
        <v>108000</v>
      </c>
      <c r="G11" s="36" t="s">
        <v>639</v>
      </c>
      <c r="H11" s="54" t="s">
        <v>637</v>
      </c>
    </row>
    <row r="12" spans="1:8" x14ac:dyDescent="0.2">
      <c r="A12" s="22">
        <v>38037</v>
      </c>
      <c r="B12" s="23" t="s">
        <v>5</v>
      </c>
      <c r="C12" s="23" t="s">
        <v>2</v>
      </c>
      <c r="D12" s="23" t="s">
        <v>20</v>
      </c>
      <c r="E12" s="31" t="s">
        <v>377</v>
      </c>
      <c r="F12" s="32">
        <v>125363</v>
      </c>
      <c r="G12" s="33" t="s">
        <v>636</v>
      </c>
      <c r="H12" s="53" t="s">
        <v>640</v>
      </c>
    </row>
    <row r="13" spans="1:8" x14ac:dyDescent="0.2">
      <c r="A13" s="24">
        <v>38653</v>
      </c>
      <c r="B13" s="25" t="s">
        <v>5</v>
      </c>
      <c r="C13" s="25" t="s">
        <v>2</v>
      </c>
      <c r="D13" s="25" t="s">
        <v>20</v>
      </c>
      <c r="E13" s="34" t="s">
        <v>377</v>
      </c>
      <c r="F13" s="35">
        <v>46291</v>
      </c>
      <c r="G13" s="36" t="s">
        <v>642</v>
      </c>
      <c r="H13" s="54"/>
    </row>
    <row r="14" spans="1:8" x14ac:dyDescent="0.2">
      <c r="A14" s="22">
        <v>39582</v>
      </c>
      <c r="B14" s="23" t="s">
        <v>5</v>
      </c>
      <c r="C14" s="23" t="s">
        <v>2</v>
      </c>
      <c r="D14" s="23" t="s">
        <v>19</v>
      </c>
      <c r="E14" s="31" t="s">
        <v>32</v>
      </c>
      <c r="F14" s="32">
        <v>30216</v>
      </c>
      <c r="G14" s="33" t="s">
        <v>22</v>
      </c>
      <c r="H14" s="53"/>
    </row>
    <row r="15" spans="1:8" x14ac:dyDescent="0.2">
      <c r="A15" s="24">
        <v>39966</v>
      </c>
      <c r="B15" s="25" t="s">
        <v>5</v>
      </c>
      <c r="C15" s="25" t="s">
        <v>2</v>
      </c>
      <c r="D15" s="25" t="s">
        <v>19</v>
      </c>
      <c r="E15" s="34" t="s">
        <v>99</v>
      </c>
      <c r="F15" s="35">
        <v>20000</v>
      </c>
      <c r="G15" s="36" t="s">
        <v>107</v>
      </c>
      <c r="H15" s="54"/>
    </row>
    <row r="16" spans="1:8" ht="25.5" x14ac:dyDescent="0.2">
      <c r="A16" s="26">
        <v>40021</v>
      </c>
      <c r="B16" s="27" t="s">
        <v>5</v>
      </c>
      <c r="C16" s="27" t="s">
        <v>2</v>
      </c>
      <c r="D16" s="27" t="s">
        <v>19</v>
      </c>
      <c r="E16" s="37" t="s">
        <v>72</v>
      </c>
      <c r="F16" s="38">
        <v>37844.410000000003</v>
      </c>
      <c r="G16" s="39" t="s">
        <v>67</v>
      </c>
      <c r="H16" s="55"/>
    </row>
    <row r="17" spans="1:15" x14ac:dyDescent="0.2">
      <c r="A17" s="28">
        <v>40033</v>
      </c>
      <c r="B17" s="29" t="s">
        <v>5</v>
      </c>
      <c r="C17" s="29" t="s">
        <v>2</v>
      </c>
      <c r="D17" s="29" t="s">
        <v>20</v>
      </c>
      <c r="E17" s="40" t="s">
        <v>620</v>
      </c>
      <c r="F17" s="41">
        <v>47204.58</v>
      </c>
      <c r="G17" s="42" t="s">
        <v>621</v>
      </c>
      <c r="H17" s="56" t="s">
        <v>21</v>
      </c>
    </row>
    <row r="18" spans="1:15" ht="12.75" customHeight="1" x14ac:dyDescent="0.2">
      <c r="A18" s="26">
        <v>40092</v>
      </c>
      <c r="B18" s="27" t="s">
        <v>5</v>
      </c>
      <c r="C18" s="27" t="s">
        <v>1</v>
      </c>
      <c r="D18" s="27" t="s">
        <v>17</v>
      </c>
      <c r="E18" s="37" t="s">
        <v>34</v>
      </c>
      <c r="F18" s="38">
        <v>1200000</v>
      </c>
      <c r="G18" s="39" t="s">
        <v>33</v>
      </c>
      <c r="H18" s="55"/>
    </row>
    <row r="19" spans="1:15" ht="38.25" x14ac:dyDescent="0.2">
      <c r="A19" s="28">
        <v>40239</v>
      </c>
      <c r="B19" s="29" t="s">
        <v>5</v>
      </c>
      <c r="C19" s="29" t="s">
        <v>2</v>
      </c>
      <c r="D19" s="29" t="s">
        <v>19</v>
      </c>
      <c r="E19" s="40" t="s">
        <v>236</v>
      </c>
      <c r="F19" s="41"/>
      <c r="G19" s="42" t="s">
        <v>619</v>
      </c>
      <c r="H19" s="56"/>
    </row>
    <row r="23" spans="1:15" x14ac:dyDescent="0.2">
      <c r="L23" s="43" t="s">
        <v>35</v>
      </c>
      <c r="M23" t="s">
        <v>20</v>
      </c>
    </row>
    <row r="25" spans="1:15" ht="38.25" x14ac:dyDescent="0.2">
      <c r="L25" s="43" t="s">
        <v>459</v>
      </c>
      <c r="M25" t="s">
        <v>489</v>
      </c>
    </row>
    <row r="26" spans="1:15" x14ac:dyDescent="0.2">
      <c r="L26" s="44" t="s">
        <v>21</v>
      </c>
      <c r="M26" s="50">
        <v>2</v>
      </c>
      <c r="O26">
        <f>GETPIVOTDATA("Phase of Flight",$L$25,"Phase of Flight","Landing")/GETPIVOTDATA("Phase of Flight",$L$25)</f>
        <v>0.33333333333333331</v>
      </c>
    </row>
    <row r="27" spans="1:15" x14ac:dyDescent="0.2">
      <c r="D27" s="43" t="s">
        <v>459</v>
      </c>
      <c r="E27" t="s">
        <v>486</v>
      </c>
      <c r="L27" s="44" t="s">
        <v>490</v>
      </c>
      <c r="M27" s="50">
        <v>1</v>
      </c>
      <c r="O27">
        <f>GETPIVOTDATA("Phase of Flight",$L$25,"Phase of Flight","Takeoff")/GETPIVOTDATA("Phase of Flight",$L$25)</f>
        <v>0.16666666666666666</v>
      </c>
    </row>
    <row r="28" spans="1:15" x14ac:dyDescent="0.2">
      <c r="D28" s="44" t="s">
        <v>19</v>
      </c>
      <c r="E28" s="50">
        <v>9</v>
      </c>
      <c r="L28" s="44" t="s">
        <v>637</v>
      </c>
      <c r="M28" s="50">
        <v>2</v>
      </c>
      <c r="O28">
        <f>GETPIVOTDATA("Phase of Flight",$L$25,"Phase of Flight","Descent")/GETPIVOTDATA("Phase of Flight",$L$25)</f>
        <v>0.33333333333333331</v>
      </c>
    </row>
    <row r="29" spans="1:15" x14ac:dyDescent="0.2">
      <c r="D29" s="44" t="s">
        <v>17</v>
      </c>
      <c r="E29" s="50">
        <v>2</v>
      </c>
      <c r="L29" s="44" t="s">
        <v>640</v>
      </c>
      <c r="M29" s="50">
        <v>1</v>
      </c>
      <c r="O29">
        <f>GETPIVOTDATA("Phase of Flight",$L$25,"Phase of Flight","Climb-out")/GETPIVOTDATA("Phase of Flight",$L$25)</f>
        <v>0.16666666666666666</v>
      </c>
    </row>
    <row r="30" spans="1:15" x14ac:dyDescent="0.2">
      <c r="D30" s="44" t="s">
        <v>20</v>
      </c>
      <c r="E30" s="50">
        <v>7</v>
      </c>
      <c r="L30" s="44" t="s">
        <v>443</v>
      </c>
      <c r="M30" s="50">
        <v>6</v>
      </c>
    </row>
    <row r="31" spans="1:15" x14ac:dyDescent="0.2">
      <c r="D31" s="44" t="s">
        <v>443</v>
      </c>
      <c r="E31" s="50">
        <v>18</v>
      </c>
    </row>
    <row r="34" spans="12:13" x14ac:dyDescent="0.2">
      <c r="L34" s="20" t="s">
        <v>27</v>
      </c>
    </row>
    <row r="35" spans="12:13" x14ac:dyDescent="0.2">
      <c r="L35" s="20" t="s">
        <v>490</v>
      </c>
    </row>
    <row r="36" spans="12:13" x14ac:dyDescent="0.2">
      <c r="L36" s="20" t="s">
        <v>376</v>
      </c>
    </row>
    <row r="37" spans="12:13" x14ac:dyDescent="0.2">
      <c r="L37" s="20" t="s">
        <v>470</v>
      </c>
    </row>
    <row r="45" spans="12:13" ht="25.5" x14ac:dyDescent="0.2">
      <c r="L45" s="43" t="s">
        <v>35</v>
      </c>
      <c r="M45" t="s">
        <v>17</v>
      </c>
    </row>
    <row r="47" spans="12:13" ht="38.25" x14ac:dyDescent="0.2">
      <c r="L47" s="43" t="s">
        <v>459</v>
      </c>
      <c r="M47" t="s">
        <v>489</v>
      </c>
    </row>
    <row r="48" spans="12:13" x14ac:dyDescent="0.2">
      <c r="L48" s="44" t="s">
        <v>656</v>
      </c>
      <c r="M48" s="50"/>
    </row>
    <row r="49" spans="1:13" x14ac:dyDescent="0.2">
      <c r="L49" s="44" t="s">
        <v>443</v>
      </c>
      <c r="M49" s="50"/>
    </row>
    <row r="55" spans="1:13" x14ac:dyDescent="0.2">
      <c r="L55" s="20" t="s">
        <v>491</v>
      </c>
      <c r="M55" s="57">
        <v>0.2</v>
      </c>
    </row>
    <row r="56" spans="1:13" x14ac:dyDescent="0.2">
      <c r="L56" s="20" t="s">
        <v>21</v>
      </c>
      <c r="M56" s="57"/>
    </row>
    <row r="57" spans="1:13" x14ac:dyDescent="0.2">
      <c r="L57" s="20" t="s">
        <v>492</v>
      </c>
      <c r="M57" s="57"/>
    </row>
    <row r="58" spans="1:13" x14ac:dyDescent="0.2">
      <c r="L58" s="20" t="s">
        <v>493</v>
      </c>
      <c r="M58" s="57">
        <v>0.4</v>
      </c>
    </row>
    <row r="59" spans="1:13" x14ac:dyDescent="0.2">
      <c r="L59" s="20" t="s">
        <v>465</v>
      </c>
      <c r="M59" s="57">
        <v>0.4</v>
      </c>
    </row>
    <row r="63" spans="1:13" ht="25.5" x14ac:dyDescent="0.2">
      <c r="A63" s="43" t="s">
        <v>459</v>
      </c>
      <c r="B63" t="s">
        <v>486</v>
      </c>
    </row>
    <row r="64" spans="1:13" x14ac:dyDescent="0.2">
      <c r="A64" s="44" t="s">
        <v>1</v>
      </c>
      <c r="B64" s="50">
        <v>1</v>
      </c>
    </row>
    <row r="65" spans="1:4" x14ac:dyDescent="0.2">
      <c r="A65" s="51" t="s">
        <v>17</v>
      </c>
      <c r="B65" s="50">
        <v>1</v>
      </c>
      <c r="D65">
        <v>1</v>
      </c>
    </row>
    <row r="66" spans="1:4" x14ac:dyDescent="0.2">
      <c r="A66" s="44" t="s">
        <v>2</v>
      </c>
      <c r="B66" s="50">
        <v>17</v>
      </c>
    </row>
    <row r="67" spans="1:4" x14ac:dyDescent="0.2">
      <c r="A67" s="51" t="s">
        <v>19</v>
      </c>
      <c r="B67" s="50">
        <v>9</v>
      </c>
    </row>
    <row r="68" spans="1:4" x14ac:dyDescent="0.2">
      <c r="A68" s="51" t="s">
        <v>17</v>
      </c>
      <c r="B68" s="50">
        <v>1</v>
      </c>
    </row>
    <row r="69" spans="1:4" x14ac:dyDescent="0.2">
      <c r="A69" s="51" t="s">
        <v>20</v>
      </c>
      <c r="B69" s="50">
        <v>7</v>
      </c>
    </row>
    <row r="70" spans="1:4" x14ac:dyDescent="0.2">
      <c r="A70" s="44" t="s">
        <v>443</v>
      </c>
      <c r="B70" s="50">
        <v>18</v>
      </c>
    </row>
    <row r="78" spans="1:4" x14ac:dyDescent="0.2">
      <c r="A78" s="20" t="s">
        <v>446</v>
      </c>
    </row>
    <row r="79" spans="1:4" x14ac:dyDescent="0.2">
      <c r="A79" s="20"/>
      <c r="B79">
        <v>0</v>
      </c>
      <c r="D79">
        <v>0</v>
      </c>
    </row>
    <row r="81" spans="1:5" x14ac:dyDescent="0.2">
      <c r="A81" s="20" t="s">
        <v>447</v>
      </c>
    </row>
    <row r="82" spans="1:5" x14ac:dyDescent="0.2">
      <c r="A82" s="20" t="s">
        <v>17</v>
      </c>
      <c r="B82">
        <v>1</v>
      </c>
      <c r="D82">
        <v>1</v>
      </c>
    </row>
    <row r="84" spans="1:5" x14ac:dyDescent="0.2">
      <c r="A84" s="20" t="s">
        <v>448</v>
      </c>
    </row>
    <row r="85" spans="1:5" x14ac:dyDescent="0.2">
      <c r="A85" s="20" t="s">
        <v>19</v>
      </c>
      <c r="B85">
        <v>9</v>
      </c>
      <c r="D85">
        <f>B85/$B$89</f>
        <v>0.52941176470588236</v>
      </c>
      <c r="E85">
        <f>D85</f>
        <v>0.52941176470588236</v>
      </c>
    </row>
    <row r="86" spans="1:5" x14ac:dyDescent="0.2">
      <c r="A86" s="20" t="s">
        <v>20</v>
      </c>
      <c r="B86">
        <v>7</v>
      </c>
      <c r="D86">
        <f>B86/$B$89</f>
        <v>0.41176470588235292</v>
      </c>
      <c r="E86">
        <f>D85+D86</f>
        <v>0.94117647058823528</v>
      </c>
    </row>
    <row r="87" spans="1:5" x14ac:dyDescent="0.2">
      <c r="A87" s="20" t="s">
        <v>17</v>
      </c>
      <c r="B87">
        <v>1</v>
      </c>
      <c r="D87">
        <f>B87/$B$89</f>
        <v>5.8823529411764705E-2</v>
      </c>
      <c r="E87">
        <f>D87+E86</f>
        <v>1</v>
      </c>
    </row>
    <row r="88" spans="1:5" x14ac:dyDescent="0.2">
      <c r="A88" s="20" t="s">
        <v>18</v>
      </c>
      <c r="B88">
        <v>0</v>
      </c>
      <c r="D88">
        <f>B88/$B$89</f>
        <v>0</v>
      </c>
      <c r="E88">
        <f>D88+E87</f>
        <v>1</v>
      </c>
    </row>
    <row r="89" spans="1:5" x14ac:dyDescent="0.2">
      <c r="B89">
        <f>SUM(B85:B88)</f>
        <v>17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7"/>
  <sheetViews>
    <sheetView topLeftCell="A46" workbookViewId="0">
      <selection activeCell="F8" sqref="F8"/>
    </sheetView>
  </sheetViews>
  <sheetFormatPr defaultRowHeight="12.75" x14ac:dyDescent="0.2"/>
  <cols>
    <col min="1" max="1" width="19" style="19" customWidth="1"/>
    <col min="2" max="2" width="15.85546875" style="19" customWidth="1"/>
    <col min="3" max="7" width="9.140625" style="19"/>
    <col min="8" max="8" width="64.28515625" style="19" customWidth="1"/>
    <col min="9" max="9" width="26" style="19" customWidth="1"/>
    <col min="10" max="10" width="9.140625" style="19"/>
    <col min="11" max="11" width="19" style="19" bestFit="1" customWidth="1"/>
    <col min="12" max="12" width="15.85546875" style="19" customWidth="1"/>
    <col min="13" max="23" width="9.140625" style="19"/>
    <col min="24" max="24" width="55.85546875" style="19" customWidth="1"/>
    <col min="25" max="25" width="28.28515625" style="19" customWidth="1"/>
    <col min="26" max="26" width="9.85546875" style="19" customWidth="1"/>
    <col min="27" max="16384" width="9.140625" style="19"/>
  </cols>
  <sheetData>
    <row r="1" spans="1:30" x14ac:dyDescent="0.2">
      <c r="A1" s="49" t="s">
        <v>459</v>
      </c>
      <c r="B1" s="19" t="s">
        <v>460</v>
      </c>
      <c r="H1" s="49" t="s">
        <v>11</v>
      </c>
      <c r="I1" s="19" t="s">
        <v>461</v>
      </c>
      <c r="X1" s="49" t="s">
        <v>11</v>
      </c>
      <c r="Y1" s="19" t="s">
        <v>461</v>
      </c>
    </row>
    <row r="2" spans="1:30" x14ac:dyDescent="0.2">
      <c r="A2" s="45" t="s">
        <v>19</v>
      </c>
      <c r="B2" s="19">
        <v>91</v>
      </c>
    </row>
    <row r="3" spans="1:30" x14ac:dyDescent="0.2">
      <c r="A3" s="45" t="s">
        <v>18</v>
      </c>
      <c r="B3" s="19">
        <v>15</v>
      </c>
      <c r="H3" s="49" t="s">
        <v>459</v>
      </c>
      <c r="I3" s="19" t="s">
        <v>462</v>
      </c>
      <c r="K3" s="19" t="s">
        <v>463</v>
      </c>
      <c r="X3" s="49" t="s">
        <v>459</v>
      </c>
      <c r="Y3" s="19" t="s">
        <v>464</v>
      </c>
      <c r="AA3" s="19" t="s">
        <v>463</v>
      </c>
    </row>
    <row r="4" spans="1:30" x14ac:dyDescent="0.2">
      <c r="A4" s="45" t="s">
        <v>17</v>
      </c>
      <c r="B4" s="19">
        <v>39</v>
      </c>
      <c r="H4" s="45" t="s">
        <v>465</v>
      </c>
      <c r="I4" s="19">
        <v>15</v>
      </c>
      <c r="J4" s="46">
        <f>GETPIVOTDATA("Pilot Related Accident Caterogies",$H$1,"Pilot Related Accident Caterogies","Other")/GETPIVOTDATA("Pilot Related Accident Caterogies",$H$1)</f>
        <v>9.9337748344370855E-2</v>
      </c>
      <c r="K4" s="46">
        <v>2.5000000000000001E-2</v>
      </c>
      <c r="O4" s="45" t="s">
        <v>465</v>
      </c>
      <c r="P4" s="46">
        <f>GETPIVOTDATA("Pilot Related Accident Caterogies",$H$1,"Pilot Related Accident Caterogies","Other")/GETPIVOTDATA("Pilot Related Accident Caterogies",$H$1)</f>
        <v>9.9337748344370855E-2</v>
      </c>
      <c r="X4" s="45" t="s">
        <v>465</v>
      </c>
      <c r="Y4" s="19">
        <v>9</v>
      </c>
      <c r="Z4" s="46">
        <f>GETPIVOTDATA("Pilot Related Accident Caterogies",$X$3,"Pilot Related Accident Caterogies","Other")/GETPIVOTDATA("Pilot Related Accident Caterogies",$X$3)</f>
        <v>0.16666666666666666</v>
      </c>
      <c r="AC4" s="45" t="s">
        <v>465</v>
      </c>
      <c r="AD4" s="46">
        <v>0.16666666666666666</v>
      </c>
    </row>
    <row r="5" spans="1:30" x14ac:dyDescent="0.2">
      <c r="A5" s="45" t="s">
        <v>20</v>
      </c>
      <c r="B5" s="19">
        <v>61</v>
      </c>
      <c r="H5" s="45" t="s">
        <v>21</v>
      </c>
      <c r="I5" s="19">
        <v>18</v>
      </c>
      <c r="J5" s="46">
        <f>GETPIVOTDATA("Pilot Related Accident Caterogies",$H$1,"Pilot Related Accident Caterogies","Landing")/GETPIVOTDATA("Pilot Related Accident Caterogies",$H$1)</f>
        <v>0.11920529801324503</v>
      </c>
      <c r="K5" s="46">
        <v>0.40300000000000002</v>
      </c>
      <c r="O5" s="45" t="s">
        <v>21</v>
      </c>
      <c r="P5" s="46">
        <v>0.11920529801324503</v>
      </c>
      <c r="X5" s="45" t="s">
        <v>466</v>
      </c>
      <c r="Y5" s="19">
        <v>4</v>
      </c>
      <c r="Z5" s="46">
        <f>GETPIVOTDATA("Pilot Related Accident Caterogies",$X$3,"Pilot Related Accident Caterogies","Oil System")/GETPIVOTDATA("Pilot Related Accident Caterogies",$X$3)</f>
        <v>7.407407407407407E-2</v>
      </c>
      <c r="AA5" s="46">
        <v>4.4999999999999998E-2</v>
      </c>
      <c r="AC5" s="45" t="s">
        <v>466</v>
      </c>
      <c r="AD5" s="46">
        <v>7.407407407407407E-2</v>
      </c>
    </row>
    <row r="6" spans="1:30" x14ac:dyDescent="0.2">
      <c r="A6" s="45" t="s">
        <v>443</v>
      </c>
      <c r="B6" s="19">
        <v>206</v>
      </c>
      <c r="H6" s="45" t="s">
        <v>467</v>
      </c>
      <c r="I6" s="19">
        <v>7</v>
      </c>
      <c r="J6" s="46">
        <f>GETPIVOTDATA("Pilot Related Accident Caterogies",$H$1,"Pilot Related Accident Caterogies","Descent/Approach")/GETPIVOTDATA("Pilot Related Accident Caterogies",$H$1)</f>
        <v>4.6357615894039736E-2</v>
      </c>
      <c r="K6" s="46">
        <v>6.7000000000000004E-2</v>
      </c>
      <c r="O6" s="45" t="s">
        <v>467</v>
      </c>
      <c r="P6" s="46">
        <v>4.6357615894039736E-2</v>
      </c>
      <c r="X6" s="45" t="s">
        <v>468</v>
      </c>
      <c r="Y6" s="19">
        <v>3</v>
      </c>
      <c r="Z6" s="46">
        <f>GETPIVOTDATA("Pilot Related Accident Caterogies",$X$3,"Pilot Related Accident Caterogies","FOD")/GETPIVOTDATA("Pilot Related Accident Caterogies",$X$3)</f>
        <v>5.5555555555555552E-2</v>
      </c>
      <c r="AA6" s="46"/>
      <c r="AC6" s="45" t="s">
        <v>469</v>
      </c>
      <c r="AD6" s="46">
        <v>3.7037037037037035E-2</v>
      </c>
    </row>
    <row r="7" spans="1:30" x14ac:dyDescent="0.2">
      <c r="H7" s="45" t="s">
        <v>470</v>
      </c>
      <c r="I7" s="19">
        <v>7</v>
      </c>
      <c r="J7" s="46">
        <f>GETPIVOTDATA("Pilot Related Accident Caterogies",$H$1,"Pilot Related Accident Caterogies","Cruise")/GETPIVOTDATA("Pilot Related Accident Caterogies",$H$1)</f>
        <v>4.6357615894039736E-2</v>
      </c>
      <c r="K7" s="46">
        <v>1.6E-2</v>
      </c>
      <c r="O7" s="45" t="s">
        <v>470</v>
      </c>
      <c r="P7" s="46">
        <v>4.6357615894039736E-2</v>
      </c>
      <c r="X7" s="45" t="s">
        <v>469</v>
      </c>
      <c r="Y7" s="19">
        <v>2</v>
      </c>
      <c r="Z7" s="46">
        <f>GETPIVOTDATA("Pilot Related Accident Caterogies",$X$3,"Pilot Related Accident Caterogies","Controls/Airframe")/GETPIVOTDATA("Pilot Related Accident Caterogies",$X$3)</f>
        <v>3.7037037037037035E-2</v>
      </c>
      <c r="AA7" s="46">
        <v>0.09</v>
      </c>
      <c r="AC7" s="45" t="s">
        <v>471</v>
      </c>
      <c r="AD7" s="46">
        <v>0.24074074074074073</v>
      </c>
    </row>
    <row r="8" spans="1:30" x14ac:dyDescent="0.2">
      <c r="H8" s="45" t="s">
        <v>376</v>
      </c>
      <c r="I8" s="19">
        <v>69</v>
      </c>
      <c r="J8" s="46">
        <f>GETPIVOTDATA("Pilot Related Accident Caterogies",$H$1,"Pilot Related Accident Caterogies","Weather")/GETPIVOTDATA("Pilot Related Accident Caterogies",$H$1)</f>
        <v>0.45695364238410596</v>
      </c>
      <c r="K8" s="46">
        <v>0.14799999999999999</v>
      </c>
      <c r="O8" s="45" t="s">
        <v>376</v>
      </c>
      <c r="P8" s="46">
        <v>0.45695364238410596</v>
      </c>
      <c r="X8" s="45" t="s">
        <v>471</v>
      </c>
      <c r="Y8" s="19">
        <v>13</v>
      </c>
      <c r="Z8" s="46">
        <f>GETPIVOTDATA("Pilot Related Accident Caterogies",$X$3,"Pilot Related Accident Caterogies","Landing Gear/Brakes")/GETPIVOTDATA("Pilot Related Accident Caterogies",$X$3)</f>
        <v>0.24074074074074073</v>
      </c>
      <c r="AA8" s="46">
        <v>0.251</v>
      </c>
      <c r="AC8" s="45" t="s">
        <v>472</v>
      </c>
      <c r="AD8" s="46">
        <v>0.42592592592592593</v>
      </c>
    </row>
    <row r="9" spans="1:30" x14ac:dyDescent="0.2">
      <c r="H9" s="45" t="s">
        <v>473</v>
      </c>
      <c r="I9" s="19">
        <v>13</v>
      </c>
      <c r="J9" s="46">
        <f>GETPIVOTDATA("Pilot Related Accident Caterogies",$H$1,"Pilot Related Accident Caterogies","Takeoff/Climb")/GETPIVOTDATA("Pilot Related Accident Caterogies",$H$1)</f>
        <v>8.6092715231788075E-2</v>
      </c>
      <c r="K9" s="46">
        <v>0.16400000000000001</v>
      </c>
      <c r="O9" s="45" t="s">
        <v>473</v>
      </c>
      <c r="P9" s="46">
        <v>8.6092715231788075E-2</v>
      </c>
      <c r="X9" s="45" t="s">
        <v>472</v>
      </c>
      <c r="Y9" s="19">
        <v>23</v>
      </c>
      <c r="Z9" s="46">
        <f>GETPIVOTDATA("Pilot Related Accident Caterogies",$X$3,"Pilot Related Accident Caterogies","Engine/Prop")/GETPIVOTDATA("Pilot Related Accident Caterogies",$X$3)</f>
        <v>0.42592592592592593</v>
      </c>
      <c r="AA9" s="46">
        <v>0.44400000000000001</v>
      </c>
    </row>
    <row r="10" spans="1:30" x14ac:dyDescent="0.2">
      <c r="H10" s="45" t="s">
        <v>474</v>
      </c>
      <c r="I10" s="19">
        <v>22</v>
      </c>
      <c r="J10" s="46">
        <f>GETPIVOTDATA("Pilot Related Accident Caterogies",$H$1,"Pilot Related Accident Caterogies","Preflight/Taxi")/GETPIVOTDATA("Pilot Related Accident Caterogies",$H$1)</f>
        <v>0.14569536423841059</v>
      </c>
      <c r="K10" s="46">
        <v>4.2999999999999997E-2</v>
      </c>
      <c r="O10" s="45" t="s">
        <v>474</v>
      </c>
      <c r="P10" s="46">
        <v>0.14569536423841059</v>
      </c>
      <c r="X10" s="45" t="s">
        <v>443</v>
      </c>
      <c r="Y10" s="19">
        <v>54</v>
      </c>
    </row>
    <row r="11" spans="1:30" x14ac:dyDescent="0.2">
      <c r="H11" s="45" t="s">
        <v>443</v>
      </c>
      <c r="I11" s="19">
        <v>151</v>
      </c>
    </row>
    <row r="39" spans="1:32" x14ac:dyDescent="0.2">
      <c r="H39" s="49" t="s">
        <v>20</v>
      </c>
      <c r="I39" s="19" t="s">
        <v>461</v>
      </c>
      <c r="X39" s="49" t="s">
        <v>20</v>
      </c>
      <c r="Y39" s="19" t="s">
        <v>461</v>
      </c>
    </row>
    <row r="41" spans="1:32" x14ac:dyDescent="0.2">
      <c r="A41" s="49" t="s">
        <v>459</v>
      </c>
      <c r="B41" s="19" t="s">
        <v>475</v>
      </c>
      <c r="H41" s="49" t="s">
        <v>459</v>
      </c>
      <c r="I41" s="19" t="s">
        <v>476</v>
      </c>
      <c r="K41" s="19" t="s">
        <v>463</v>
      </c>
      <c r="X41" s="49" t="s">
        <v>459</v>
      </c>
      <c r="Y41" s="19" t="s">
        <v>476</v>
      </c>
      <c r="AA41" s="19" t="s">
        <v>463</v>
      </c>
    </row>
    <row r="42" spans="1:32" x14ac:dyDescent="0.2">
      <c r="A42" s="45" t="s">
        <v>20</v>
      </c>
      <c r="B42" s="19">
        <v>21</v>
      </c>
      <c r="C42" s="19" t="s">
        <v>477</v>
      </c>
      <c r="D42" s="46">
        <f>(21+27)/GETPIVOTDATA("Pilot Error",$A$41)</f>
        <v>0.63157894736842102</v>
      </c>
      <c r="H42" s="45" t="s">
        <v>465</v>
      </c>
      <c r="I42" s="19">
        <v>6</v>
      </c>
      <c r="J42" s="47">
        <f>GETPIVOTDATA("Descent/Approach",$H$41,"Descent/Approach","Other")/GETPIVOTDATA("Descent/Approach",$H$41)</f>
        <v>0.125</v>
      </c>
      <c r="K42" s="47">
        <f>'[1]General Aviation'!AB24</f>
        <v>4.40251572327044E-2</v>
      </c>
      <c r="O42" s="45" t="s">
        <v>465</v>
      </c>
      <c r="P42" s="47">
        <v>0.125</v>
      </c>
      <c r="X42" s="45" t="s">
        <v>465</v>
      </c>
      <c r="Y42" s="19">
        <v>3</v>
      </c>
      <c r="Z42" s="47">
        <f>GETPIVOTDATA("Descent/Approach",$X$41,"Descent/Approach","Other")/GETPIVOTDATA("Descent/Approach",$X$41)</f>
        <v>0.10714285714285714</v>
      </c>
      <c r="AA42" s="47">
        <f>'[1]General Aviation'!AB34</f>
        <v>0.19710467706013363</v>
      </c>
      <c r="AD42" s="45" t="s">
        <v>465</v>
      </c>
      <c r="AE42" s="47">
        <f>Z42+Z45</f>
        <v>0.14285714285714285</v>
      </c>
      <c r="AF42" s="46"/>
    </row>
    <row r="43" spans="1:32" x14ac:dyDescent="0.2">
      <c r="A43" s="45" t="s">
        <v>19</v>
      </c>
      <c r="B43" s="19">
        <v>27</v>
      </c>
      <c r="C43" s="19" t="s">
        <v>478</v>
      </c>
      <c r="D43" s="46">
        <f>(24+4)/GETPIVOTDATA("Pilot Error",$A$41)</f>
        <v>0.36842105263157893</v>
      </c>
      <c r="H43" s="45" t="s">
        <v>21</v>
      </c>
      <c r="I43" s="19">
        <v>4</v>
      </c>
      <c r="J43" s="47">
        <f>GETPIVOTDATA("Descent/Approach",$H$41,"Descent/Approach","Landing")/GETPIVOTDATA("Descent/Approach",$H$41)</f>
        <v>8.3333333333333329E-2</v>
      </c>
      <c r="K43" s="47">
        <f>'[1]General Aviation'!AB23</f>
        <v>0.40448883956098164</v>
      </c>
      <c r="O43" s="45" t="s">
        <v>21</v>
      </c>
      <c r="P43" s="47">
        <v>8.3333333333333329E-2</v>
      </c>
      <c r="X43" s="45" t="s">
        <v>466</v>
      </c>
      <c r="Y43" s="19">
        <v>3</v>
      </c>
      <c r="Z43" s="47">
        <f>GETPIVOTDATA("Descent/Approach",$X$41,"Descent/Approach","Oil System")/GETPIVOTDATA("Descent/Approach",$X$41)</f>
        <v>0.10714285714285714</v>
      </c>
      <c r="AA43" s="47">
        <f>'[1]General Aviation'!AB32</f>
        <v>3.7861915367483297E-2</v>
      </c>
      <c r="AD43" s="45" t="s">
        <v>466</v>
      </c>
      <c r="AE43" s="47">
        <v>0.10714285714285714</v>
      </c>
      <c r="AF43" s="46"/>
    </row>
    <row r="44" spans="1:32" x14ac:dyDescent="0.2">
      <c r="A44" s="45" t="s">
        <v>18</v>
      </c>
      <c r="B44" s="19">
        <v>4</v>
      </c>
      <c r="H44" s="45" t="s">
        <v>467</v>
      </c>
      <c r="I44" s="19">
        <v>2</v>
      </c>
      <c r="J44" s="47">
        <f>GETPIVOTDATA("Descent/Approach",$H$41,"Descent/Approach","Descent/Approach")/GETPIVOTDATA("Descent/Approach",$H$41)</f>
        <v>4.1666666666666664E-2</v>
      </c>
      <c r="K44" s="47">
        <f>'[1]General Aviation'!AB22</f>
        <v>6.6962634110247873E-2</v>
      </c>
      <c r="O44" s="45" t="s">
        <v>467</v>
      </c>
      <c r="P44" s="47">
        <v>4.1666666666666664E-2</v>
      </c>
      <c r="X44" s="45" t="s">
        <v>468</v>
      </c>
      <c r="Y44" s="19">
        <v>1</v>
      </c>
      <c r="Z44" s="47">
        <f>GETPIVOTDATA("Descent/Approach",$X$41,"Descent/Approach","FOD")/GETPIVOTDATA("Descent/Approach",$X$41)</f>
        <v>3.5714285714285712E-2</v>
      </c>
      <c r="AA44" s="47">
        <f>'[1]General Aviation'!AB30</f>
        <v>9.2427616926503336E-2</v>
      </c>
      <c r="AD44" s="45" t="s">
        <v>469</v>
      </c>
      <c r="AE44" s="47">
        <v>3.5714285714285712E-2</v>
      </c>
      <c r="AF44" s="46"/>
    </row>
    <row r="45" spans="1:32" x14ac:dyDescent="0.2">
      <c r="A45" s="45" t="s">
        <v>17</v>
      </c>
      <c r="B45" s="19">
        <v>24</v>
      </c>
      <c r="H45" s="45" t="s">
        <v>470</v>
      </c>
      <c r="I45" s="19">
        <v>2</v>
      </c>
      <c r="J45" s="47">
        <f>GETPIVOTDATA("Descent/Approach",$H$41,"Descent/Approach","Cruise")/GETPIVOTDATA("Descent/Approach",$H$41)</f>
        <v>4.1666666666666664E-2</v>
      </c>
      <c r="K45" s="47">
        <f>'[1]General Aviation'!AB19</f>
        <v>1.5538290788013319E-2</v>
      </c>
      <c r="O45" s="45" t="s">
        <v>470</v>
      </c>
      <c r="P45" s="47">
        <v>4.1666666666666664E-2</v>
      </c>
      <c r="X45" s="45" t="s">
        <v>469</v>
      </c>
      <c r="Y45" s="19">
        <v>1</v>
      </c>
      <c r="Z45" s="47">
        <f>GETPIVOTDATA("Descent/Approach",$X$41,"Descent/Approach","Controls/Airframe")/GETPIVOTDATA("Descent/Approach",$X$41)</f>
        <v>3.5714285714285712E-2</v>
      </c>
      <c r="AA45" s="47">
        <f>'[1]General Aviation'!AB28</f>
        <v>0.23608017817371937</v>
      </c>
      <c r="AD45" s="45" t="s">
        <v>471</v>
      </c>
      <c r="AE45" s="47">
        <v>0.14285714285714285</v>
      </c>
      <c r="AF45" s="46"/>
    </row>
    <row r="46" spans="1:32" x14ac:dyDescent="0.2">
      <c r="A46" s="45" t="s">
        <v>443</v>
      </c>
      <c r="B46" s="19">
        <v>76</v>
      </c>
      <c r="H46" s="45" t="s">
        <v>376</v>
      </c>
      <c r="I46" s="19">
        <v>18</v>
      </c>
      <c r="J46" s="47">
        <f>GETPIVOTDATA("Descent/Approach",$H$41,"Descent/Approach","Weather")/GETPIVOTDATA("Descent/Approach",$H$41)</f>
        <v>0.375</v>
      </c>
      <c r="K46" s="47">
        <f>'[1]General Aviation'!AB18</f>
        <v>4.6121593291404611E-2</v>
      </c>
      <c r="O46" s="45" t="s">
        <v>376</v>
      </c>
      <c r="P46" s="47">
        <v>0.375</v>
      </c>
      <c r="X46" s="45" t="s">
        <v>471</v>
      </c>
      <c r="Y46" s="19">
        <v>4</v>
      </c>
      <c r="Z46" s="47">
        <f>GETPIVOTDATA("Descent/Approach",$X$41,"Descent/Approach","Landing Gear/Brakes")/GETPIVOTDATA("Descent/Approach",$X$41)</f>
        <v>0.14285714285714285</v>
      </c>
      <c r="AA46" s="47">
        <f>'[1]General Aviation'!AB27</f>
        <v>0.43652561247216037</v>
      </c>
      <c r="AD46" s="45" t="s">
        <v>472</v>
      </c>
      <c r="AE46" s="47">
        <v>0.5714285714285714</v>
      </c>
      <c r="AF46" s="46"/>
    </row>
    <row r="47" spans="1:32" x14ac:dyDescent="0.2">
      <c r="H47" s="45" t="s">
        <v>473</v>
      </c>
      <c r="I47" s="19">
        <v>9</v>
      </c>
      <c r="J47" s="47">
        <f>GETPIVOTDATA("Descent/Approach",$H$41,"Descent/Approach","Takeoff/Climb")/GETPIVOTDATA("Descent/Approach",$H$41)</f>
        <v>0.1875</v>
      </c>
      <c r="K47" s="47">
        <f>'[1]General Aviation'!AB20</f>
        <v>0.18115673942532989</v>
      </c>
      <c r="O47" s="45" t="s">
        <v>473</v>
      </c>
      <c r="P47" s="47">
        <v>0.1875</v>
      </c>
      <c r="X47" s="45" t="s">
        <v>472</v>
      </c>
      <c r="Y47" s="19">
        <v>16</v>
      </c>
      <c r="Z47" s="47">
        <f>GETPIVOTDATA("Descent/Approach",$X$41,"Descent/Approach","Engine/Prop")/GETPIVOTDATA("Descent/Approach",$X$41)</f>
        <v>0.5714285714285714</v>
      </c>
      <c r="AF47" s="46"/>
    </row>
    <row r="48" spans="1:32" x14ac:dyDescent="0.2">
      <c r="H48" s="45" t="s">
        <v>474</v>
      </c>
      <c r="I48" s="19">
        <v>7</v>
      </c>
      <c r="J48" s="47">
        <f>GETPIVOTDATA("Descent/Approach",$H$41,"Descent/Approach","Preflight/Taxi")/GETPIVOTDATA("Descent/Approach",$H$41)</f>
        <v>0.14583333333333334</v>
      </c>
      <c r="K48" s="47">
        <f>'[1]General Aviation'!AB16</f>
        <v>3.4899494388950549E-2</v>
      </c>
      <c r="O48" s="45" t="s">
        <v>474</v>
      </c>
      <c r="P48" s="47">
        <v>0.14583333333333334</v>
      </c>
      <c r="X48" s="45" t="s">
        <v>443</v>
      </c>
      <c r="Y48" s="19">
        <v>28</v>
      </c>
    </row>
    <row r="49" spans="8:9" x14ac:dyDescent="0.2">
      <c r="H49" s="45" t="s">
        <v>443</v>
      </c>
      <c r="I49" s="19">
        <v>48</v>
      </c>
    </row>
    <row r="77" spans="8:9" x14ac:dyDescent="0.2">
      <c r="H77" s="49" t="s">
        <v>3</v>
      </c>
      <c r="I77" s="19" t="s">
        <v>3</v>
      </c>
    </row>
    <row r="79" spans="8:9" x14ac:dyDescent="0.2">
      <c r="H79" s="49" t="s">
        <v>459</v>
      </c>
      <c r="I79" s="19" t="s">
        <v>476</v>
      </c>
    </row>
    <row r="80" spans="8:9" x14ac:dyDescent="0.2">
      <c r="H80" s="45" t="s">
        <v>472</v>
      </c>
      <c r="I80" s="19">
        <v>1</v>
      </c>
    </row>
    <row r="81" spans="1:12" x14ac:dyDescent="0.2">
      <c r="H81" s="48" t="s">
        <v>479</v>
      </c>
      <c r="I81" s="19">
        <v>1</v>
      </c>
    </row>
    <row r="82" spans="1:12" x14ac:dyDescent="0.2">
      <c r="H82" s="45" t="s">
        <v>465</v>
      </c>
      <c r="I82" s="19">
        <v>2</v>
      </c>
    </row>
    <row r="83" spans="1:12" x14ac:dyDescent="0.2">
      <c r="H83" s="48" t="s">
        <v>480</v>
      </c>
      <c r="I83" s="19">
        <v>1</v>
      </c>
    </row>
    <row r="84" spans="1:12" x14ac:dyDescent="0.2">
      <c r="H84" s="48" t="s">
        <v>481</v>
      </c>
      <c r="I84" s="19">
        <v>1</v>
      </c>
    </row>
    <row r="85" spans="1:12" x14ac:dyDescent="0.2">
      <c r="H85" s="45" t="s">
        <v>21</v>
      </c>
      <c r="I85" s="19">
        <v>1</v>
      </c>
    </row>
    <row r="86" spans="1:12" x14ac:dyDescent="0.2">
      <c r="H86" s="48" t="s">
        <v>149</v>
      </c>
      <c r="I86" s="19">
        <v>1</v>
      </c>
    </row>
    <row r="87" spans="1:12" x14ac:dyDescent="0.2">
      <c r="H87" s="45" t="s">
        <v>467</v>
      </c>
      <c r="I87" s="19">
        <v>1</v>
      </c>
    </row>
    <row r="88" spans="1:12" x14ac:dyDescent="0.2">
      <c r="H88" s="48" t="s">
        <v>482</v>
      </c>
      <c r="I88" s="19">
        <v>1</v>
      </c>
    </row>
    <row r="89" spans="1:12" x14ac:dyDescent="0.2">
      <c r="H89" s="45" t="s">
        <v>443</v>
      </c>
      <c r="I89" s="19">
        <v>5</v>
      </c>
    </row>
    <row r="96" spans="1:12" x14ac:dyDescent="0.2">
      <c r="A96" s="19" t="s">
        <v>483</v>
      </c>
      <c r="B96" s="19" t="s">
        <v>484</v>
      </c>
      <c r="K96" s="19" t="s">
        <v>485</v>
      </c>
      <c r="L96" s="19" t="s">
        <v>484</v>
      </c>
    </row>
    <row r="97" spans="1:14" x14ac:dyDescent="0.2">
      <c r="D97" s="47"/>
      <c r="E97" s="47"/>
      <c r="F97" s="47"/>
      <c r="G97" s="47"/>
      <c r="H97" s="47"/>
    </row>
    <row r="98" spans="1:14" x14ac:dyDescent="0.2">
      <c r="A98" s="49" t="s">
        <v>459</v>
      </c>
      <c r="B98" s="19" t="s">
        <v>486</v>
      </c>
      <c r="D98" s="47"/>
      <c r="E98" s="47"/>
      <c r="F98" s="47"/>
      <c r="G98" s="47"/>
      <c r="H98" s="47"/>
      <c r="K98" s="49" t="s">
        <v>459</v>
      </c>
      <c r="L98" s="19" t="s">
        <v>486</v>
      </c>
    </row>
    <row r="99" spans="1:14" x14ac:dyDescent="0.2">
      <c r="A99" s="45" t="s">
        <v>20</v>
      </c>
      <c r="B99" s="19">
        <v>61</v>
      </c>
      <c r="D99" s="47"/>
      <c r="E99" s="47"/>
      <c r="G99" s="47"/>
      <c r="H99" s="47"/>
      <c r="K99" s="45" t="s">
        <v>20</v>
      </c>
      <c r="L99" s="19">
        <v>22</v>
      </c>
    </row>
    <row r="100" spans="1:14" x14ac:dyDescent="0.2">
      <c r="A100" s="45" t="s">
        <v>19</v>
      </c>
      <c r="B100" s="19">
        <v>91</v>
      </c>
      <c r="D100" s="47"/>
      <c r="E100" s="47" t="s">
        <v>477</v>
      </c>
      <c r="F100" s="47">
        <f>(GETPIVOTDATA("Cause (Environmental, Pilot Error, Material Failure, Maintenance Error)",$A$98,"Cause (Environmental, Pilot Error, Material Failure, Maintenance Error)","Pilot Error")+GETPIVOTDATA("Cause (Environmental, Pilot Error, Material Failure, Maintenance Error)",$A$98,"Cause (Environmental, Pilot Error, Material Failure, Maintenance Error)","Environmental"))/GETPIVOTDATA("Cause (Environmental, Pilot Error, Material Failure, Maintenance Error)",$A$98)</f>
        <v>0.73786407766990292</v>
      </c>
      <c r="G100" s="47"/>
      <c r="H100" s="47"/>
      <c r="K100" s="45" t="s">
        <v>19</v>
      </c>
      <c r="L100" s="19">
        <v>27</v>
      </c>
      <c r="N100" s="47">
        <f>(GETPIVOTDATA("Environmental",$K$98,"Environmental","Pilot Error")+GETPIVOTDATA("Environmental",$K$98,"Environmental","Environmental"))/GETPIVOTDATA("Environmental",$K$98)</f>
        <v>0.63636363636363635</v>
      </c>
    </row>
    <row r="101" spans="1:14" x14ac:dyDescent="0.2">
      <c r="A101" s="45" t="s">
        <v>18</v>
      </c>
      <c r="B101" s="19">
        <v>15</v>
      </c>
      <c r="D101" s="47"/>
      <c r="E101" s="47" t="s">
        <v>487</v>
      </c>
      <c r="F101" s="47">
        <f>(GETPIVOTDATA("Cause (Environmental, Pilot Error, Material Failure, Maintenance Error)",$A$98,"Cause (Environmental, Pilot Error, Material Failure, Maintenance Error)","Maintenance Error")+GETPIVOTDATA("Cause (Environmental, Pilot Error, Material Failure, Maintenance Error)",$A$98,"Cause (Environmental, Pilot Error, Material Failure, Maintenance Error)","Material Failure"))/GETPIVOTDATA("Cause (Environmental, Pilot Error, Material Failure, Maintenance Error)",$A$98)</f>
        <v>0.26213592233009708</v>
      </c>
      <c r="G101" s="47"/>
      <c r="H101" s="47"/>
      <c r="K101" s="45" t="s">
        <v>18</v>
      </c>
      <c r="L101" s="19">
        <v>4</v>
      </c>
      <c r="N101" s="47">
        <f>(GETPIVOTDATA("Environmental",$K$98,"Environmental","Maintenance Error")+GETPIVOTDATA("Environmental",$K$98,"Environmental","Material Failure"))/GETPIVOTDATA("Environmental",$K$98)</f>
        <v>0.36363636363636365</v>
      </c>
    </row>
    <row r="102" spans="1:14" x14ac:dyDescent="0.2">
      <c r="A102" s="45" t="s">
        <v>17</v>
      </c>
      <c r="B102" s="19">
        <v>39</v>
      </c>
      <c r="D102" s="47"/>
      <c r="E102" s="47"/>
      <c r="F102" s="47"/>
      <c r="G102" s="47"/>
      <c r="H102" s="47"/>
      <c r="K102" s="45" t="s">
        <v>17</v>
      </c>
      <c r="L102" s="19">
        <v>24</v>
      </c>
    </row>
    <row r="103" spans="1:14" x14ac:dyDescent="0.2">
      <c r="A103" s="45" t="s">
        <v>443</v>
      </c>
      <c r="B103" s="19">
        <v>206</v>
      </c>
      <c r="D103" s="47"/>
      <c r="E103" s="47"/>
      <c r="F103" s="47"/>
      <c r="G103" s="47"/>
      <c r="H103" s="47"/>
      <c r="K103" s="45" t="s">
        <v>443</v>
      </c>
      <c r="L103" s="19">
        <v>77</v>
      </c>
    </row>
    <row r="104" spans="1:14" x14ac:dyDescent="0.2">
      <c r="D104" s="47"/>
      <c r="E104" s="47"/>
      <c r="F104" s="47"/>
      <c r="G104" s="47"/>
      <c r="H104" s="47"/>
    </row>
    <row r="105" spans="1:14" x14ac:dyDescent="0.2">
      <c r="D105" s="47"/>
      <c r="E105" s="47"/>
      <c r="F105" s="47"/>
      <c r="G105" s="47"/>
      <c r="H105" s="47"/>
    </row>
    <row r="135" spans="1:5" x14ac:dyDescent="0.2">
      <c r="A135" s="49" t="s">
        <v>459</v>
      </c>
      <c r="B135" s="19" t="s">
        <v>460</v>
      </c>
    </row>
    <row r="136" spans="1:5" x14ac:dyDescent="0.2">
      <c r="A136" s="45" t="s">
        <v>3</v>
      </c>
      <c r="B136" s="19">
        <v>10</v>
      </c>
    </row>
    <row r="137" spans="1:5" x14ac:dyDescent="0.2">
      <c r="A137" s="48" t="s">
        <v>20</v>
      </c>
      <c r="B137" s="19">
        <v>8</v>
      </c>
      <c r="D137" s="19">
        <f>GETPIVOTDATA("Cause (Environmental, Pilot Error, Material Failure, Maintenance Error)",$A$135,"Class","A","Cause (Environmental, Pilot Error, Material Failure, Maintenance Error)","Pilot Error")/GETPIVOTDATA("Cause (Environmental, Pilot Error, Material Failure, Maintenance Error)",$A$135,"Class","A")</f>
        <v>0.8</v>
      </c>
      <c r="E137" s="19">
        <f>D137</f>
        <v>0.8</v>
      </c>
    </row>
    <row r="138" spans="1:5" x14ac:dyDescent="0.2">
      <c r="A138" s="48" t="s">
        <v>17</v>
      </c>
      <c r="B138" s="19">
        <v>2</v>
      </c>
      <c r="D138" s="19">
        <f>GETPIVOTDATA("Cause (Environmental, Pilot Error, Material Failure, Maintenance Error)",$A$135,"Class","A","Cause (Environmental, Pilot Error, Material Failure, Maintenance Error)","Material Failure")/GETPIVOTDATA("Cause (Environmental, Pilot Error, Material Failure, Maintenance Error)",$A$135,"Class","A")</f>
        <v>0.2</v>
      </c>
      <c r="E138" s="19">
        <f>E137+D138</f>
        <v>1</v>
      </c>
    </row>
    <row r="139" spans="1:5" x14ac:dyDescent="0.2">
      <c r="A139" s="45" t="s">
        <v>1</v>
      </c>
      <c r="B139" s="19">
        <v>19</v>
      </c>
    </row>
    <row r="140" spans="1:5" x14ac:dyDescent="0.2">
      <c r="A140" s="48" t="s">
        <v>20</v>
      </c>
      <c r="B140" s="19">
        <v>7</v>
      </c>
      <c r="D140" s="19">
        <f>GETPIVOTDATA("Cause (Environmental, Pilot Error, Material Failure, Maintenance Error)",$A$135,"Class","B","Cause (Environmental, Pilot Error, Material Failure, Maintenance Error)","Pilot Error")/GETPIVOTDATA("Cause (Environmental, Pilot Error, Material Failure, Maintenance Error)",$A$135,"Class","B")</f>
        <v>0.36842105263157893</v>
      </c>
      <c r="E140" s="19">
        <f>D140</f>
        <v>0.36842105263157893</v>
      </c>
    </row>
    <row r="141" spans="1:5" x14ac:dyDescent="0.2">
      <c r="A141" s="48" t="s">
        <v>18</v>
      </c>
      <c r="B141" s="19">
        <v>3</v>
      </c>
      <c r="D141" s="19">
        <f>GETPIVOTDATA("Cause (Environmental, Pilot Error, Material Failure, Maintenance Error)",$A$135,"Class","B","Cause (Environmental, Pilot Error, Material Failure, Maintenance Error)","Maintenance Error")/GETPIVOTDATA("Cause (Environmental, Pilot Error, Material Failure, Maintenance Error)",$A$135,"Class","B")</f>
        <v>0.15789473684210525</v>
      </c>
      <c r="E141" s="19">
        <f>E140+D141</f>
        <v>0.52631578947368418</v>
      </c>
    </row>
    <row r="142" spans="1:5" x14ac:dyDescent="0.2">
      <c r="A142" s="48" t="s">
        <v>17</v>
      </c>
      <c r="B142" s="19">
        <v>6</v>
      </c>
      <c r="D142" s="19">
        <f>GETPIVOTDATA("Cause (Environmental, Pilot Error, Material Failure, Maintenance Error)",$A$135,"Class","B","Cause (Environmental, Pilot Error, Material Failure, Maintenance Error)","Material Failure")/GETPIVOTDATA("Cause (Environmental, Pilot Error, Material Failure, Maintenance Error)",$A$135,"Class","B")</f>
        <v>0.31578947368421051</v>
      </c>
      <c r="E142" s="19">
        <f>E141+D142</f>
        <v>0.84210526315789469</v>
      </c>
    </row>
    <row r="143" spans="1:5" x14ac:dyDescent="0.2">
      <c r="A143" s="48" t="s">
        <v>19</v>
      </c>
      <c r="B143" s="19">
        <v>3</v>
      </c>
      <c r="D143" s="19">
        <f>GETPIVOTDATA("Cause (Environmental, Pilot Error, Material Failure, Maintenance Error)",$A$135,"Class","B","Cause (Environmental, Pilot Error, Material Failure, Maintenance Error)","Environmental")/GETPIVOTDATA("Cause (Environmental, Pilot Error, Material Failure, Maintenance Error)",$A$135,"Class","B")</f>
        <v>0.15789473684210525</v>
      </c>
      <c r="E143" s="19">
        <f>E142+D143</f>
        <v>1</v>
      </c>
    </row>
    <row r="144" spans="1:5" x14ac:dyDescent="0.2">
      <c r="A144" s="45" t="s">
        <v>2</v>
      </c>
      <c r="B144" s="19">
        <v>177</v>
      </c>
    </row>
    <row r="145" spans="1:5" x14ac:dyDescent="0.2">
      <c r="A145" s="48" t="s">
        <v>20</v>
      </c>
      <c r="B145" s="19">
        <v>46</v>
      </c>
      <c r="D145" s="19">
        <f>GETPIVOTDATA("Cause (Environmental, Pilot Error, Material Failure, Maintenance Error)",$A$135,"Class","C","Cause (Environmental, Pilot Error, Material Failure, Maintenance Error)","Pilot Error")/GETPIVOTDATA("Cause (Environmental, Pilot Error, Material Failure, Maintenance Error)",$A$135,"Class","C")</f>
        <v>0.25988700564971751</v>
      </c>
      <c r="E145" s="19">
        <f>D145</f>
        <v>0.25988700564971751</v>
      </c>
    </row>
    <row r="146" spans="1:5" x14ac:dyDescent="0.2">
      <c r="A146" s="48" t="s">
        <v>18</v>
      </c>
      <c r="B146" s="19">
        <v>12</v>
      </c>
      <c r="D146" s="19">
        <f>GETPIVOTDATA("Cause (Environmental, Pilot Error, Material Failure, Maintenance Error)",$A$135,"Class","C","Cause (Environmental, Pilot Error, Material Failure, Maintenance Error)","Maintenance Error")/GETPIVOTDATA("Cause (Environmental, Pilot Error, Material Failure, Maintenance Error)",$A$135,"Class","C")</f>
        <v>6.7796610169491525E-2</v>
      </c>
      <c r="E146" s="19">
        <f>E145+D146</f>
        <v>0.32768361581920902</v>
      </c>
    </row>
    <row r="147" spans="1:5" x14ac:dyDescent="0.2">
      <c r="A147" s="48" t="s">
        <v>17</v>
      </c>
      <c r="B147" s="19">
        <v>31</v>
      </c>
      <c r="D147" s="19">
        <f>GETPIVOTDATA("Cause (Environmental, Pilot Error, Material Failure, Maintenance Error)",$A$135,"Class","C","Cause (Environmental, Pilot Error, Material Failure, Maintenance Error)","Material Failure")/GETPIVOTDATA("Cause (Environmental, Pilot Error, Material Failure, Maintenance Error)",$A$135,"Class","C")</f>
        <v>0.1751412429378531</v>
      </c>
      <c r="E147" s="19">
        <f>E146+D147</f>
        <v>0.50282485875706207</v>
      </c>
    </row>
    <row r="148" spans="1:5" x14ac:dyDescent="0.2">
      <c r="A148" s="48" t="s">
        <v>19</v>
      </c>
      <c r="B148" s="19">
        <v>88</v>
      </c>
      <c r="D148" s="19">
        <f>GETPIVOTDATA("Cause (Environmental, Pilot Error, Material Failure, Maintenance Error)",$A$135,"Class","C","Cause (Environmental, Pilot Error, Material Failure, Maintenance Error)","Environmental")/GETPIVOTDATA("Cause (Environmental, Pilot Error, Material Failure, Maintenance Error)",$A$135,"Class","C")</f>
        <v>0.49717514124293788</v>
      </c>
      <c r="E148" s="19">
        <f>E147+D148</f>
        <v>1</v>
      </c>
    </row>
    <row r="149" spans="1:5" x14ac:dyDescent="0.2">
      <c r="A149" s="45" t="s">
        <v>443</v>
      </c>
      <c r="B149" s="19">
        <v>206</v>
      </c>
    </row>
    <row r="153" spans="1:5" x14ac:dyDescent="0.2">
      <c r="B153" s="19" t="s">
        <v>3</v>
      </c>
      <c r="C153" s="19">
        <f>GETPIVOTDATA("Cause (Environmental, Pilot Error, Material Failure, Maintenance Error)",$A$135,"Class","A")</f>
        <v>10</v>
      </c>
    </row>
    <row r="154" spans="1:5" x14ac:dyDescent="0.2">
      <c r="B154" s="19" t="s">
        <v>20</v>
      </c>
      <c r="C154" s="19">
        <f>GETPIVOTDATA("Cause (Environmental, Pilot Error, Material Failure, Maintenance Error)",$A$135,"Class","A","Cause (Environmental, Pilot Error, Material Failure, Maintenance Error)","Pilot Error")</f>
        <v>8</v>
      </c>
      <c r="D154" s="47">
        <f>C154/C153</f>
        <v>0.8</v>
      </c>
      <c r="E154" s="47">
        <f>D154</f>
        <v>0.8</v>
      </c>
    </row>
    <row r="155" spans="1:5" x14ac:dyDescent="0.2">
      <c r="B155" s="19" t="s">
        <v>17</v>
      </c>
      <c r="C155" s="19">
        <f>GETPIVOTDATA("Cause (Environmental, Pilot Error, Material Failure, Maintenance Error)",$A$135,"Class","A","Cause (Environmental, Pilot Error, Material Failure, Maintenance Error)","Material Failure")</f>
        <v>2</v>
      </c>
      <c r="D155" s="47">
        <f>C155/C153</f>
        <v>0.2</v>
      </c>
      <c r="E155" s="47">
        <f>E154+D155</f>
        <v>1</v>
      </c>
    </row>
    <row r="157" spans="1:5" x14ac:dyDescent="0.2">
      <c r="B157" s="19" t="s">
        <v>1</v>
      </c>
      <c r="C157" s="19">
        <f>GETPIVOTDATA("Cause (Environmental, Pilot Error, Material Failure, Maintenance Error)",$A$135,"Class","B")</f>
        <v>19</v>
      </c>
    </row>
    <row r="158" spans="1:5" x14ac:dyDescent="0.2">
      <c r="B158" s="19" t="s">
        <v>20</v>
      </c>
      <c r="C158" s="19">
        <f>GETPIVOTDATA("Cause (Environmental, Pilot Error, Material Failure, Maintenance Error)",$A$135,"Class","B","Cause (Environmental, Pilot Error, Material Failure, Maintenance Error)","Pilot Error")</f>
        <v>7</v>
      </c>
      <c r="D158" s="47">
        <f>C158/C157</f>
        <v>0.36842105263157893</v>
      </c>
      <c r="E158" s="47">
        <f>D158</f>
        <v>0.36842105263157893</v>
      </c>
    </row>
    <row r="159" spans="1:5" x14ac:dyDescent="0.2">
      <c r="B159" s="19" t="s">
        <v>17</v>
      </c>
      <c r="C159" s="19">
        <f>GETPIVOTDATA("Cause (Environmental, Pilot Error, Material Failure, Maintenance Error)",$A$135,"Class","B","Cause (Environmental, Pilot Error, Material Failure, Maintenance Error)","Material Failure")</f>
        <v>6</v>
      </c>
      <c r="D159" s="47">
        <f>C159/C157</f>
        <v>0.31578947368421051</v>
      </c>
      <c r="E159" s="47">
        <f>D159+E158</f>
        <v>0.68421052631578938</v>
      </c>
    </row>
    <row r="160" spans="1:5" x14ac:dyDescent="0.2">
      <c r="B160" s="19" t="s">
        <v>18</v>
      </c>
      <c r="C160" s="19">
        <f>GETPIVOTDATA("Cause (Environmental, Pilot Error, Material Failure, Maintenance Error)",$A$135,"Class","B","Cause (Environmental, Pilot Error, Material Failure, Maintenance Error)","Maintenance Error")</f>
        <v>3</v>
      </c>
      <c r="D160" s="47">
        <f>C160/C157</f>
        <v>0.15789473684210525</v>
      </c>
      <c r="E160" s="47">
        <f>D160+E159</f>
        <v>0.84210526315789469</v>
      </c>
    </row>
    <row r="161" spans="2:5" x14ac:dyDescent="0.2">
      <c r="B161" s="19" t="s">
        <v>19</v>
      </c>
      <c r="C161" s="19">
        <f>GETPIVOTDATA("Cause (Environmental, Pilot Error, Material Failure, Maintenance Error)",$A$135,"Class","B","Cause (Environmental, Pilot Error, Material Failure, Maintenance Error)","Environmental")</f>
        <v>3</v>
      </c>
      <c r="D161" s="47">
        <f>C161/C157</f>
        <v>0.15789473684210525</v>
      </c>
      <c r="E161" s="47">
        <f>D161+E160</f>
        <v>1</v>
      </c>
    </row>
    <row r="163" spans="2:5" x14ac:dyDescent="0.2">
      <c r="B163" s="19" t="s">
        <v>2</v>
      </c>
      <c r="C163" s="19">
        <f>GETPIVOTDATA("Cause (Environmental, Pilot Error, Material Failure, Maintenance Error)",$A$135,"Class","C")</f>
        <v>177</v>
      </c>
    </row>
    <row r="164" spans="2:5" x14ac:dyDescent="0.2">
      <c r="B164" s="19" t="s">
        <v>19</v>
      </c>
      <c r="C164" s="19">
        <f>GETPIVOTDATA("Cause (Environmental, Pilot Error, Material Failure, Maintenance Error)",$A$135,"Class","C","Cause (Environmental, Pilot Error, Material Failure, Maintenance Error)","Environmental")</f>
        <v>88</v>
      </c>
      <c r="D164" s="47">
        <f>C164/C163</f>
        <v>0.49717514124293788</v>
      </c>
      <c r="E164" s="47">
        <f>D164</f>
        <v>0.49717514124293788</v>
      </c>
    </row>
    <row r="165" spans="2:5" x14ac:dyDescent="0.2">
      <c r="B165" s="19" t="s">
        <v>20</v>
      </c>
      <c r="C165" s="19">
        <f>GETPIVOTDATA("Cause (Environmental, Pilot Error, Material Failure, Maintenance Error)",$A$135,"Class","C","Cause (Environmental, Pilot Error, Material Failure, Maintenance Error)","Pilot Error")</f>
        <v>46</v>
      </c>
      <c r="D165" s="47">
        <f>C165/C163</f>
        <v>0.25988700564971751</v>
      </c>
      <c r="E165" s="47">
        <f>D165+E164</f>
        <v>0.75706214689265539</v>
      </c>
    </row>
    <row r="166" spans="2:5" x14ac:dyDescent="0.2">
      <c r="B166" s="19" t="s">
        <v>17</v>
      </c>
      <c r="C166" s="19">
        <f>GETPIVOTDATA("Cause (Environmental, Pilot Error, Material Failure, Maintenance Error)",$A$135,"Class","C","Cause (Environmental, Pilot Error, Material Failure, Maintenance Error)","Material Failure")</f>
        <v>31</v>
      </c>
      <c r="D166" s="47">
        <f>C166/C163</f>
        <v>0.1751412429378531</v>
      </c>
      <c r="E166" s="47">
        <f>D166+E165</f>
        <v>0.93220338983050843</v>
      </c>
    </row>
    <row r="167" spans="2:5" x14ac:dyDescent="0.2">
      <c r="B167" s="19" t="s">
        <v>18</v>
      </c>
      <c r="C167" s="19">
        <f>GETPIVOTDATA("Cause (Environmental, Pilot Error, Material Failure, Maintenance Error)",$A$135,"Class","C","Cause (Environmental, Pilot Error, Material Failure, Maintenance Error)","Maintenance Error")</f>
        <v>12</v>
      </c>
      <c r="D167" s="47">
        <f>C167/C163</f>
        <v>6.7796610169491525E-2</v>
      </c>
      <c r="E167" s="47">
        <f>D167+E166</f>
        <v>1</v>
      </c>
    </row>
  </sheetData>
  <pageMargins left="0.7" right="0.7" top="0.75" bottom="0.75" header="0.3" footer="0.3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pane ySplit="1" topLeftCell="A44" activePane="bottomLeft" state="frozen"/>
      <selection activeCell="I1" sqref="I1"/>
      <selection pane="bottomLeft" activeCell="F29" sqref="F29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6" bestFit="1" customWidth="1"/>
    <col min="4" max="4" width="16" hidden="1" customWidth="1"/>
    <col min="5" max="5" width="10.7109375" bestFit="1" customWidth="1"/>
    <col min="6" max="6" width="55.140625" bestFit="1" customWidth="1"/>
    <col min="7" max="7" width="35.5703125" bestFit="1" customWidth="1"/>
    <col min="8" max="8" width="11.85546875" bestFit="1" customWidth="1"/>
    <col min="9" max="9" width="38.85546875" bestFit="1" customWidth="1"/>
    <col min="10" max="10" width="13.28515625" bestFit="1" customWidth="1"/>
    <col min="11" max="11" width="15" bestFit="1" customWidth="1"/>
    <col min="12" max="12" width="15.5703125" bestFit="1" customWidth="1"/>
    <col min="13" max="13" width="18.7109375" bestFit="1" customWidth="1"/>
    <col min="14" max="14" width="39.85546875" bestFit="1" customWidth="1"/>
    <col min="15" max="15" width="27.42578125" bestFit="1" customWidth="1"/>
    <col min="16" max="16" width="12.85546875" bestFit="1" customWidth="1"/>
    <col min="17" max="17" width="17.5703125" bestFit="1" customWidth="1"/>
    <col min="18" max="18" width="16.5703125" bestFit="1" customWidth="1"/>
    <col min="19" max="19" width="27.5703125" bestFit="1" customWidth="1"/>
    <col min="20" max="20" width="9.28515625" bestFit="1" customWidth="1"/>
    <col min="21" max="21" width="18.42578125" bestFit="1" customWidth="1"/>
    <col min="22" max="22" width="76.140625" bestFit="1" customWidth="1"/>
    <col min="23" max="23" width="16.85546875" bestFit="1" customWidth="1"/>
    <col min="24" max="24" width="19.140625" bestFit="1" customWidth="1"/>
    <col min="25" max="25" width="17.42578125" bestFit="1" customWidth="1"/>
    <col min="26" max="26" width="14" bestFit="1" customWidth="1"/>
    <col min="27" max="27" width="17" bestFit="1" customWidth="1"/>
    <col min="28" max="28" width="19.7109375" bestFit="1" customWidth="1"/>
    <col min="29" max="29" width="14.85546875" bestFit="1" customWidth="1"/>
    <col min="30" max="30" width="15.28515625" bestFit="1" customWidth="1"/>
    <col min="31" max="31" width="1" bestFit="1" customWidth="1"/>
  </cols>
  <sheetData>
    <row r="1" spans="1:31" x14ac:dyDescent="0.2">
      <c r="A1" t="s">
        <v>385</v>
      </c>
      <c r="B1" t="s">
        <v>386</v>
      </c>
      <c r="C1" t="s">
        <v>387</v>
      </c>
      <c r="E1" t="s">
        <v>388</v>
      </c>
      <c r="F1" t="s">
        <v>389</v>
      </c>
      <c r="G1" t="s">
        <v>390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</row>
    <row r="2" spans="1:31" x14ac:dyDescent="0.2">
      <c r="A2" t="s">
        <v>523</v>
      </c>
      <c r="B2" t="s">
        <v>426</v>
      </c>
      <c r="C2" t="s">
        <v>524</v>
      </c>
      <c r="D2">
        <v>20000710</v>
      </c>
      <c r="E2" t="s">
        <v>525</v>
      </c>
      <c r="F2" t="s">
        <v>526</v>
      </c>
      <c r="G2" t="s">
        <v>419</v>
      </c>
      <c r="H2" t="s">
        <v>527</v>
      </c>
      <c r="I2" t="s">
        <v>528</v>
      </c>
      <c r="J2" t="s">
        <v>427</v>
      </c>
      <c r="K2" t="s">
        <v>428</v>
      </c>
      <c r="L2" t="s">
        <v>420</v>
      </c>
      <c r="M2" t="s">
        <v>529</v>
      </c>
      <c r="N2" t="s">
        <v>530</v>
      </c>
      <c r="O2" t="s">
        <v>531</v>
      </c>
      <c r="P2" t="s">
        <v>421</v>
      </c>
      <c r="Q2">
        <v>2</v>
      </c>
      <c r="R2" t="s">
        <v>532</v>
      </c>
      <c r="S2" t="s">
        <v>420</v>
      </c>
      <c r="T2" t="s">
        <v>420</v>
      </c>
      <c r="U2" t="s">
        <v>438</v>
      </c>
      <c r="V2" t="s">
        <v>420</v>
      </c>
      <c r="W2">
        <v>0</v>
      </c>
      <c r="X2">
        <v>0</v>
      </c>
      <c r="Y2">
        <v>0</v>
      </c>
      <c r="Z2">
        <v>7</v>
      </c>
      <c r="AA2" t="s">
        <v>423</v>
      </c>
      <c r="AB2" t="s">
        <v>430</v>
      </c>
      <c r="AC2" t="s">
        <v>424</v>
      </c>
      <c r="AD2" t="s">
        <v>533</v>
      </c>
      <c r="AE2" t="s">
        <v>416</v>
      </c>
    </row>
    <row r="3" spans="1:31" x14ac:dyDescent="0.2">
      <c r="A3" t="s">
        <v>581</v>
      </c>
      <c r="B3" t="s">
        <v>426</v>
      </c>
      <c r="C3" t="s">
        <v>582</v>
      </c>
      <c r="D3">
        <v>20031111</v>
      </c>
      <c r="E3" t="s">
        <v>583</v>
      </c>
      <c r="F3" t="s">
        <v>584</v>
      </c>
      <c r="G3" t="s">
        <v>419</v>
      </c>
      <c r="H3" t="s">
        <v>585</v>
      </c>
      <c r="I3" t="s">
        <v>586</v>
      </c>
      <c r="J3" t="s">
        <v>427</v>
      </c>
      <c r="K3" t="s">
        <v>428</v>
      </c>
      <c r="L3" t="s">
        <v>420</v>
      </c>
      <c r="M3" t="s">
        <v>587</v>
      </c>
      <c r="N3" t="s">
        <v>530</v>
      </c>
      <c r="O3" t="s">
        <v>540</v>
      </c>
      <c r="P3" t="s">
        <v>421</v>
      </c>
      <c r="Q3">
        <v>2</v>
      </c>
      <c r="R3" t="s">
        <v>532</v>
      </c>
      <c r="S3" t="s">
        <v>420</v>
      </c>
      <c r="T3" t="s">
        <v>433</v>
      </c>
      <c r="U3" t="s">
        <v>420</v>
      </c>
      <c r="V3" t="s">
        <v>420</v>
      </c>
      <c r="W3" t="s">
        <v>420</v>
      </c>
      <c r="X3" t="s">
        <v>420</v>
      </c>
      <c r="Y3" t="s">
        <v>420</v>
      </c>
      <c r="Z3">
        <v>5</v>
      </c>
      <c r="AA3" t="s">
        <v>423</v>
      </c>
      <c r="AB3" t="s">
        <v>430</v>
      </c>
      <c r="AC3" t="s">
        <v>424</v>
      </c>
      <c r="AD3" t="s">
        <v>588</v>
      </c>
      <c r="AE3" t="s">
        <v>416</v>
      </c>
    </row>
    <row r="4" spans="1:31" x14ac:dyDescent="0.2">
      <c r="A4" t="s">
        <v>589</v>
      </c>
      <c r="B4" t="s">
        <v>418</v>
      </c>
      <c r="C4" t="s">
        <v>590</v>
      </c>
      <c r="D4">
        <v>20031125</v>
      </c>
      <c r="E4" t="s">
        <v>591</v>
      </c>
      <c r="F4" t="s">
        <v>592</v>
      </c>
      <c r="G4" t="s">
        <v>419</v>
      </c>
      <c r="H4" t="s">
        <v>593</v>
      </c>
      <c r="I4" t="s">
        <v>594</v>
      </c>
      <c r="J4" t="s">
        <v>418</v>
      </c>
      <c r="K4" t="s">
        <v>425</v>
      </c>
      <c r="L4" t="s">
        <v>420</v>
      </c>
      <c r="M4" t="s">
        <v>595</v>
      </c>
      <c r="N4" t="s">
        <v>530</v>
      </c>
      <c r="O4" t="s">
        <v>540</v>
      </c>
      <c r="P4" t="s">
        <v>421</v>
      </c>
      <c r="Q4">
        <v>2</v>
      </c>
      <c r="R4" t="s">
        <v>596</v>
      </c>
      <c r="S4" t="s">
        <v>420</v>
      </c>
      <c r="T4" t="s">
        <v>433</v>
      </c>
      <c r="U4" t="s">
        <v>420</v>
      </c>
      <c r="V4" t="s">
        <v>420</v>
      </c>
      <c r="W4" t="s">
        <v>420</v>
      </c>
      <c r="X4" t="s">
        <v>420</v>
      </c>
      <c r="Y4" t="s">
        <v>420</v>
      </c>
      <c r="Z4">
        <v>4</v>
      </c>
      <c r="AA4" t="s">
        <v>423</v>
      </c>
      <c r="AB4" t="s">
        <v>432</v>
      </c>
      <c r="AC4" t="s">
        <v>424</v>
      </c>
      <c r="AD4" t="s">
        <v>597</v>
      </c>
      <c r="AE4" t="s">
        <v>416</v>
      </c>
    </row>
    <row r="5" spans="1:31" x14ac:dyDescent="0.2">
      <c r="A5" t="s">
        <v>598</v>
      </c>
      <c r="B5" t="s">
        <v>426</v>
      </c>
      <c r="C5" t="s">
        <v>599</v>
      </c>
      <c r="D5">
        <v>20041201</v>
      </c>
      <c r="E5" t="s">
        <v>600</v>
      </c>
      <c r="F5" t="s">
        <v>601</v>
      </c>
      <c r="G5" t="s">
        <v>602</v>
      </c>
      <c r="H5" t="s">
        <v>420</v>
      </c>
      <c r="I5" t="s">
        <v>420</v>
      </c>
      <c r="J5" t="s">
        <v>427</v>
      </c>
      <c r="K5" t="s">
        <v>428</v>
      </c>
      <c r="L5" t="s">
        <v>420</v>
      </c>
      <c r="M5" t="s">
        <v>603</v>
      </c>
      <c r="N5" t="s">
        <v>530</v>
      </c>
      <c r="O5" t="s">
        <v>540</v>
      </c>
      <c r="P5" t="s">
        <v>421</v>
      </c>
      <c r="Q5" t="s">
        <v>420</v>
      </c>
      <c r="R5" t="s">
        <v>420</v>
      </c>
      <c r="S5" t="s">
        <v>420</v>
      </c>
      <c r="T5" t="s">
        <v>420</v>
      </c>
      <c r="U5" t="s">
        <v>422</v>
      </c>
      <c r="V5" t="s">
        <v>420</v>
      </c>
      <c r="W5" t="s">
        <v>420</v>
      </c>
      <c r="X5" t="s">
        <v>420</v>
      </c>
      <c r="Y5" t="s">
        <v>420</v>
      </c>
      <c r="Z5">
        <v>6</v>
      </c>
      <c r="AA5" t="s">
        <v>420</v>
      </c>
      <c r="AB5" t="s">
        <v>420</v>
      </c>
      <c r="AC5" t="s">
        <v>436</v>
      </c>
      <c r="AD5" t="s">
        <v>434</v>
      </c>
      <c r="AE5" t="s">
        <v>416</v>
      </c>
    </row>
    <row r="6" spans="1:31" x14ac:dyDescent="0.2">
      <c r="A6" t="s">
        <v>573</v>
      </c>
      <c r="B6" t="s">
        <v>426</v>
      </c>
      <c r="C6" t="s">
        <v>574</v>
      </c>
      <c r="D6">
        <v>20050926</v>
      </c>
      <c r="E6" t="s">
        <v>575</v>
      </c>
      <c r="F6" t="s">
        <v>576</v>
      </c>
      <c r="G6" t="s">
        <v>419</v>
      </c>
      <c r="H6" t="s">
        <v>577</v>
      </c>
      <c r="I6" t="s">
        <v>578</v>
      </c>
      <c r="J6" t="s">
        <v>427</v>
      </c>
      <c r="K6" t="s">
        <v>428</v>
      </c>
      <c r="L6" t="s">
        <v>420</v>
      </c>
      <c r="M6" t="s">
        <v>579</v>
      </c>
      <c r="N6" t="s">
        <v>530</v>
      </c>
      <c r="O6" t="s">
        <v>540</v>
      </c>
      <c r="P6" t="s">
        <v>421</v>
      </c>
      <c r="Q6">
        <v>2</v>
      </c>
      <c r="R6" t="s">
        <v>532</v>
      </c>
      <c r="S6" t="s">
        <v>420</v>
      </c>
      <c r="T6" t="s">
        <v>420</v>
      </c>
      <c r="U6" t="s">
        <v>429</v>
      </c>
      <c r="V6" t="s">
        <v>420</v>
      </c>
      <c r="W6" t="s">
        <v>420</v>
      </c>
      <c r="X6" t="s">
        <v>420</v>
      </c>
      <c r="Y6" t="s">
        <v>420</v>
      </c>
      <c r="Z6">
        <v>2</v>
      </c>
      <c r="AA6" t="s">
        <v>431</v>
      </c>
      <c r="AB6" t="s">
        <v>430</v>
      </c>
      <c r="AC6" t="s">
        <v>424</v>
      </c>
      <c r="AD6" t="s">
        <v>580</v>
      </c>
      <c r="AE6" t="s">
        <v>416</v>
      </c>
    </row>
    <row r="7" spans="1:31" x14ac:dyDescent="0.2">
      <c r="A7" t="s">
        <v>550</v>
      </c>
      <c r="B7" t="s">
        <v>426</v>
      </c>
      <c r="C7" t="s">
        <v>551</v>
      </c>
      <c r="D7">
        <v>20080415</v>
      </c>
      <c r="E7" t="s">
        <v>552</v>
      </c>
      <c r="F7" t="s">
        <v>553</v>
      </c>
      <c r="G7" t="s">
        <v>419</v>
      </c>
      <c r="H7" t="s">
        <v>554</v>
      </c>
      <c r="I7" t="s">
        <v>555</v>
      </c>
      <c r="J7" t="s">
        <v>427</v>
      </c>
      <c r="K7" t="s">
        <v>428</v>
      </c>
      <c r="L7" t="s">
        <v>435</v>
      </c>
      <c r="M7" t="s">
        <v>556</v>
      </c>
      <c r="N7" t="s">
        <v>539</v>
      </c>
      <c r="O7" t="s">
        <v>540</v>
      </c>
      <c r="P7" t="s">
        <v>421</v>
      </c>
      <c r="Q7">
        <v>2</v>
      </c>
      <c r="R7" t="s">
        <v>532</v>
      </c>
      <c r="S7" t="s">
        <v>541</v>
      </c>
      <c r="T7" t="s">
        <v>420</v>
      </c>
      <c r="U7" t="s">
        <v>438</v>
      </c>
      <c r="V7" t="s">
        <v>420</v>
      </c>
      <c r="W7" t="s">
        <v>420</v>
      </c>
      <c r="X7" t="s">
        <v>420</v>
      </c>
      <c r="Y7" t="s">
        <v>420</v>
      </c>
      <c r="Z7">
        <v>4</v>
      </c>
      <c r="AA7" t="s">
        <v>423</v>
      </c>
      <c r="AB7" t="s">
        <v>432</v>
      </c>
      <c r="AC7" t="s">
        <v>424</v>
      </c>
      <c r="AD7" t="s">
        <v>557</v>
      </c>
      <c r="AE7" t="s">
        <v>416</v>
      </c>
    </row>
    <row r="8" spans="1:31" x14ac:dyDescent="0.2">
      <c r="A8" t="s">
        <v>558</v>
      </c>
      <c r="B8" t="s">
        <v>426</v>
      </c>
      <c r="C8" t="s">
        <v>559</v>
      </c>
      <c r="D8">
        <v>20080430</v>
      </c>
      <c r="E8" t="s">
        <v>560</v>
      </c>
      <c r="F8" t="s">
        <v>561</v>
      </c>
      <c r="G8" t="s">
        <v>419</v>
      </c>
      <c r="H8" t="s">
        <v>562</v>
      </c>
      <c r="I8" t="s">
        <v>563</v>
      </c>
      <c r="J8" t="s">
        <v>427</v>
      </c>
      <c r="K8" t="s">
        <v>428</v>
      </c>
      <c r="L8" t="s">
        <v>435</v>
      </c>
      <c r="M8" t="s">
        <v>564</v>
      </c>
      <c r="N8" t="s">
        <v>539</v>
      </c>
      <c r="O8" t="s">
        <v>540</v>
      </c>
      <c r="P8" t="s">
        <v>421</v>
      </c>
      <c r="Q8">
        <v>2</v>
      </c>
      <c r="R8" t="s">
        <v>532</v>
      </c>
      <c r="S8" t="s">
        <v>437</v>
      </c>
      <c r="T8" t="s">
        <v>420</v>
      </c>
      <c r="U8" t="s">
        <v>565</v>
      </c>
      <c r="V8" t="s">
        <v>420</v>
      </c>
      <c r="W8" t="s">
        <v>420</v>
      </c>
      <c r="X8" t="s">
        <v>420</v>
      </c>
      <c r="Y8" t="s">
        <v>420</v>
      </c>
      <c r="Z8">
        <v>6</v>
      </c>
      <c r="AA8" t="s">
        <v>423</v>
      </c>
      <c r="AB8" t="s">
        <v>432</v>
      </c>
      <c r="AC8" t="s">
        <v>424</v>
      </c>
      <c r="AD8" t="s">
        <v>728</v>
      </c>
      <c r="AE8" t="s">
        <v>416</v>
      </c>
    </row>
    <row r="9" spans="1:31" x14ac:dyDescent="0.2">
      <c r="A9" t="s">
        <v>567</v>
      </c>
      <c r="B9" t="s">
        <v>418</v>
      </c>
      <c r="C9" t="s">
        <v>568</v>
      </c>
      <c r="D9">
        <v>20100528</v>
      </c>
      <c r="E9" t="s">
        <v>569</v>
      </c>
      <c r="F9" t="s">
        <v>553</v>
      </c>
      <c r="G9" t="s">
        <v>419</v>
      </c>
      <c r="H9" t="s">
        <v>554</v>
      </c>
      <c r="I9" t="s">
        <v>729</v>
      </c>
      <c r="J9" t="s">
        <v>418</v>
      </c>
      <c r="K9" t="s">
        <v>425</v>
      </c>
      <c r="L9" t="s">
        <v>435</v>
      </c>
      <c r="M9" t="s">
        <v>571</v>
      </c>
      <c r="N9" t="s">
        <v>539</v>
      </c>
      <c r="O9" t="s">
        <v>540</v>
      </c>
      <c r="P9" t="s">
        <v>421</v>
      </c>
      <c r="Q9">
        <v>2</v>
      </c>
      <c r="R9" t="s">
        <v>532</v>
      </c>
      <c r="S9" t="s">
        <v>541</v>
      </c>
      <c r="T9" t="s">
        <v>433</v>
      </c>
      <c r="U9" t="s">
        <v>420</v>
      </c>
      <c r="V9" t="s">
        <v>420</v>
      </c>
      <c r="W9" t="s">
        <v>420</v>
      </c>
      <c r="X9" t="s">
        <v>420</v>
      </c>
      <c r="Y9" t="s">
        <v>420</v>
      </c>
      <c r="Z9">
        <v>4</v>
      </c>
      <c r="AA9" t="s">
        <v>423</v>
      </c>
      <c r="AB9" t="s">
        <v>420</v>
      </c>
      <c r="AC9" t="s">
        <v>436</v>
      </c>
      <c r="AD9" t="s">
        <v>727</v>
      </c>
      <c r="AE9" t="s">
        <v>416</v>
      </c>
    </row>
    <row r="10" spans="1:31" x14ac:dyDescent="0.2">
      <c r="A10" t="s">
        <v>604</v>
      </c>
      <c r="B10" t="s">
        <v>418</v>
      </c>
      <c r="C10" t="s">
        <v>605</v>
      </c>
      <c r="D10">
        <v>20101201</v>
      </c>
      <c r="E10" t="s">
        <v>606</v>
      </c>
      <c r="F10" t="s">
        <v>607</v>
      </c>
      <c r="G10" t="s">
        <v>419</v>
      </c>
      <c r="H10" t="s">
        <v>608</v>
      </c>
      <c r="I10" t="s">
        <v>609</v>
      </c>
      <c r="J10" t="s">
        <v>418</v>
      </c>
      <c r="K10" t="s">
        <v>420</v>
      </c>
      <c r="L10" t="s">
        <v>435</v>
      </c>
      <c r="M10" t="s">
        <v>610</v>
      </c>
      <c r="N10" t="s">
        <v>539</v>
      </c>
      <c r="O10" t="s">
        <v>540</v>
      </c>
      <c r="P10" t="s">
        <v>421</v>
      </c>
      <c r="Q10">
        <v>2</v>
      </c>
      <c r="R10" t="s">
        <v>532</v>
      </c>
      <c r="S10" t="s">
        <v>439</v>
      </c>
      <c r="T10" t="s">
        <v>433</v>
      </c>
      <c r="U10" t="s">
        <v>420</v>
      </c>
      <c r="V10" t="s">
        <v>420</v>
      </c>
      <c r="W10" t="s">
        <v>420</v>
      </c>
      <c r="X10" t="s">
        <v>420</v>
      </c>
      <c r="Y10" t="s">
        <v>420</v>
      </c>
      <c r="Z10">
        <v>3</v>
      </c>
      <c r="AA10" t="s">
        <v>423</v>
      </c>
      <c r="AB10" t="s">
        <v>420</v>
      </c>
      <c r="AC10" t="s">
        <v>542</v>
      </c>
      <c r="AD10" t="s">
        <v>611</v>
      </c>
      <c r="AE10" t="s">
        <v>416</v>
      </c>
    </row>
    <row r="11" spans="1:31" x14ac:dyDescent="0.2">
      <c r="A11" t="s">
        <v>612</v>
      </c>
      <c r="B11" t="s">
        <v>418</v>
      </c>
      <c r="C11" t="s">
        <v>613</v>
      </c>
      <c r="D11">
        <v>20101213</v>
      </c>
      <c r="E11" t="s">
        <v>614</v>
      </c>
      <c r="F11" t="s">
        <v>615</v>
      </c>
      <c r="G11" t="s">
        <v>419</v>
      </c>
      <c r="H11" t="s">
        <v>616</v>
      </c>
      <c r="I11" t="s">
        <v>420</v>
      </c>
      <c r="J11" t="s">
        <v>418</v>
      </c>
      <c r="K11" t="s">
        <v>420</v>
      </c>
      <c r="L11" t="s">
        <v>435</v>
      </c>
      <c r="M11" t="s">
        <v>617</v>
      </c>
      <c r="N11" t="s">
        <v>539</v>
      </c>
      <c r="O11" t="s">
        <v>540</v>
      </c>
      <c r="P11" t="s">
        <v>421</v>
      </c>
      <c r="Q11">
        <v>2</v>
      </c>
      <c r="R11" t="s">
        <v>532</v>
      </c>
      <c r="S11" t="s">
        <v>439</v>
      </c>
      <c r="T11" t="s">
        <v>433</v>
      </c>
      <c r="U11" t="s">
        <v>420</v>
      </c>
      <c r="V11" t="s">
        <v>420</v>
      </c>
      <c r="W11" t="s">
        <v>420</v>
      </c>
      <c r="X11" t="s">
        <v>420</v>
      </c>
      <c r="Y11" t="s">
        <v>420</v>
      </c>
      <c r="Z11">
        <v>3</v>
      </c>
      <c r="AA11" t="s">
        <v>423</v>
      </c>
      <c r="AB11" t="s">
        <v>420</v>
      </c>
      <c r="AC11" t="s">
        <v>542</v>
      </c>
      <c r="AD11" t="s">
        <v>618</v>
      </c>
      <c r="AE11" t="s">
        <v>416</v>
      </c>
    </row>
    <row r="12" spans="1:31" x14ac:dyDescent="0.2">
      <c r="A12" t="s">
        <v>534</v>
      </c>
      <c r="B12" t="s">
        <v>418</v>
      </c>
      <c r="C12" t="s">
        <v>535</v>
      </c>
      <c r="D12">
        <v>20110310</v>
      </c>
      <c r="E12" t="s">
        <v>536</v>
      </c>
      <c r="F12" t="s">
        <v>537</v>
      </c>
      <c r="G12" t="s">
        <v>419</v>
      </c>
      <c r="H12" t="s">
        <v>420</v>
      </c>
      <c r="I12" t="s">
        <v>420</v>
      </c>
      <c r="J12" t="s">
        <v>418</v>
      </c>
      <c r="K12" t="s">
        <v>420</v>
      </c>
      <c r="L12" t="s">
        <v>435</v>
      </c>
      <c r="M12" t="s">
        <v>538</v>
      </c>
      <c r="N12" t="s">
        <v>539</v>
      </c>
      <c r="O12" t="s">
        <v>540</v>
      </c>
      <c r="P12" t="s">
        <v>421</v>
      </c>
      <c r="Q12">
        <v>2</v>
      </c>
      <c r="R12" t="s">
        <v>532</v>
      </c>
      <c r="S12" t="s">
        <v>541</v>
      </c>
      <c r="T12" t="s">
        <v>433</v>
      </c>
      <c r="U12" t="s">
        <v>440</v>
      </c>
      <c r="V12" t="s">
        <v>420</v>
      </c>
      <c r="W12" t="s">
        <v>420</v>
      </c>
      <c r="X12" t="s">
        <v>420</v>
      </c>
      <c r="Y12" t="s">
        <v>420</v>
      </c>
      <c r="Z12">
        <v>3</v>
      </c>
      <c r="AA12" t="s">
        <v>423</v>
      </c>
      <c r="AB12" t="s">
        <v>420</v>
      </c>
      <c r="AC12" t="s">
        <v>542</v>
      </c>
      <c r="AD12" t="s">
        <v>543</v>
      </c>
      <c r="AE12" t="s">
        <v>416</v>
      </c>
    </row>
    <row r="13" spans="1:31" x14ac:dyDescent="0.2">
      <c r="A13" t="s">
        <v>544</v>
      </c>
      <c r="B13" t="s">
        <v>418</v>
      </c>
      <c r="C13" t="s">
        <v>545</v>
      </c>
      <c r="D13">
        <v>20110408</v>
      </c>
      <c r="E13" t="s">
        <v>546</v>
      </c>
      <c r="F13" t="s">
        <v>547</v>
      </c>
      <c r="G13" t="s">
        <v>419</v>
      </c>
      <c r="H13" t="s">
        <v>420</v>
      </c>
      <c r="I13" t="s">
        <v>420</v>
      </c>
      <c r="J13" t="s">
        <v>418</v>
      </c>
      <c r="K13" t="s">
        <v>420</v>
      </c>
      <c r="L13" t="s">
        <v>435</v>
      </c>
      <c r="M13" t="s">
        <v>548</v>
      </c>
      <c r="N13" t="s">
        <v>539</v>
      </c>
      <c r="O13" t="s">
        <v>540</v>
      </c>
      <c r="P13" t="s">
        <v>421</v>
      </c>
      <c r="Q13">
        <v>2</v>
      </c>
      <c r="R13" t="s">
        <v>532</v>
      </c>
      <c r="S13" t="s">
        <v>437</v>
      </c>
      <c r="T13" t="s">
        <v>420</v>
      </c>
      <c r="U13" t="s">
        <v>429</v>
      </c>
      <c r="V13" t="s">
        <v>420</v>
      </c>
      <c r="W13" t="s">
        <v>420</v>
      </c>
      <c r="X13" t="s">
        <v>420</v>
      </c>
      <c r="Y13" t="s">
        <v>420</v>
      </c>
      <c r="Z13">
        <v>2</v>
      </c>
      <c r="AA13" t="s">
        <v>423</v>
      </c>
      <c r="AB13" t="s">
        <v>420</v>
      </c>
      <c r="AC13" t="s">
        <v>542</v>
      </c>
      <c r="AD13" t="s">
        <v>549</v>
      </c>
      <c r="AE13" t="s">
        <v>416</v>
      </c>
    </row>
  </sheetData>
  <sortState ref="A2:AD13">
    <sortCondition ref="D2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FW Incident List</vt:lpstr>
      <vt:lpstr>Transport</vt:lpstr>
      <vt:lpstr>SEMA</vt:lpstr>
      <vt:lpstr>All Services</vt:lpstr>
      <vt:lpstr>FW ALL UC-35  A-C</vt:lpstr>
      <vt:lpstr>Sheet1</vt:lpstr>
      <vt:lpstr>Sheet2</vt:lpstr>
      <vt:lpstr>Sheet3</vt:lpstr>
      <vt:lpstr>All FAA Pt. 1</vt:lpstr>
      <vt:lpstr>FW ALL Old</vt:lpstr>
      <vt:lpstr>FAA UC-35 Equivalent</vt:lpstr>
      <vt:lpstr>CRC-12 Rates</vt:lpstr>
      <vt:lpstr>FW ALL Oldest </vt:lpstr>
      <vt:lpstr>FW Monitored</vt:lpstr>
      <vt:lpstr>RMIS Historical</vt:lpstr>
      <vt:lpstr>'All FAA Pt. 1'!FAA_AviationData_as_of_21_Oct_11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Huff, Brian L Contractor/SAIC</dc:creator>
  <cp:lastModifiedBy>Zgraggen, Craig J Contractor/Aerodyne</cp:lastModifiedBy>
  <cp:lastPrinted>2017-08-28T17:07:04Z</cp:lastPrinted>
  <dcterms:created xsi:type="dcterms:W3CDTF">2011-03-22T16:14:20Z</dcterms:created>
  <dcterms:modified xsi:type="dcterms:W3CDTF">2017-10-26T17:43:08Z</dcterms:modified>
</cp:coreProperties>
</file>