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unabiomedical-my.sharepoint.com/personal/ssummey_arunabio_com/Documents/MATLAB/Image Processing/"/>
    </mc:Choice>
  </mc:AlternateContent>
  <xr:revisionPtr revIDLastSave="65" documentId="8_{A8D6C0FD-1684-4DA0-8A23-D41985EAF416}" xr6:coauthVersionLast="47" xr6:coauthVersionMax="47" xr10:uidLastSave="{99E6523E-DBB1-45F9-A8FE-4AF4329077D4}"/>
  <bookViews>
    <workbookView xWindow="-28920" yWindow="-45" windowWidth="29040" windowHeight="15720" xr2:uid="{544F4F43-2A1A-4818-9D53-A44995CB2E4D}"/>
  </bookViews>
  <sheets>
    <sheet name="SpeedVa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9" i="1" l="1"/>
  <c r="AB10" i="1"/>
  <c r="AB11" i="1"/>
  <c r="AB12" i="1"/>
  <c r="AB13" i="1"/>
  <c r="AB14" i="1"/>
  <c r="AB15" i="1"/>
  <c r="AB16" i="1"/>
  <c r="AB17" i="1"/>
  <c r="AB18" i="1"/>
  <c r="AB19" i="1"/>
  <c r="AC19" i="1" s="1"/>
  <c r="AD19" i="1" s="1"/>
  <c r="AB20" i="1"/>
  <c r="AB21" i="1"/>
  <c r="AB22" i="1"/>
  <c r="AB23" i="1"/>
  <c r="AE23" i="1" s="1"/>
  <c r="AB24" i="1"/>
  <c r="AC24" i="1" s="1"/>
  <c r="AD24" i="1" s="1"/>
  <c r="AB25" i="1"/>
  <c r="AB26" i="1"/>
  <c r="AB27" i="1"/>
  <c r="AB28" i="1"/>
  <c r="AB29" i="1"/>
  <c r="AB30" i="1"/>
  <c r="AB31" i="1"/>
  <c r="AB32" i="1"/>
  <c r="AB33" i="1"/>
  <c r="AB34" i="1"/>
  <c r="AC34" i="1" s="1"/>
  <c r="AD34" i="1" s="1"/>
  <c r="AB35" i="1"/>
  <c r="AC35" i="1" s="1"/>
  <c r="AD35" i="1" s="1"/>
  <c r="AB36" i="1"/>
  <c r="AC36" i="1" s="1"/>
  <c r="AD36" i="1" s="1"/>
  <c r="AB37" i="1"/>
  <c r="AC37" i="1" s="1"/>
  <c r="AD37" i="1" s="1"/>
  <c r="AB38" i="1"/>
  <c r="AB39" i="1"/>
  <c r="AB40" i="1"/>
  <c r="AB8" i="1"/>
  <c r="AE18" i="1"/>
  <c r="AE19" i="1"/>
  <c r="AE21" i="1"/>
  <c r="AE22" i="1"/>
  <c r="AE25" i="1"/>
  <c r="AC26" i="1"/>
  <c r="AD26" i="1" s="1"/>
  <c r="AE32" i="1"/>
  <c r="AC33" i="1"/>
  <c r="AD33" i="1" s="1"/>
  <c r="AC12" i="1"/>
  <c r="AD12" i="1" s="1"/>
  <c r="AC13" i="1"/>
  <c r="AD13" i="1" s="1"/>
  <c r="AE14" i="1"/>
  <c r="AE15" i="1"/>
  <c r="AE20" i="1"/>
  <c r="AC17" i="1"/>
  <c r="AD17" i="1" s="1"/>
  <c r="AC18" i="1"/>
  <c r="AE17" i="1"/>
  <c r="AC38" i="1"/>
  <c r="AD38" i="1" s="1"/>
  <c r="AE39" i="1"/>
  <c r="AC40" i="1"/>
  <c r="AD40" i="1" s="1"/>
  <c r="AE16" i="1"/>
  <c r="AC23" i="1"/>
  <c r="AD23" i="1" s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8" i="1"/>
  <c r="N32" i="1"/>
  <c r="P32" i="1" s="1"/>
  <c r="M32" i="1"/>
  <c r="N31" i="1"/>
  <c r="P31" i="1" s="1"/>
  <c r="M31" i="1"/>
  <c r="N30" i="1"/>
  <c r="P30" i="1" s="1"/>
  <c r="M30" i="1"/>
  <c r="N29" i="1"/>
  <c r="P29" i="1" s="1"/>
  <c r="M29" i="1"/>
  <c r="N28" i="1"/>
  <c r="P28" i="1" s="1"/>
  <c r="M28" i="1"/>
  <c r="N27" i="1"/>
  <c r="P27" i="1" s="1"/>
  <c r="M27" i="1"/>
  <c r="N26" i="1"/>
  <c r="P26" i="1" s="1"/>
  <c r="M26" i="1"/>
  <c r="N25" i="1"/>
  <c r="P25" i="1" s="1"/>
  <c r="M25" i="1"/>
  <c r="N24" i="1"/>
  <c r="P24" i="1" s="1"/>
  <c r="M24" i="1"/>
  <c r="O20" i="1"/>
  <c r="O19" i="1"/>
  <c r="O18" i="1"/>
  <c r="O17" i="1"/>
  <c r="O16" i="1"/>
  <c r="C16" i="1"/>
  <c r="O15" i="1"/>
  <c r="C15" i="1"/>
  <c r="O14" i="1"/>
  <c r="C14" i="1"/>
  <c r="O13" i="1"/>
  <c r="C13" i="1"/>
  <c r="O12" i="1"/>
  <c r="C12" i="1"/>
  <c r="O11" i="1"/>
  <c r="C11" i="1"/>
  <c r="O10" i="1"/>
  <c r="C10" i="1"/>
  <c r="O9" i="1"/>
  <c r="C5" i="1"/>
  <c r="C4" i="1"/>
  <c r="AE24" i="1" l="1"/>
  <c r="AC25" i="1"/>
  <c r="AD25" i="1" s="1"/>
  <c r="AE13" i="1"/>
  <c r="AC15" i="1"/>
  <c r="AD15" i="1" s="1"/>
  <c r="AC32" i="1"/>
  <c r="AD32" i="1" s="1"/>
  <c r="AC14" i="1"/>
  <c r="AD14" i="1" s="1"/>
  <c r="AE12" i="1"/>
  <c r="AD18" i="1"/>
  <c r="AE38" i="1"/>
  <c r="AE37" i="1"/>
  <c r="AE36" i="1"/>
  <c r="AE35" i="1"/>
  <c r="AE34" i="1"/>
  <c r="AE33" i="1"/>
  <c r="AC16" i="1"/>
  <c r="AD16" i="1" s="1"/>
  <c r="AE31" i="1"/>
  <c r="AE11" i="1"/>
  <c r="AE30" i="1"/>
  <c r="AC10" i="1"/>
  <c r="AD10" i="1" s="1"/>
  <c r="AE29" i="1"/>
  <c r="AE9" i="1"/>
  <c r="AE28" i="1"/>
  <c r="AE27" i="1"/>
  <c r="AC20" i="1"/>
  <c r="AD20" i="1" s="1"/>
  <c r="AC21" i="1"/>
  <c r="AD21" i="1" s="1"/>
  <c r="AC9" i="1"/>
  <c r="AD9" i="1" s="1"/>
  <c r="AE10" i="1"/>
  <c r="AC30" i="1"/>
  <c r="AD30" i="1" s="1"/>
  <c r="AC11" i="1"/>
  <c r="AD11" i="1" s="1"/>
  <c r="AE26" i="1"/>
  <c r="AC22" i="1"/>
  <c r="AD22" i="1" s="1"/>
  <c r="AC29" i="1"/>
  <c r="AD29" i="1" s="1"/>
  <c r="AC39" i="1"/>
  <c r="AD39" i="1" s="1"/>
  <c r="AC27" i="1"/>
  <c r="AD27" i="1" s="1"/>
  <c r="AE40" i="1"/>
  <c r="AC28" i="1"/>
  <c r="AD28" i="1" s="1"/>
  <c r="AC31" i="1"/>
  <c r="AD31" i="1" s="1"/>
  <c r="AB41" i="1"/>
  <c r="AC8" i="1"/>
  <c r="AC41" i="1" l="1"/>
  <c r="AE41" i="1"/>
  <c r="AD8" i="1"/>
  <c r="AD41" i="1" s="1"/>
  <c r="AE8" i="1"/>
</calcChain>
</file>

<file path=xl/sharedStrings.xml><?xml version="1.0" encoding="utf-8"?>
<sst xmlns="http://schemas.openxmlformats.org/spreadsheetml/2006/main" count="190" uniqueCount="120">
  <si>
    <t>13JUL_FT</t>
  </si>
  <si>
    <t>Time</t>
  </si>
  <si>
    <t>Mass</t>
  </si>
  <si>
    <t>Rate mg/min</t>
  </si>
  <si>
    <t>DLNN</t>
  </si>
  <si>
    <t>16JUN_FT</t>
  </si>
  <si>
    <t>~800uL</t>
  </si>
  <si>
    <t>Vessel</t>
  </si>
  <si>
    <t>Date</t>
  </si>
  <si>
    <t>ImOP</t>
  </si>
  <si>
    <t>NumRej</t>
  </si>
  <si>
    <t>PercCV1</t>
  </si>
  <si>
    <t>PercCV2</t>
  </si>
  <si>
    <t>PercCV3</t>
  </si>
  <si>
    <t>Mass mg</t>
  </si>
  <si>
    <t>ImageOp</t>
  </si>
  <si>
    <t>Total Images</t>
  </si>
  <si>
    <t>PercRej</t>
  </si>
  <si>
    <t>B83</t>
  </si>
  <si>
    <t>23APR2023</t>
  </si>
  <si>
    <t>ND</t>
  </si>
  <si>
    <t>NA</t>
  </si>
  <si>
    <t>A</t>
  </si>
  <si>
    <t>A83</t>
  </si>
  <si>
    <t>24APR2023</t>
  </si>
  <si>
    <t>EC</t>
  </si>
  <si>
    <t>B</t>
  </si>
  <si>
    <t>C83</t>
  </si>
  <si>
    <t>25APR2023</t>
  </si>
  <si>
    <t>C</t>
  </si>
  <si>
    <t>26APR2023</t>
  </si>
  <si>
    <t>FP, EC</t>
  </si>
  <si>
    <t>D</t>
  </si>
  <si>
    <t>27APR2023</t>
  </si>
  <si>
    <t>E</t>
  </si>
  <si>
    <t>28APR2023</t>
  </si>
  <si>
    <t>F</t>
  </si>
  <si>
    <t>29APR2023</t>
  </si>
  <si>
    <t>JD</t>
  </si>
  <si>
    <t>G</t>
  </si>
  <si>
    <t>30APR2023</t>
  </si>
  <si>
    <t>CTS</t>
  </si>
  <si>
    <t>H</t>
  </si>
  <si>
    <t>01MAY2023</t>
  </si>
  <si>
    <t xml:space="preserve">I </t>
  </si>
  <si>
    <t>02MAY2023</t>
  </si>
  <si>
    <t>JD,EC</t>
  </si>
  <si>
    <t>J</t>
  </si>
  <si>
    <t>A85</t>
  </si>
  <si>
    <t>03MAY2023</t>
  </si>
  <si>
    <t>FP,EC</t>
  </si>
  <si>
    <t>K</t>
  </si>
  <si>
    <t>A84+G84</t>
  </si>
  <si>
    <t>04MAY2023</t>
  </si>
  <si>
    <t>L</t>
  </si>
  <si>
    <t>B84+E84</t>
  </si>
  <si>
    <t>05MAY2023</t>
  </si>
  <si>
    <t>C84+F84</t>
  </si>
  <si>
    <t>06MAY2023</t>
  </si>
  <si>
    <t>D84+G84</t>
  </si>
  <si>
    <t>07MAY2023</t>
  </si>
  <si>
    <t>OPNum</t>
  </si>
  <si>
    <t>OP</t>
  </si>
  <si>
    <t>NumOp</t>
  </si>
  <si>
    <t>RejOccur</t>
  </si>
  <si>
    <t>RejRate</t>
  </si>
  <si>
    <t>NumIm</t>
  </si>
  <si>
    <t>A84+F84</t>
  </si>
  <si>
    <t>08MAY2023</t>
  </si>
  <si>
    <t>09MAY2023</t>
  </si>
  <si>
    <t>C84+G84</t>
  </si>
  <si>
    <t>10MAY2023</t>
  </si>
  <si>
    <t>FP</t>
  </si>
  <si>
    <t>D84+F84</t>
  </si>
  <si>
    <t>11MAY2023</t>
  </si>
  <si>
    <t>A84+E84</t>
  </si>
  <si>
    <t>12MAY2023</t>
  </si>
  <si>
    <t>B84+G84</t>
  </si>
  <si>
    <t>13MAY2023</t>
  </si>
  <si>
    <t>DA,CWS</t>
  </si>
  <si>
    <t>CWS</t>
  </si>
  <si>
    <t>A85+G85+L85</t>
  </si>
  <si>
    <t>14MAY2023</t>
  </si>
  <si>
    <t>DA</t>
  </si>
  <si>
    <t>B85+F85+K85</t>
  </si>
  <si>
    <t>16MAY2023</t>
  </si>
  <si>
    <t>CFC</t>
  </si>
  <si>
    <t>C85+G85+L85</t>
  </si>
  <si>
    <t>18MAY2023</t>
  </si>
  <si>
    <t>RM</t>
  </si>
  <si>
    <t>D85+H85+J85</t>
  </si>
  <si>
    <t>20MAY2023</t>
  </si>
  <si>
    <t>FP,CTS</t>
  </si>
  <si>
    <t>E85+I85+K85</t>
  </si>
  <si>
    <t>22MAY2023</t>
  </si>
  <si>
    <t>DA,EC</t>
  </si>
  <si>
    <t>A85+F85+L85</t>
  </si>
  <si>
    <t>24MAY2023</t>
  </si>
  <si>
    <t>B85+G85+J85</t>
  </si>
  <si>
    <t>26MAY2023</t>
  </si>
  <si>
    <t>FP,CFC,JD</t>
  </si>
  <si>
    <t>C85+H85+K85</t>
  </si>
  <si>
    <t>28MAY2023</t>
  </si>
  <si>
    <t>EC,CFC</t>
  </si>
  <si>
    <t>D85+I85+L85</t>
  </si>
  <si>
    <t>30MAY2023</t>
  </si>
  <si>
    <t>E85+F85+J85</t>
  </si>
  <si>
    <t>01JUN2023</t>
  </si>
  <si>
    <t>A85+G85+K85</t>
  </si>
  <si>
    <t>03JUN2023</t>
  </si>
  <si>
    <t>DA,RM,ND</t>
  </si>
  <si>
    <t>B85+H85+L85</t>
  </si>
  <si>
    <t>05JUN2023</t>
  </si>
  <si>
    <t>Mean CV</t>
  </si>
  <si>
    <t>avgCV</t>
  </si>
  <si>
    <t>All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</si>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</sst>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9" fontId="0" fillId="0" borderId="0" xfId="1" applyFont="1"/>
    <xf numFmtId="0" fontId="2" fillId="0" borderId="0" xfId="0" applyFont="1"/>
    <xf numFmtId="0" fontId="0" fillId="0" borderId="0" xfId="0" applyAlignment="1">
      <alignment horizontal="center"/>
    </xf>
    <xf numFmtId="9" fontId="2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0AC91-4873-4A25-8294-91FA58AB0CA7}">
  <dimension ref="A1:AE41"/>
  <sheetViews>
    <sheetView tabSelected="1" topLeftCell="E6" workbookViewId="0">
      <selection activeCell="S19" sqref="S19"/>
    </sheetView>
  </sheetViews>
  <sheetFormatPr defaultRowHeight="14.4" x14ac:dyDescent="0.3"/>
  <cols>
    <col min="17" max="18" width="10.33203125" customWidth="1"/>
    <col min="19" max="19" width="14.5546875" customWidth="1"/>
  </cols>
  <sheetData>
    <row r="1" spans="1:31" x14ac:dyDescent="0.3">
      <c r="A1" t="s">
        <v>0</v>
      </c>
    </row>
    <row r="2" spans="1:31" x14ac:dyDescent="0.3">
      <c r="A2" t="s">
        <v>1</v>
      </c>
      <c r="B2" t="s">
        <v>2</v>
      </c>
      <c r="C2" t="s">
        <v>3</v>
      </c>
    </row>
    <row r="3" spans="1:31" x14ac:dyDescent="0.3">
      <c r="A3">
        <v>44</v>
      </c>
      <c r="B3">
        <v>173.9</v>
      </c>
    </row>
    <row r="4" spans="1:31" x14ac:dyDescent="0.3">
      <c r="A4">
        <v>79</v>
      </c>
      <c r="B4">
        <v>78.650000000000006</v>
      </c>
      <c r="C4">
        <f>(B3-B4)/(A4-A3)</f>
        <v>2.7214285714285715</v>
      </c>
    </row>
    <row r="5" spans="1:31" x14ac:dyDescent="0.3">
      <c r="A5">
        <v>94</v>
      </c>
      <c r="B5">
        <v>42.86</v>
      </c>
      <c r="C5">
        <f>(B4-B5)/(A5-A4)</f>
        <v>2.3860000000000006</v>
      </c>
    </row>
    <row r="6" spans="1:31" x14ac:dyDescent="0.3">
      <c r="V6" s="6" t="s">
        <v>4</v>
      </c>
      <c r="W6" s="6"/>
      <c r="X6" s="6"/>
      <c r="Y6" s="6"/>
      <c r="Z6" s="6"/>
      <c r="AA6" s="6"/>
    </row>
    <row r="7" spans="1:31" x14ac:dyDescent="0.3">
      <c r="A7" t="s">
        <v>5</v>
      </c>
      <c r="B7" t="s">
        <v>6</v>
      </c>
      <c r="S7" t="s">
        <v>7</v>
      </c>
      <c r="T7" t="s">
        <v>8</v>
      </c>
      <c r="U7" t="s">
        <v>9</v>
      </c>
      <c r="V7" t="s">
        <v>10</v>
      </c>
      <c r="W7" t="s">
        <v>11</v>
      </c>
      <c r="X7" t="s">
        <v>12</v>
      </c>
      <c r="Y7" t="s">
        <v>13</v>
      </c>
      <c r="Z7" t="s">
        <v>113</v>
      </c>
      <c r="AE7" t="s">
        <v>115</v>
      </c>
    </row>
    <row r="8" spans="1:31" x14ac:dyDescent="0.3">
      <c r="A8" t="s">
        <v>1</v>
      </c>
      <c r="B8" t="s">
        <v>14</v>
      </c>
      <c r="C8" t="s">
        <v>3</v>
      </c>
      <c r="H8" t="s">
        <v>15</v>
      </c>
      <c r="M8" t="s">
        <v>16</v>
      </c>
      <c r="N8" t="s">
        <v>10</v>
      </c>
      <c r="O8" t="s">
        <v>17</v>
      </c>
      <c r="S8" t="s">
        <v>18</v>
      </c>
      <c r="T8" t="s">
        <v>19</v>
      </c>
      <c r="U8" t="s">
        <v>20</v>
      </c>
      <c r="V8">
        <v>1</v>
      </c>
      <c r="W8">
        <v>2.5365960446225265E-2</v>
      </c>
      <c r="Z8">
        <f>AVERAGE(W8:Y8)</f>
        <v>2.5365960446225265E-2</v>
      </c>
      <c r="AB8">
        <f>IF(ISNUMBER(SEARCH($J$32,U8))=TRUE, 1, 0)</f>
        <v>0</v>
      </c>
      <c r="AC8">
        <f>IF(AB8=1,V8,0)</f>
        <v>0</v>
      </c>
      <c r="AD8" t="str">
        <f>IF(AND(AB8=1,AC8&gt;0)=TRUE,Z8,"")</f>
        <v/>
      </c>
      <c r="AE8" t="str">
        <f>IF(AND(AB8=1,AC8=0)=TRUE,Z8,"")</f>
        <v/>
      </c>
    </row>
    <row r="9" spans="1:31" x14ac:dyDescent="0.3">
      <c r="A9">
        <v>0</v>
      </c>
      <c r="B9">
        <v>793.51</v>
      </c>
      <c r="C9" s="1" t="s">
        <v>21</v>
      </c>
      <c r="H9" t="s">
        <v>20</v>
      </c>
      <c r="L9" t="s">
        <v>22</v>
      </c>
      <c r="M9">
        <v>37</v>
      </c>
      <c r="N9">
        <v>4</v>
      </c>
      <c r="O9">
        <f>(N9/M9)*100</f>
        <v>10.810810810810811</v>
      </c>
      <c r="S9" t="s">
        <v>23</v>
      </c>
      <c r="T9" t="s">
        <v>24</v>
      </c>
      <c r="U9" t="s">
        <v>25</v>
      </c>
      <c r="V9">
        <v>1</v>
      </c>
      <c r="W9">
        <v>2.3795193599360512E-2</v>
      </c>
      <c r="Z9">
        <f t="shared" ref="Z9:Z40" si="0">AVERAGE(W9:Y9)</f>
        <v>2.3795193599360512E-2</v>
      </c>
      <c r="AB9">
        <f t="shared" ref="AB9:AB40" si="1">IF(ISNUMBER(SEARCH($J$32,U9))=TRUE, 1, 0)</f>
        <v>0</v>
      </c>
      <c r="AC9">
        <f t="shared" ref="AC9:AC40" si="2">IF(AB9=1,V9,0)</f>
        <v>0</v>
      </c>
      <c r="AD9" t="str">
        <f t="shared" ref="AD9:AD40" si="3">IF(AND(AB9=1,AC9&gt;0)=TRUE,Z9,"")</f>
        <v/>
      </c>
      <c r="AE9" t="str">
        <f t="shared" ref="AE9:AE40" si="4">IF(AB9=1=TRUE,Z9,"")</f>
        <v/>
      </c>
    </row>
    <row r="10" spans="1:31" x14ac:dyDescent="0.3">
      <c r="A10">
        <v>15</v>
      </c>
      <c r="B10">
        <v>683.4</v>
      </c>
      <c r="C10" s="2">
        <f>(B9-B10)/(A10-A9)</f>
        <v>7.3406666666666673</v>
      </c>
      <c r="H10" t="s">
        <v>25</v>
      </c>
      <c r="L10" t="s">
        <v>26</v>
      </c>
      <c r="M10">
        <v>40</v>
      </c>
      <c r="N10">
        <v>4</v>
      </c>
      <c r="O10">
        <f t="shared" ref="O10:O20" si="5">(N10/M10)*100</f>
        <v>10</v>
      </c>
      <c r="S10" t="s">
        <v>27</v>
      </c>
      <c r="T10" t="s">
        <v>28</v>
      </c>
      <c r="U10" t="s">
        <v>25</v>
      </c>
      <c r="V10">
        <v>0</v>
      </c>
      <c r="W10">
        <v>8.2039747009949371E-2</v>
      </c>
      <c r="Z10">
        <f t="shared" si="0"/>
        <v>8.2039747009949371E-2</v>
      </c>
      <c r="AB10">
        <f t="shared" si="1"/>
        <v>0</v>
      </c>
      <c r="AC10">
        <f t="shared" si="2"/>
        <v>0</v>
      </c>
      <c r="AD10" t="str">
        <f t="shared" si="3"/>
        <v/>
      </c>
      <c r="AE10" t="str">
        <f t="shared" si="4"/>
        <v/>
      </c>
    </row>
    <row r="11" spans="1:31" x14ac:dyDescent="0.3">
      <c r="A11">
        <v>30</v>
      </c>
      <c r="B11">
        <v>583.89</v>
      </c>
      <c r="C11" s="2">
        <f>(B10-B11)/(A11-A10)</f>
        <v>6.6339999999999995</v>
      </c>
      <c r="H11" t="s">
        <v>25</v>
      </c>
      <c r="L11" t="s">
        <v>29</v>
      </c>
      <c r="M11">
        <v>27</v>
      </c>
      <c r="N11">
        <v>3</v>
      </c>
      <c r="O11" s="3">
        <f t="shared" si="5"/>
        <v>11.111111111111111</v>
      </c>
      <c r="S11" t="s">
        <v>18</v>
      </c>
      <c r="T11" t="s">
        <v>30</v>
      </c>
      <c r="U11" t="s">
        <v>31</v>
      </c>
      <c r="V11">
        <v>1</v>
      </c>
      <c r="W11">
        <v>2.3474864608158473E-2</v>
      </c>
      <c r="Z11">
        <f t="shared" si="0"/>
        <v>2.3474864608158473E-2</v>
      </c>
      <c r="AB11">
        <f t="shared" si="1"/>
        <v>0</v>
      </c>
      <c r="AC11">
        <f t="shared" si="2"/>
        <v>0</v>
      </c>
      <c r="AD11" t="str">
        <f t="shared" si="3"/>
        <v/>
      </c>
      <c r="AE11" t="str">
        <f t="shared" si="4"/>
        <v/>
      </c>
    </row>
    <row r="12" spans="1:31" x14ac:dyDescent="0.3">
      <c r="A12">
        <v>45</v>
      </c>
      <c r="B12">
        <v>491.03</v>
      </c>
      <c r="C12" s="2">
        <f t="shared" ref="C12:C16" si="6">(B11-B12)/(A12-A11)</f>
        <v>6.1906666666666679</v>
      </c>
      <c r="H12" t="s">
        <v>31</v>
      </c>
      <c r="L12" t="s">
        <v>32</v>
      </c>
      <c r="M12">
        <v>16</v>
      </c>
      <c r="N12">
        <v>3</v>
      </c>
      <c r="O12" s="3">
        <f t="shared" si="5"/>
        <v>18.75</v>
      </c>
      <c r="S12" t="s">
        <v>23</v>
      </c>
      <c r="T12" t="s">
        <v>33</v>
      </c>
      <c r="U12" t="s">
        <v>25</v>
      </c>
      <c r="V12">
        <v>0</v>
      </c>
      <c r="W12">
        <v>8.0396610276838754E-2</v>
      </c>
      <c r="Z12">
        <f t="shared" si="0"/>
        <v>8.0396610276838754E-2</v>
      </c>
      <c r="AB12">
        <f t="shared" si="1"/>
        <v>0</v>
      </c>
      <c r="AC12">
        <f t="shared" si="2"/>
        <v>0</v>
      </c>
      <c r="AD12" t="str">
        <f t="shared" si="3"/>
        <v/>
      </c>
      <c r="AE12" t="str">
        <f t="shared" si="4"/>
        <v/>
      </c>
    </row>
    <row r="13" spans="1:31" x14ac:dyDescent="0.3">
      <c r="A13">
        <v>60</v>
      </c>
      <c r="B13">
        <v>406.51</v>
      </c>
      <c r="C13" s="2">
        <f t="shared" si="6"/>
        <v>5.6346666666666652</v>
      </c>
      <c r="H13" t="s">
        <v>25</v>
      </c>
      <c r="L13" t="s">
        <v>34</v>
      </c>
      <c r="M13">
        <v>21</v>
      </c>
      <c r="N13">
        <v>0</v>
      </c>
      <c r="O13" s="3">
        <f t="shared" si="5"/>
        <v>0</v>
      </c>
      <c r="S13" t="s">
        <v>18</v>
      </c>
      <c r="T13" t="s">
        <v>35</v>
      </c>
      <c r="U13" t="s">
        <v>25</v>
      </c>
      <c r="V13">
        <v>1</v>
      </c>
      <c r="W13">
        <v>2.5911653067644605E-2</v>
      </c>
      <c r="Z13">
        <f t="shared" si="0"/>
        <v>2.5911653067644605E-2</v>
      </c>
      <c r="AB13">
        <f t="shared" si="1"/>
        <v>0</v>
      </c>
      <c r="AC13">
        <f t="shared" si="2"/>
        <v>0</v>
      </c>
      <c r="AD13" t="str">
        <f t="shared" si="3"/>
        <v/>
      </c>
      <c r="AE13" t="str">
        <f t="shared" si="4"/>
        <v/>
      </c>
    </row>
    <row r="14" spans="1:31" x14ac:dyDescent="0.3">
      <c r="A14">
        <v>120</v>
      </c>
      <c r="B14">
        <v>173.53</v>
      </c>
      <c r="C14" s="2">
        <f t="shared" si="6"/>
        <v>3.883</v>
      </c>
      <c r="H14" t="s">
        <v>25</v>
      </c>
      <c r="L14" t="s">
        <v>36</v>
      </c>
      <c r="M14">
        <v>23</v>
      </c>
      <c r="N14">
        <v>3</v>
      </c>
      <c r="O14" s="3">
        <f t="shared" si="5"/>
        <v>13.043478260869565</v>
      </c>
      <c r="S14" t="s">
        <v>27</v>
      </c>
      <c r="T14" t="s">
        <v>37</v>
      </c>
      <c r="U14" t="s">
        <v>38</v>
      </c>
      <c r="V14">
        <v>0</v>
      </c>
      <c r="W14">
        <v>4.3658553295374596E-2</v>
      </c>
      <c r="Z14">
        <f t="shared" si="0"/>
        <v>4.3658553295374596E-2</v>
      </c>
      <c r="AB14">
        <f t="shared" si="1"/>
        <v>0</v>
      </c>
      <c r="AC14">
        <f t="shared" si="2"/>
        <v>0</v>
      </c>
      <c r="AD14" t="str">
        <f t="shared" si="3"/>
        <v/>
      </c>
      <c r="AE14" t="str">
        <f t="shared" si="4"/>
        <v/>
      </c>
    </row>
    <row r="15" spans="1:31" x14ac:dyDescent="0.3">
      <c r="A15">
        <v>135</v>
      </c>
      <c r="B15">
        <v>120.06</v>
      </c>
      <c r="C15" s="2">
        <f t="shared" si="6"/>
        <v>3.5646666666666667</v>
      </c>
      <c r="H15" t="s">
        <v>38</v>
      </c>
      <c r="L15" t="s">
        <v>39</v>
      </c>
      <c r="M15">
        <v>32</v>
      </c>
      <c r="N15">
        <v>2</v>
      </c>
      <c r="O15" s="3">
        <f t="shared" si="5"/>
        <v>6.25</v>
      </c>
      <c r="S15" t="s">
        <v>23</v>
      </c>
      <c r="T15" t="s">
        <v>40</v>
      </c>
      <c r="U15" t="s">
        <v>41</v>
      </c>
      <c r="V15">
        <v>0</v>
      </c>
      <c r="W15">
        <v>6.145505276511775E-2</v>
      </c>
      <c r="Z15">
        <f t="shared" si="0"/>
        <v>6.145505276511775E-2</v>
      </c>
      <c r="AB15">
        <f t="shared" si="1"/>
        <v>0</v>
      </c>
      <c r="AC15">
        <f t="shared" si="2"/>
        <v>0</v>
      </c>
      <c r="AD15" t="str">
        <f t="shared" si="3"/>
        <v/>
      </c>
      <c r="AE15" t="str">
        <f t="shared" si="4"/>
        <v/>
      </c>
    </row>
    <row r="16" spans="1:31" x14ac:dyDescent="0.3">
      <c r="A16">
        <v>150</v>
      </c>
      <c r="B16">
        <v>72.02</v>
      </c>
      <c r="C16" s="2">
        <f t="shared" si="6"/>
        <v>3.202666666666667</v>
      </c>
      <c r="H16" t="s">
        <v>41</v>
      </c>
      <c r="L16" t="s">
        <v>42</v>
      </c>
      <c r="M16">
        <v>12</v>
      </c>
      <c r="N16">
        <v>2</v>
      </c>
      <c r="O16" s="3">
        <f t="shared" si="5"/>
        <v>16.666666666666664</v>
      </c>
      <c r="S16" t="s">
        <v>18</v>
      </c>
      <c r="T16" t="s">
        <v>43</v>
      </c>
      <c r="U16" t="s">
        <v>25</v>
      </c>
      <c r="V16">
        <v>0</v>
      </c>
      <c r="W16">
        <v>8.7617466353081042E-2</v>
      </c>
      <c r="Z16">
        <f t="shared" si="0"/>
        <v>8.7617466353081042E-2</v>
      </c>
      <c r="AB16">
        <f t="shared" si="1"/>
        <v>0</v>
      </c>
      <c r="AC16">
        <f t="shared" si="2"/>
        <v>0</v>
      </c>
      <c r="AD16" t="str">
        <f t="shared" si="3"/>
        <v/>
      </c>
      <c r="AE16" t="str">
        <f t="shared" si="4"/>
        <v/>
      </c>
    </row>
    <row r="17" spans="8:31" x14ac:dyDescent="0.3">
      <c r="H17" t="s">
        <v>25</v>
      </c>
      <c r="L17" t="s">
        <v>44</v>
      </c>
      <c r="M17">
        <v>8</v>
      </c>
      <c r="N17">
        <v>0</v>
      </c>
      <c r="O17" s="3">
        <f t="shared" si="5"/>
        <v>0</v>
      </c>
      <c r="S17" t="s">
        <v>27</v>
      </c>
      <c r="T17" t="s">
        <v>45</v>
      </c>
      <c r="U17" t="s">
        <v>46</v>
      </c>
      <c r="V17">
        <v>1</v>
      </c>
      <c r="W17">
        <v>2.2015604976636041E-2</v>
      </c>
      <c r="Z17">
        <f t="shared" si="0"/>
        <v>2.2015604976636041E-2</v>
      </c>
      <c r="AB17">
        <f t="shared" si="1"/>
        <v>0</v>
      </c>
      <c r="AC17">
        <f t="shared" si="2"/>
        <v>0</v>
      </c>
      <c r="AD17" t="str">
        <f t="shared" si="3"/>
        <v/>
      </c>
      <c r="AE17" t="str">
        <f t="shared" si="4"/>
        <v/>
      </c>
    </row>
    <row r="18" spans="8:31" x14ac:dyDescent="0.3">
      <c r="H18" t="s">
        <v>46</v>
      </c>
      <c r="L18" t="s">
        <v>47</v>
      </c>
      <c r="M18">
        <v>12</v>
      </c>
      <c r="N18">
        <v>2</v>
      </c>
      <c r="O18" s="3">
        <f t="shared" si="5"/>
        <v>16.666666666666664</v>
      </c>
      <c r="S18" t="s">
        <v>48</v>
      </c>
      <c r="T18" t="s">
        <v>49</v>
      </c>
      <c r="U18" t="s">
        <v>50</v>
      </c>
      <c r="V18">
        <v>1</v>
      </c>
      <c r="W18">
        <v>1.252878651665992E-2</v>
      </c>
      <c r="Z18">
        <f t="shared" si="0"/>
        <v>1.252878651665992E-2</v>
      </c>
      <c r="AB18">
        <f t="shared" si="1"/>
        <v>0</v>
      </c>
      <c r="AC18">
        <f t="shared" si="2"/>
        <v>0</v>
      </c>
      <c r="AD18" t="str">
        <f t="shared" si="3"/>
        <v/>
      </c>
      <c r="AE18" t="str">
        <f t="shared" si="4"/>
        <v/>
      </c>
    </row>
    <row r="19" spans="8:31" x14ac:dyDescent="0.3">
      <c r="H19" t="s">
        <v>50</v>
      </c>
      <c r="L19" t="s">
        <v>51</v>
      </c>
      <c r="M19">
        <v>16</v>
      </c>
      <c r="N19">
        <v>4</v>
      </c>
      <c r="O19" s="3">
        <f t="shared" si="5"/>
        <v>25</v>
      </c>
      <c r="S19" t="s">
        <v>52</v>
      </c>
      <c r="T19" t="s">
        <v>53</v>
      </c>
      <c r="U19" t="s">
        <v>50</v>
      </c>
      <c r="V19">
        <v>1</v>
      </c>
      <c r="W19">
        <v>8.3548414490065975E-2</v>
      </c>
      <c r="X19">
        <v>0.11135816755929905</v>
      </c>
      <c r="Z19">
        <f t="shared" si="0"/>
        <v>9.7453291024682503E-2</v>
      </c>
      <c r="AB19">
        <f t="shared" si="1"/>
        <v>0</v>
      </c>
      <c r="AC19">
        <f t="shared" si="2"/>
        <v>0</v>
      </c>
      <c r="AD19" t="str">
        <f t="shared" si="3"/>
        <v/>
      </c>
      <c r="AE19" t="str">
        <f t="shared" si="4"/>
        <v/>
      </c>
    </row>
    <row r="20" spans="8:31" x14ac:dyDescent="0.3">
      <c r="H20" t="s">
        <v>50</v>
      </c>
      <c r="L20" t="s">
        <v>54</v>
      </c>
      <c r="M20">
        <v>20</v>
      </c>
      <c r="N20">
        <v>3</v>
      </c>
      <c r="O20" s="3">
        <f t="shared" si="5"/>
        <v>15</v>
      </c>
      <c r="S20" t="s">
        <v>55</v>
      </c>
      <c r="T20" t="s">
        <v>56</v>
      </c>
      <c r="U20" t="s">
        <v>38</v>
      </c>
      <c r="V20">
        <v>0</v>
      </c>
      <c r="W20">
        <v>1.1658663012337905E-2</v>
      </c>
      <c r="X20">
        <v>4.6696800387637516E-2</v>
      </c>
      <c r="Z20">
        <f t="shared" si="0"/>
        <v>2.9177731699987712E-2</v>
      </c>
      <c r="AB20">
        <f t="shared" si="1"/>
        <v>0</v>
      </c>
      <c r="AC20">
        <f t="shared" si="2"/>
        <v>0</v>
      </c>
      <c r="AD20" t="str">
        <f t="shared" si="3"/>
        <v/>
      </c>
      <c r="AE20" t="str">
        <f t="shared" si="4"/>
        <v/>
      </c>
    </row>
    <row r="21" spans="8:31" x14ac:dyDescent="0.3">
      <c r="H21" t="s">
        <v>38</v>
      </c>
      <c r="S21" t="s">
        <v>57</v>
      </c>
      <c r="T21" t="s">
        <v>58</v>
      </c>
      <c r="U21" t="s">
        <v>20</v>
      </c>
      <c r="V21">
        <v>2</v>
      </c>
      <c r="W21">
        <v>3.4975503189327468E-2</v>
      </c>
      <c r="X21">
        <v>9.441934675557314E-3</v>
      </c>
      <c r="Z21">
        <f t="shared" si="0"/>
        <v>2.2208718932442389E-2</v>
      </c>
      <c r="AB21">
        <f t="shared" si="1"/>
        <v>0</v>
      </c>
      <c r="AC21">
        <f t="shared" si="2"/>
        <v>0</v>
      </c>
      <c r="AD21" t="str">
        <f t="shared" si="3"/>
        <v/>
      </c>
      <c r="AE21" t="str">
        <f t="shared" si="4"/>
        <v/>
      </c>
    </row>
    <row r="22" spans="8:31" x14ac:dyDescent="0.3">
      <c r="H22" t="s">
        <v>20</v>
      </c>
      <c r="S22" t="s">
        <v>59</v>
      </c>
      <c r="T22" t="s">
        <v>60</v>
      </c>
      <c r="U22" t="s">
        <v>20</v>
      </c>
      <c r="V22">
        <v>1</v>
      </c>
      <c r="W22">
        <v>9.2735090582904047E-3</v>
      </c>
      <c r="X22">
        <v>0.10485809226806056</v>
      </c>
      <c r="Z22">
        <f t="shared" si="0"/>
        <v>5.706580066317548E-2</v>
      </c>
      <c r="AB22">
        <f t="shared" si="1"/>
        <v>0</v>
      </c>
      <c r="AC22">
        <f t="shared" si="2"/>
        <v>0</v>
      </c>
      <c r="AD22" t="str">
        <f t="shared" si="3"/>
        <v/>
      </c>
      <c r="AE22" t="str">
        <f t="shared" si="4"/>
        <v/>
      </c>
    </row>
    <row r="23" spans="8:31" x14ac:dyDescent="0.3">
      <c r="H23" t="s">
        <v>20</v>
      </c>
      <c r="I23" t="s">
        <v>61</v>
      </c>
      <c r="J23" t="s">
        <v>62</v>
      </c>
      <c r="K23" t="s">
        <v>63</v>
      </c>
      <c r="L23" t="s">
        <v>64</v>
      </c>
      <c r="M23" t="s">
        <v>65</v>
      </c>
      <c r="N23" t="s">
        <v>66</v>
      </c>
      <c r="O23" t="s">
        <v>10</v>
      </c>
      <c r="P23" t="s">
        <v>17</v>
      </c>
      <c r="Q23" t="s">
        <v>114</v>
      </c>
      <c r="S23" t="s">
        <v>67</v>
      </c>
      <c r="T23" t="s">
        <v>68</v>
      </c>
      <c r="U23" t="s">
        <v>25</v>
      </c>
      <c r="V23">
        <v>1</v>
      </c>
      <c r="W23">
        <v>4.999026331758314E-2</v>
      </c>
      <c r="X23">
        <v>2.4232365494212614E-2</v>
      </c>
      <c r="Z23">
        <f t="shared" si="0"/>
        <v>3.7111314405897877E-2</v>
      </c>
      <c r="AB23">
        <f t="shared" si="1"/>
        <v>0</v>
      </c>
      <c r="AC23">
        <f t="shared" si="2"/>
        <v>0</v>
      </c>
      <c r="AD23" t="str">
        <f t="shared" si="3"/>
        <v/>
      </c>
      <c r="AE23" t="str">
        <f t="shared" si="4"/>
        <v/>
      </c>
    </row>
    <row r="24" spans="8:31" x14ac:dyDescent="0.3">
      <c r="H24" t="s">
        <v>25</v>
      </c>
      <c r="I24">
        <v>1</v>
      </c>
      <c r="J24" t="s">
        <v>25</v>
      </c>
      <c r="K24">
        <v>21</v>
      </c>
      <c r="L24">
        <v>14</v>
      </c>
      <c r="M24" s="4">
        <f>L24/K24</f>
        <v>0.66666666666666663</v>
      </c>
      <c r="N24">
        <f t="shared" ref="N24:N32" si="7">K24*4</f>
        <v>84</v>
      </c>
      <c r="O24">
        <v>17</v>
      </c>
      <c r="P24" s="4">
        <f>O24/N24</f>
        <v>0.20238095238095238</v>
      </c>
      <c r="Q24" s="4">
        <v>7.5198327279108537E-2</v>
      </c>
      <c r="S24" t="s">
        <v>55</v>
      </c>
      <c r="T24" t="s">
        <v>69</v>
      </c>
      <c r="U24" t="s">
        <v>38</v>
      </c>
      <c r="V24">
        <v>0</v>
      </c>
      <c r="W24">
        <v>0.10977788552499579</v>
      </c>
      <c r="X24">
        <v>0.10182189036268552</v>
      </c>
      <c r="Z24">
        <f t="shared" si="0"/>
        <v>0.10579988794384065</v>
      </c>
      <c r="AB24">
        <f t="shared" si="1"/>
        <v>0</v>
      </c>
      <c r="AC24">
        <f t="shared" si="2"/>
        <v>0</v>
      </c>
      <c r="AD24" t="str">
        <f t="shared" si="3"/>
        <v/>
      </c>
      <c r="AE24" t="str">
        <f t="shared" si="4"/>
        <v/>
      </c>
    </row>
    <row r="25" spans="8:31" x14ac:dyDescent="0.3">
      <c r="H25" t="s">
        <v>38</v>
      </c>
      <c r="I25">
        <v>2</v>
      </c>
      <c r="J25" t="s">
        <v>20</v>
      </c>
      <c r="K25">
        <v>4</v>
      </c>
      <c r="L25">
        <v>4</v>
      </c>
      <c r="M25" s="4">
        <f t="shared" ref="M25:M32" si="8">L25/K25</f>
        <v>1</v>
      </c>
      <c r="N25">
        <f t="shared" si="7"/>
        <v>16</v>
      </c>
      <c r="O25">
        <v>6</v>
      </c>
      <c r="P25" s="4">
        <f t="shared" ref="P25:P32" si="9">O25/N25</f>
        <v>0.375</v>
      </c>
      <c r="Q25" s="4">
        <v>4.4673264195231793E-2</v>
      </c>
      <c r="S25" t="s">
        <v>70</v>
      </c>
      <c r="T25" t="s">
        <v>71</v>
      </c>
      <c r="U25" t="s">
        <v>25</v>
      </c>
      <c r="V25">
        <v>0</v>
      </c>
      <c r="W25">
        <v>8.4712029360358959E-2</v>
      </c>
      <c r="X25">
        <v>4.5029908267392144E-2</v>
      </c>
      <c r="Z25">
        <f t="shared" si="0"/>
        <v>6.4870968813875551E-2</v>
      </c>
      <c r="AB25">
        <f t="shared" si="1"/>
        <v>0</v>
      </c>
      <c r="AC25">
        <f t="shared" si="2"/>
        <v>0</v>
      </c>
      <c r="AD25" t="str">
        <f t="shared" si="3"/>
        <v/>
      </c>
      <c r="AE25" t="str">
        <f t="shared" si="4"/>
        <v/>
      </c>
    </row>
    <row r="26" spans="8:31" x14ac:dyDescent="0.3">
      <c r="H26" t="s">
        <v>25</v>
      </c>
      <c r="I26">
        <v>3</v>
      </c>
      <c r="J26" t="s">
        <v>72</v>
      </c>
      <c r="K26">
        <v>9</v>
      </c>
      <c r="L26">
        <v>8</v>
      </c>
      <c r="M26" s="4">
        <f t="shared" si="8"/>
        <v>0.88888888888888884</v>
      </c>
      <c r="N26">
        <f t="shared" si="7"/>
        <v>36</v>
      </c>
      <c r="O26">
        <v>11</v>
      </c>
      <c r="P26" s="4">
        <f t="shared" si="9"/>
        <v>0.30555555555555558</v>
      </c>
      <c r="Q26" s="4">
        <v>0.10118820286882431</v>
      </c>
      <c r="S26" t="s">
        <v>73</v>
      </c>
      <c r="T26" t="s">
        <v>74</v>
      </c>
      <c r="U26" t="s">
        <v>50</v>
      </c>
      <c r="V26">
        <v>0</v>
      </c>
      <c r="W26">
        <v>7.7503078829201447E-2</v>
      </c>
      <c r="X26">
        <v>0.14675850511463032</v>
      </c>
      <c r="Z26">
        <f t="shared" si="0"/>
        <v>0.11213079197191589</v>
      </c>
      <c r="AB26">
        <f t="shared" si="1"/>
        <v>0</v>
      </c>
      <c r="AC26">
        <f t="shared" si="2"/>
        <v>0</v>
      </c>
      <c r="AD26" t="str">
        <f t="shared" si="3"/>
        <v/>
      </c>
      <c r="AE26" t="str">
        <f t="shared" si="4"/>
        <v/>
      </c>
    </row>
    <row r="27" spans="8:31" x14ac:dyDescent="0.3">
      <c r="H27" t="s">
        <v>50</v>
      </c>
      <c r="I27">
        <v>4</v>
      </c>
      <c r="J27" t="s">
        <v>38</v>
      </c>
      <c r="K27">
        <v>6</v>
      </c>
      <c r="L27">
        <v>3</v>
      </c>
      <c r="M27" s="4">
        <f t="shared" si="8"/>
        <v>0.5</v>
      </c>
      <c r="N27">
        <f t="shared" si="7"/>
        <v>24</v>
      </c>
      <c r="O27">
        <v>3</v>
      </c>
      <c r="P27" s="4">
        <f t="shared" si="9"/>
        <v>0.125</v>
      </c>
      <c r="Q27" s="7">
        <v>5.1331374910741585E-2</v>
      </c>
      <c r="S27" t="s">
        <v>75</v>
      </c>
      <c r="T27" t="s">
        <v>76</v>
      </c>
      <c r="U27" t="s">
        <v>25</v>
      </c>
      <c r="V27">
        <v>0</v>
      </c>
      <c r="W27">
        <v>5.6944088861992002E-2</v>
      </c>
      <c r="X27">
        <v>6.132646133878146E-2</v>
      </c>
      <c r="Z27">
        <f t="shared" si="0"/>
        <v>5.9135275100386728E-2</v>
      </c>
      <c r="AB27">
        <f t="shared" si="1"/>
        <v>0</v>
      </c>
      <c r="AC27">
        <f t="shared" si="2"/>
        <v>0</v>
      </c>
      <c r="AD27" t="str">
        <f t="shared" si="3"/>
        <v/>
      </c>
      <c r="AE27" t="str">
        <f t="shared" si="4"/>
        <v/>
      </c>
    </row>
    <row r="28" spans="8:31" x14ac:dyDescent="0.3">
      <c r="H28" t="s">
        <v>25</v>
      </c>
      <c r="I28">
        <v>5</v>
      </c>
      <c r="J28" t="s">
        <v>41</v>
      </c>
      <c r="K28">
        <v>2</v>
      </c>
      <c r="L28">
        <v>1</v>
      </c>
      <c r="M28" s="4">
        <f t="shared" si="8"/>
        <v>0.5</v>
      </c>
      <c r="N28">
        <f t="shared" si="7"/>
        <v>8</v>
      </c>
      <c r="O28">
        <v>2</v>
      </c>
      <c r="P28" s="4">
        <f t="shared" si="9"/>
        <v>0.25</v>
      </c>
      <c r="Q28" s="4">
        <v>6.3838614648280459E-2</v>
      </c>
      <c r="S28" t="s">
        <v>77</v>
      </c>
      <c r="T28" t="s">
        <v>78</v>
      </c>
      <c r="U28" t="s">
        <v>79</v>
      </c>
      <c r="V28">
        <v>0</v>
      </c>
      <c r="W28">
        <v>0.17099535062738186</v>
      </c>
      <c r="X28">
        <v>6.5471872640756074E-2</v>
      </c>
      <c r="Z28">
        <f t="shared" si="0"/>
        <v>0.11823361163406897</v>
      </c>
      <c r="AB28">
        <f t="shared" si="1"/>
        <v>0</v>
      </c>
      <c r="AC28">
        <f t="shared" si="2"/>
        <v>0</v>
      </c>
      <c r="AD28" t="str">
        <f t="shared" si="3"/>
        <v/>
      </c>
      <c r="AE28" t="str">
        <f t="shared" si="4"/>
        <v/>
      </c>
    </row>
    <row r="29" spans="8:31" x14ac:dyDescent="0.3">
      <c r="H29" t="s">
        <v>79</v>
      </c>
      <c r="I29">
        <v>6</v>
      </c>
      <c r="J29" t="s">
        <v>80</v>
      </c>
      <c r="K29">
        <v>1</v>
      </c>
      <c r="L29">
        <v>0</v>
      </c>
      <c r="M29" s="4">
        <f t="shared" si="8"/>
        <v>0</v>
      </c>
      <c r="N29">
        <f t="shared" si="7"/>
        <v>4</v>
      </c>
      <c r="O29">
        <v>0</v>
      </c>
      <c r="P29" s="4">
        <f t="shared" si="9"/>
        <v>0</v>
      </c>
      <c r="Q29" s="4">
        <v>0.11823361163406897</v>
      </c>
      <c r="S29" t="s">
        <v>81</v>
      </c>
      <c r="T29" t="s">
        <v>82</v>
      </c>
      <c r="U29" t="s">
        <v>25</v>
      </c>
      <c r="V29">
        <v>0</v>
      </c>
      <c r="W29">
        <v>0.12763113644850316</v>
      </c>
      <c r="X29">
        <v>9.5043077962879877E-2</v>
      </c>
      <c r="Y29">
        <v>0.11650172916563876</v>
      </c>
      <c r="Z29">
        <f t="shared" si="0"/>
        <v>0.11305864785900727</v>
      </c>
      <c r="AB29">
        <f t="shared" si="1"/>
        <v>0</v>
      </c>
      <c r="AC29">
        <f t="shared" si="2"/>
        <v>0</v>
      </c>
      <c r="AD29" t="str">
        <f t="shared" si="3"/>
        <v/>
      </c>
      <c r="AE29" t="str">
        <f t="shared" si="4"/>
        <v/>
      </c>
    </row>
    <row r="30" spans="8:31" x14ac:dyDescent="0.3">
      <c r="H30" t="s">
        <v>25</v>
      </c>
      <c r="I30">
        <v>7</v>
      </c>
      <c r="J30" t="s">
        <v>83</v>
      </c>
      <c r="K30">
        <v>3</v>
      </c>
      <c r="L30">
        <v>2</v>
      </c>
      <c r="M30" s="4">
        <f t="shared" si="8"/>
        <v>0.66666666666666663</v>
      </c>
      <c r="N30">
        <f t="shared" si="7"/>
        <v>12</v>
      </c>
      <c r="O30">
        <v>3</v>
      </c>
      <c r="P30" s="4">
        <f t="shared" si="9"/>
        <v>0.25</v>
      </c>
      <c r="Q30" s="4">
        <v>7.4006330842131249E-2</v>
      </c>
      <c r="S30" t="s">
        <v>84</v>
      </c>
      <c r="T30" t="s">
        <v>85</v>
      </c>
      <c r="U30" t="s">
        <v>46</v>
      </c>
      <c r="V30">
        <v>1</v>
      </c>
      <c r="W30">
        <v>6.2239025190105338E-2</v>
      </c>
      <c r="X30">
        <v>4.8909396806328581E-2</v>
      </c>
      <c r="Y30">
        <v>4.0126982553032389E-3</v>
      </c>
      <c r="Z30">
        <f t="shared" si="0"/>
        <v>3.8387040083912388E-2</v>
      </c>
      <c r="AB30">
        <f t="shared" si="1"/>
        <v>0</v>
      </c>
      <c r="AC30">
        <f t="shared" si="2"/>
        <v>0</v>
      </c>
      <c r="AD30" t="str">
        <f t="shared" si="3"/>
        <v/>
      </c>
      <c r="AE30" t="str">
        <f t="shared" si="4"/>
        <v/>
      </c>
    </row>
    <row r="31" spans="8:31" x14ac:dyDescent="0.3">
      <c r="H31" t="s">
        <v>46</v>
      </c>
      <c r="I31">
        <v>8</v>
      </c>
      <c r="J31" t="s">
        <v>86</v>
      </c>
      <c r="K31">
        <v>2</v>
      </c>
      <c r="L31">
        <v>2</v>
      </c>
      <c r="M31" s="4">
        <f t="shared" si="8"/>
        <v>1</v>
      </c>
      <c r="N31">
        <f t="shared" si="7"/>
        <v>8</v>
      </c>
      <c r="O31">
        <v>3</v>
      </c>
      <c r="P31" s="4">
        <f t="shared" si="9"/>
        <v>0.375</v>
      </c>
      <c r="Q31" s="4">
        <v>0.10905025953495415</v>
      </c>
      <c r="S31" t="s">
        <v>87</v>
      </c>
      <c r="T31" t="s">
        <v>88</v>
      </c>
      <c r="U31" t="s">
        <v>25</v>
      </c>
      <c r="V31">
        <v>1</v>
      </c>
      <c r="W31">
        <v>9.4040702803027232E-2</v>
      </c>
      <c r="X31">
        <v>0.10553253909836331</v>
      </c>
      <c r="Y31">
        <v>1.6194386398591911E-2</v>
      </c>
      <c r="Z31">
        <f t="shared" si="0"/>
        <v>7.192254276666081E-2</v>
      </c>
      <c r="AB31">
        <f t="shared" si="1"/>
        <v>0</v>
      </c>
      <c r="AC31">
        <f t="shared" si="2"/>
        <v>0</v>
      </c>
      <c r="AD31" t="str">
        <f t="shared" si="3"/>
        <v/>
      </c>
      <c r="AE31" t="str">
        <f t="shared" si="4"/>
        <v/>
      </c>
    </row>
    <row r="32" spans="8:31" x14ac:dyDescent="0.3">
      <c r="H32" t="s">
        <v>25</v>
      </c>
      <c r="I32">
        <v>9</v>
      </c>
      <c r="J32" t="s">
        <v>89</v>
      </c>
      <c r="K32">
        <v>1</v>
      </c>
      <c r="L32">
        <v>1</v>
      </c>
      <c r="M32" s="4">
        <f t="shared" si="8"/>
        <v>1</v>
      </c>
      <c r="N32">
        <f t="shared" si="7"/>
        <v>4</v>
      </c>
      <c r="O32">
        <v>2</v>
      </c>
      <c r="P32" s="4">
        <f t="shared" si="9"/>
        <v>0.5</v>
      </c>
      <c r="Q32" s="4">
        <v>5.4745272990077504E-2</v>
      </c>
      <c r="S32" t="s">
        <v>90</v>
      </c>
      <c r="T32" t="s">
        <v>91</v>
      </c>
      <c r="U32" t="s">
        <v>92</v>
      </c>
      <c r="V32">
        <v>2</v>
      </c>
      <c r="W32">
        <v>3.66593853578078E-2</v>
      </c>
      <c r="X32">
        <v>2.7660247004989175E-2</v>
      </c>
      <c r="Y32">
        <v>0.13434689723153254</v>
      </c>
      <c r="Z32">
        <f t="shared" si="0"/>
        <v>6.6222176531443175E-2</v>
      </c>
      <c r="AB32">
        <f t="shared" si="1"/>
        <v>0</v>
      </c>
      <c r="AC32">
        <f t="shared" si="2"/>
        <v>0</v>
      </c>
      <c r="AD32" t="str">
        <f t="shared" si="3"/>
        <v/>
      </c>
      <c r="AE32" t="str">
        <f t="shared" si="4"/>
        <v/>
      </c>
    </row>
    <row r="33" spans="8:31" x14ac:dyDescent="0.3">
      <c r="H33" t="s">
        <v>92</v>
      </c>
      <c r="S33" t="s">
        <v>93</v>
      </c>
      <c r="T33" t="s">
        <v>94</v>
      </c>
      <c r="U33" t="s">
        <v>95</v>
      </c>
      <c r="V33">
        <v>1</v>
      </c>
      <c r="W33">
        <v>5.3458499166614395E-2</v>
      </c>
      <c r="X33">
        <v>7.8504776480979047E-2</v>
      </c>
      <c r="Y33">
        <v>1.5157048059148468E-2</v>
      </c>
      <c r="Z33">
        <f t="shared" si="0"/>
        <v>4.9040107902247304E-2</v>
      </c>
      <c r="AB33">
        <f t="shared" si="1"/>
        <v>0</v>
      </c>
      <c r="AC33">
        <f t="shared" si="2"/>
        <v>0</v>
      </c>
      <c r="AD33" t="str">
        <f t="shared" si="3"/>
        <v/>
      </c>
      <c r="AE33" t="str">
        <f t="shared" si="4"/>
        <v/>
      </c>
    </row>
    <row r="34" spans="8:31" x14ac:dyDescent="0.3">
      <c r="H34" t="s">
        <v>95</v>
      </c>
      <c r="S34" t="s">
        <v>96</v>
      </c>
      <c r="T34" t="s">
        <v>97</v>
      </c>
      <c r="U34" t="s">
        <v>50</v>
      </c>
      <c r="V34">
        <v>1</v>
      </c>
      <c r="W34">
        <v>0.14168451574100818</v>
      </c>
      <c r="X34">
        <v>9.4019070247658335E-2</v>
      </c>
      <c r="Y34">
        <v>4.9703025969474769E-2</v>
      </c>
      <c r="Z34">
        <f t="shared" si="0"/>
        <v>9.5135537319380445E-2</v>
      </c>
      <c r="AB34">
        <f t="shared" si="1"/>
        <v>0</v>
      </c>
      <c r="AC34">
        <f t="shared" si="2"/>
        <v>0</v>
      </c>
      <c r="AD34" t="str">
        <f t="shared" si="3"/>
        <v/>
      </c>
      <c r="AE34" t="str">
        <f t="shared" si="4"/>
        <v/>
      </c>
    </row>
    <row r="35" spans="8:31" x14ac:dyDescent="0.3">
      <c r="H35" t="s">
        <v>50</v>
      </c>
      <c r="S35" t="s">
        <v>98</v>
      </c>
      <c r="T35" t="s">
        <v>99</v>
      </c>
      <c r="U35" t="s">
        <v>100</v>
      </c>
      <c r="V35">
        <v>1</v>
      </c>
      <c r="W35">
        <v>6.6062328074164373E-2</v>
      </c>
      <c r="X35">
        <v>9.3145871988103771E-2</v>
      </c>
      <c r="Y35">
        <v>4.7640094331826262E-2</v>
      </c>
      <c r="Z35">
        <f t="shared" si="0"/>
        <v>6.8949431464698133E-2</v>
      </c>
      <c r="AB35">
        <f t="shared" si="1"/>
        <v>0</v>
      </c>
      <c r="AC35">
        <f t="shared" si="2"/>
        <v>0</v>
      </c>
      <c r="AD35" t="str">
        <f t="shared" si="3"/>
        <v/>
      </c>
      <c r="AE35" t="str">
        <f t="shared" si="4"/>
        <v/>
      </c>
    </row>
    <row r="36" spans="8:31" x14ac:dyDescent="0.3">
      <c r="H36" t="s">
        <v>100</v>
      </c>
      <c r="S36" t="s">
        <v>101</v>
      </c>
      <c r="T36" t="s">
        <v>102</v>
      </c>
      <c r="U36" t="s">
        <v>103</v>
      </c>
      <c r="V36">
        <v>2</v>
      </c>
      <c r="W36">
        <v>2.0001479665227084E-2</v>
      </c>
      <c r="X36">
        <v>0.39196734462881117</v>
      </c>
      <c r="Y36">
        <v>3.5484438521592158E-2</v>
      </c>
      <c r="Z36">
        <f t="shared" si="0"/>
        <v>0.14915108760521015</v>
      </c>
      <c r="AB36">
        <f t="shared" si="1"/>
        <v>0</v>
      </c>
      <c r="AC36">
        <f t="shared" si="2"/>
        <v>0</v>
      </c>
      <c r="AD36" t="str">
        <f t="shared" si="3"/>
        <v/>
      </c>
      <c r="AE36" t="str">
        <f t="shared" si="4"/>
        <v/>
      </c>
    </row>
    <row r="37" spans="8:31" x14ac:dyDescent="0.3">
      <c r="H37" t="s">
        <v>103</v>
      </c>
      <c r="S37" t="s">
        <v>104</v>
      </c>
      <c r="T37" t="s">
        <v>105</v>
      </c>
      <c r="U37" t="s">
        <v>50</v>
      </c>
      <c r="V37">
        <v>2</v>
      </c>
      <c r="W37">
        <v>0.15297161710317037</v>
      </c>
      <c r="X37">
        <v>0.29004625582549809</v>
      </c>
      <c r="Y37">
        <v>6.0793179108842091E-2</v>
      </c>
      <c r="Z37">
        <f t="shared" si="0"/>
        <v>0.16793701734583685</v>
      </c>
      <c r="AB37">
        <f t="shared" si="1"/>
        <v>0</v>
      </c>
      <c r="AC37">
        <f t="shared" si="2"/>
        <v>0</v>
      </c>
      <c r="AD37" t="str">
        <f t="shared" si="3"/>
        <v/>
      </c>
      <c r="AE37" t="str">
        <f t="shared" si="4"/>
        <v/>
      </c>
    </row>
    <row r="38" spans="8:31" x14ac:dyDescent="0.3">
      <c r="H38" t="s">
        <v>50</v>
      </c>
      <c r="S38" t="s">
        <v>106</v>
      </c>
      <c r="T38" t="s">
        <v>107</v>
      </c>
      <c r="U38" t="s">
        <v>72</v>
      </c>
      <c r="V38">
        <v>2</v>
      </c>
      <c r="W38">
        <v>0.20253759144577571</v>
      </c>
      <c r="X38">
        <v>0.12077151719772633</v>
      </c>
      <c r="Y38">
        <v>0.47727667846642835</v>
      </c>
      <c r="Z38">
        <f t="shared" si="0"/>
        <v>0.26686192903664346</v>
      </c>
      <c r="AB38">
        <f t="shared" si="1"/>
        <v>0</v>
      </c>
      <c r="AC38">
        <f t="shared" si="2"/>
        <v>0</v>
      </c>
      <c r="AD38" t="str">
        <f t="shared" si="3"/>
        <v/>
      </c>
      <c r="AE38" t="str">
        <f t="shared" si="4"/>
        <v/>
      </c>
    </row>
    <row r="39" spans="8:31" x14ac:dyDescent="0.3">
      <c r="H39" t="s">
        <v>72</v>
      </c>
      <c r="S39" t="s">
        <v>108</v>
      </c>
      <c r="T39" t="s">
        <v>109</v>
      </c>
      <c r="U39" t="s">
        <v>110</v>
      </c>
      <c r="V39">
        <v>2</v>
      </c>
      <c r="W39">
        <v>3.8101433534096754E-3</v>
      </c>
      <c r="X39">
        <v>2.9496001960921371E-2</v>
      </c>
      <c r="Y39">
        <v>0.13092967365590147</v>
      </c>
      <c r="Z39">
        <f t="shared" si="0"/>
        <v>5.4745272990077504E-2</v>
      </c>
      <c r="AB39">
        <f t="shared" si="1"/>
        <v>1</v>
      </c>
      <c r="AC39">
        <f t="shared" si="2"/>
        <v>2</v>
      </c>
      <c r="AD39">
        <f t="shared" si="3"/>
        <v>5.4745272990077504E-2</v>
      </c>
      <c r="AE39">
        <f t="shared" si="4"/>
        <v>5.4745272990077504E-2</v>
      </c>
    </row>
    <row r="40" spans="8:31" x14ac:dyDescent="0.3">
      <c r="H40" t="s">
        <v>110</v>
      </c>
      <c r="S40" t="s">
        <v>111</v>
      </c>
      <c r="T40" t="s">
        <v>112</v>
      </c>
      <c r="U40" t="s">
        <v>25</v>
      </c>
      <c r="V40">
        <v>2</v>
      </c>
      <c r="W40">
        <v>5.2930622900118858E-2</v>
      </c>
      <c r="X40">
        <v>9.2021671505275363E-2</v>
      </c>
      <c r="Y40">
        <v>0.35320167835641642</v>
      </c>
      <c r="Z40">
        <f t="shared" si="0"/>
        <v>0.16605132425393687</v>
      </c>
      <c r="AB40">
        <f t="shared" si="1"/>
        <v>0</v>
      </c>
      <c r="AC40">
        <f t="shared" si="2"/>
        <v>0</v>
      </c>
      <c r="AD40" t="str">
        <f t="shared" si="3"/>
        <v/>
      </c>
      <c r="AE40" t="str">
        <f t="shared" si="4"/>
        <v/>
      </c>
    </row>
    <row r="41" spans="8:31" x14ac:dyDescent="0.3">
      <c r="H41" t="s">
        <v>25</v>
      </c>
      <c r="AB41" s="5">
        <f>SUM(AB8:AB40)</f>
        <v>1</v>
      </c>
      <c r="AC41" s="5">
        <f>SUM(AC8:AC40)</f>
        <v>2</v>
      </c>
      <c r="AD41" s="5">
        <f>AVERAGE(AD8:AD40)</f>
        <v>5.4745272990077504E-2</v>
      </c>
      <c r="AE41" s="5">
        <f>AVERAGE(AE9:AE40)</f>
        <v>5.4745272990077504E-2</v>
      </c>
    </row>
  </sheetData>
  <mergeCells count="2">
    <mergeCell ref="V6:Y6"/>
    <mergeCell ref="Z6:AA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SpeedVac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Summey</dc:creator>
  <cp:lastModifiedBy>Steven Summey</cp:lastModifiedBy>
  <dcterms:created xsi:type="dcterms:W3CDTF">2023-11-27T17:05:23Z</dcterms:created>
  <dcterms:modified xsi:type="dcterms:W3CDTF">2023-11-27T19:53:04Z</dcterms:modified>
</cp:coreProperties>
</file>