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avorites\CPUC10 (Group D - Custom EM&amp;V)\4 Deliverables\00 - 2017 Evaluation\ESPI input prep\"/>
    </mc:Choice>
  </mc:AlternateContent>
  <xr:revisionPtr revIDLastSave="0" documentId="13_ncr:1_{6EE95E44-4CF2-4FD8-99DC-229860DD4B7E}" xr6:coauthVersionLast="36" xr6:coauthVersionMax="36" xr10:uidLastSave="{00000000-0000-0000-0000-000000000000}"/>
  <bookViews>
    <workbookView xWindow="0" yWindow="0" windowWidth="28800" windowHeight="15420" tabRatio="748" firstSheet="1" activeTab="5" xr2:uid="{7433FD48-3754-449A-ADAD-1C811AB2B990}"/>
  </bookViews>
  <sheets>
    <sheet name="mapping" sheetId="1" r:id="rId1"/>
    <sheet name="stepeqn" sheetId="13" r:id="rId2"/>
    <sheet name="datadump" sheetId="14" r:id="rId3"/>
    <sheet name="Eligibility" sheetId="6" r:id="rId4"/>
    <sheet name="RequiredFields" sheetId="10" r:id="rId5"/>
    <sheet name="RptOutput" sheetId="12" r:id="rId6"/>
    <sheet name="mapping_old" sheetId="11" r:id="rId7"/>
    <sheet name="Nick" sheetId="5" r:id="rId8"/>
    <sheet name="samplefields" sheetId="3" r:id="rId9"/>
    <sheet name="workbookfields" sheetId="2" r:id="rId10"/>
    <sheet name="databasefields" sheetId="7" r:id="rId11"/>
    <sheet name="FaithClaimFields" sheetId="4" r:id="rId12"/>
    <sheet name="QCChecks" sheetId="9" r:id="rId13"/>
  </sheets>
  <definedNames>
    <definedName name="_xlnm._FilterDatabase" localSheetId="2" hidden="1">datadump!$A$1:$G$271</definedName>
    <definedName name="_xlnm._FilterDatabase" localSheetId="0" hidden="1">mapping!$A$1:$R$132</definedName>
    <definedName name="_xlnm._FilterDatabase" localSheetId="6" hidden="1">mapping_old!$A$1:$R$104</definedName>
    <definedName name="_xlnm._FilterDatabase" localSheetId="5" hidden="1">RptOutput!$A$1:$O$285</definedName>
    <definedName name="_xlnm._FilterDatabase" localSheetId="1" hidden="1">stepeqn!$A$1:$N$116</definedName>
    <definedName name="_xlnm._FilterDatabase" localSheetId="9" hidden="1">workbookfields!$A$1:$D$84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8" i="14" l="1"/>
  <c r="I168" i="14"/>
  <c r="A216" i="14" l="1"/>
  <c r="A260" i="14"/>
  <c r="A261" i="14"/>
  <c r="A262" i="14"/>
  <c r="A263" i="14"/>
  <c r="A264" i="14"/>
  <c r="A265" i="14"/>
  <c r="A266" i="14"/>
  <c r="A267" i="14"/>
  <c r="A268" i="14"/>
  <c r="B269" i="14"/>
  <c r="B270" i="14"/>
  <c r="A271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8" i="14"/>
  <c r="A219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02" i="14"/>
  <c r="A157" i="14"/>
  <c r="A158" i="14"/>
  <c r="A159" i="14"/>
  <c r="A160" i="14"/>
  <c r="A161" i="14"/>
  <c r="A162" i="14"/>
  <c r="A163" i="14"/>
  <c r="A164" i="14"/>
  <c r="A165" i="14"/>
  <c r="A166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156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3" i="14"/>
  <c r="A154" i="14"/>
  <c r="A155" i="14"/>
  <c r="A2" i="14"/>
  <c r="I157" i="14"/>
  <c r="I158" i="14"/>
  <c r="I159" i="14"/>
  <c r="I160" i="14"/>
  <c r="I161" i="14"/>
  <c r="I162" i="14"/>
  <c r="I163" i="14"/>
  <c r="I164" i="14"/>
  <c r="I165" i="14"/>
  <c r="I166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156" i="14"/>
  <c r="Q306" i="14" l="1"/>
  <c r="Q212" i="14"/>
  <c r="Q401" i="14"/>
  <c r="Q271" i="14"/>
  <c r="Q400" i="14"/>
  <c r="Q364" i="14"/>
  <c r="Q333" i="14"/>
  <c r="Q320" i="14"/>
  <c r="Q305" i="14"/>
  <c r="Q297" i="14"/>
  <c r="Q289" i="14"/>
  <c r="Q278" i="14"/>
  <c r="Q270" i="14"/>
  <c r="Q231" i="14"/>
  <c r="Q210" i="14"/>
  <c r="Q211" i="14"/>
  <c r="Q372" i="14"/>
  <c r="Q363" i="14"/>
  <c r="Q332" i="14"/>
  <c r="Q318" i="14"/>
  <c r="Q304" i="14"/>
  <c r="Q296" i="14"/>
  <c r="Q288" i="14"/>
  <c r="Q277" i="14"/>
  <c r="Q269" i="14"/>
  <c r="Q230" i="14"/>
  <c r="Q209" i="14"/>
  <c r="Q322" i="14"/>
  <c r="Q242" i="14"/>
  <c r="Q371" i="14"/>
  <c r="Q362" i="14"/>
  <c r="Q331" i="14"/>
  <c r="Q317" i="14"/>
  <c r="Q303" i="14"/>
  <c r="Q295" i="14"/>
  <c r="Q287" i="14"/>
  <c r="Q276" i="14"/>
  <c r="Q268" i="14"/>
  <c r="Q229" i="14"/>
  <c r="Q207" i="14"/>
  <c r="Q290" i="14"/>
  <c r="Q370" i="14"/>
  <c r="Q361" i="14"/>
  <c r="Q330" i="14"/>
  <c r="Q316" i="14"/>
  <c r="Q302" i="14"/>
  <c r="Q294" i="14"/>
  <c r="Q283" i="14"/>
  <c r="Q275" i="14"/>
  <c r="Q267" i="14"/>
  <c r="Q228" i="14"/>
  <c r="Q205" i="14"/>
  <c r="Q279" i="14"/>
  <c r="Q232" i="14"/>
  <c r="Q369" i="14"/>
  <c r="Q360" i="14"/>
  <c r="Q328" i="14"/>
  <c r="Q309" i="14"/>
  <c r="Q301" i="14"/>
  <c r="Q293" i="14"/>
  <c r="Q282" i="14"/>
  <c r="Q274" i="14"/>
  <c r="Q266" i="14"/>
  <c r="Q227" i="14"/>
  <c r="Q204" i="14"/>
  <c r="Q365" i="14"/>
  <c r="Q298" i="14"/>
  <c r="Q368" i="14"/>
  <c r="Q359" i="14"/>
  <c r="Q326" i="14"/>
  <c r="Q308" i="14"/>
  <c r="Q300" i="14"/>
  <c r="Q292" i="14"/>
  <c r="Q281" i="14"/>
  <c r="Q273" i="14"/>
  <c r="Q265" i="14"/>
  <c r="Q226" i="14"/>
  <c r="Q203" i="14"/>
  <c r="Q337" i="14"/>
  <c r="Q202" i="14"/>
  <c r="Q367" i="14"/>
  <c r="Q358" i="14"/>
  <c r="Q324" i="14"/>
  <c r="Q307" i="14"/>
  <c r="Q299" i="14"/>
  <c r="Q291" i="14"/>
  <c r="Q280" i="14"/>
  <c r="Q272" i="14"/>
  <c r="Q259" i="14"/>
  <c r="Q264" i="14"/>
  <c r="Q206" i="14"/>
  <c r="Q213" i="14"/>
  <c r="Q218" i="14"/>
  <c r="Q237" i="14"/>
  <c r="Q220" i="14"/>
  <c r="Q262" i="14"/>
  <c r="Q252" i="14"/>
  <c r="Q244" i="14"/>
  <c r="Q236" i="14"/>
  <c r="Q219" i="14"/>
  <c r="Q258" i="14"/>
  <c r="Q250" i="14"/>
  <c r="Q234" i="14"/>
  <c r="Q225" i="14"/>
  <c r="Q217" i="14"/>
  <c r="Q263" i="14"/>
  <c r="Q235" i="14"/>
  <c r="Q257" i="14"/>
  <c r="Q249" i="14"/>
  <c r="Q241" i="14"/>
  <c r="Q224" i="14"/>
  <c r="Q216" i="14"/>
  <c r="Q251" i="14"/>
  <c r="Q256" i="14"/>
  <c r="Q248" i="14"/>
  <c r="Q240" i="14"/>
  <c r="Q223" i="14"/>
  <c r="Q215" i="14"/>
  <c r="Q253" i="14"/>
  <c r="Q255" i="14"/>
  <c r="Q247" i="14"/>
  <c r="Q239" i="14"/>
  <c r="Q222" i="14"/>
  <c r="Q214" i="14"/>
  <c r="Q245" i="14"/>
  <c r="Q243" i="14"/>
  <c r="Q254" i="14"/>
  <c r="Q246" i="14"/>
  <c r="Q238" i="14"/>
  <c r="Q221" i="14"/>
  <c r="Q378" i="14"/>
  <c r="Q466" i="14"/>
  <c r="Q356" i="14"/>
  <c r="Q501" i="14"/>
  <c r="Q498" i="14"/>
  <c r="Q478" i="14"/>
  <c r="Q315" i="14"/>
  <c r="Q450" i="14"/>
  <c r="Q434" i="14"/>
  <c r="Q402" i="14"/>
  <c r="Q500" i="14"/>
  <c r="Q354" i="14"/>
  <c r="Q490" i="14"/>
  <c r="Q486" i="14"/>
  <c r="Q460" i="14"/>
  <c r="Q428" i="14"/>
  <c r="Q348" i="14"/>
  <c r="Q484" i="14"/>
  <c r="Q458" i="14"/>
  <c r="Q426" i="14"/>
  <c r="Q346" i="14"/>
  <c r="Q314" i="14"/>
  <c r="Q284" i="14"/>
  <c r="Q482" i="14"/>
  <c r="Q452" i="14"/>
  <c r="Q420" i="14"/>
  <c r="Q396" i="14"/>
  <c r="Q340" i="14"/>
  <c r="Q418" i="14"/>
  <c r="Q394" i="14"/>
  <c r="Q338" i="14"/>
  <c r="Q496" i="14"/>
  <c r="Q476" i="14"/>
  <c r="Q444" i="14"/>
  <c r="Q412" i="14"/>
  <c r="Q388" i="14"/>
  <c r="Q494" i="14"/>
  <c r="Q474" i="14"/>
  <c r="Q442" i="14"/>
  <c r="Q410" i="14"/>
  <c r="Q386" i="14"/>
  <c r="Q492" i="14"/>
  <c r="Q468" i="14"/>
  <c r="Q436" i="14"/>
  <c r="Q404" i="14"/>
  <c r="Q380" i="14"/>
  <c r="Q497" i="14"/>
  <c r="Q489" i="14"/>
  <c r="Q481" i="14"/>
  <c r="Q473" i="14"/>
  <c r="Q465" i="14"/>
  <c r="Q457" i="14"/>
  <c r="Q449" i="14"/>
  <c r="Q441" i="14"/>
  <c r="Q433" i="14"/>
  <c r="Q425" i="14"/>
  <c r="Q417" i="14"/>
  <c r="Q409" i="14"/>
  <c r="Q393" i="14"/>
  <c r="Q385" i="14"/>
  <c r="Q377" i="14"/>
  <c r="Q353" i="14"/>
  <c r="Q345" i="14"/>
  <c r="Q329" i="14"/>
  <c r="Q321" i="14"/>
  <c r="Q313" i="14"/>
  <c r="Q233" i="14"/>
  <c r="Q488" i="14"/>
  <c r="Q480" i="14"/>
  <c r="Q472" i="14"/>
  <c r="Q464" i="14"/>
  <c r="Q456" i="14"/>
  <c r="Q448" i="14"/>
  <c r="Q440" i="14"/>
  <c r="Q432" i="14"/>
  <c r="Q424" i="14"/>
  <c r="Q416" i="14"/>
  <c r="Q408" i="14"/>
  <c r="Q392" i="14"/>
  <c r="Q384" i="14"/>
  <c r="Q376" i="14"/>
  <c r="Q352" i="14"/>
  <c r="Q344" i="14"/>
  <c r="Q336" i="14"/>
  <c r="Q312" i="14"/>
  <c r="Q208" i="14"/>
  <c r="Q495" i="14"/>
  <c r="Q487" i="14"/>
  <c r="Q479" i="14"/>
  <c r="Q471" i="14"/>
  <c r="Q463" i="14"/>
  <c r="Q455" i="14"/>
  <c r="Q447" i="14"/>
  <c r="Q439" i="14"/>
  <c r="Q431" i="14"/>
  <c r="Q423" i="14"/>
  <c r="Q415" i="14"/>
  <c r="Q407" i="14"/>
  <c r="Q399" i="14"/>
  <c r="Q391" i="14"/>
  <c r="Q383" i="14"/>
  <c r="Q375" i="14"/>
  <c r="Q351" i="14"/>
  <c r="Q343" i="14"/>
  <c r="Q335" i="14"/>
  <c r="Q327" i="14"/>
  <c r="Q319" i="14"/>
  <c r="Q311" i="14"/>
  <c r="Q470" i="14"/>
  <c r="Q462" i="14"/>
  <c r="Q454" i="14"/>
  <c r="Q446" i="14"/>
  <c r="Q438" i="14"/>
  <c r="Q430" i="14"/>
  <c r="Q422" i="14"/>
  <c r="Q414" i="14"/>
  <c r="Q406" i="14"/>
  <c r="Q398" i="14"/>
  <c r="Q390" i="14"/>
  <c r="Q382" i="14"/>
  <c r="Q374" i="14"/>
  <c r="Q366" i="14"/>
  <c r="Q350" i="14"/>
  <c r="Q342" i="14"/>
  <c r="Q334" i="14"/>
  <c r="Q310" i="14"/>
  <c r="Q286" i="14"/>
  <c r="Q493" i="14"/>
  <c r="Q485" i="14"/>
  <c r="Q477" i="14"/>
  <c r="Q469" i="14"/>
  <c r="Q461" i="14"/>
  <c r="Q453" i="14"/>
  <c r="Q445" i="14"/>
  <c r="Q437" i="14"/>
  <c r="Q429" i="14"/>
  <c r="Q421" i="14"/>
  <c r="Q413" i="14"/>
  <c r="Q405" i="14"/>
  <c r="Q397" i="14"/>
  <c r="Q389" i="14"/>
  <c r="Q381" i="14"/>
  <c r="Q373" i="14"/>
  <c r="Q357" i="14"/>
  <c r="Q349" i="14"/>
  <c r="Q341" i="14"/>
  <c r="Q325" i="14"/>
  <c r="Q285" i="14"/>
  <c r="Q261" i="14"/>
  <c r="Q260" i="14"/>
  <c r="Q499" i="14"/>
  <c r="Q491" i="14"/>
  <c r="Q483" i="14"/>
  <c r="Q475" i="14"/>
  <c r="Q467" i="14"/>
  <c r="Q459" i="14"/>
  <c r="Q451" i="14"/>
  <c r="Q443" i="14"/>
  <c r="Q435" i="14"/>
  <c r="Q427" i="14"/>
  <c r="Q419" i="14"/>
  <c r="Q411" i="14"/>
  <c r="Q403" i="14"/>
  <c r="Q395" i="14"/>
  <c r="Q387" i="14"/>
  <c r="Q379" i="14"/>
  <c r="Q355" i="14"/>
  <c r="Q347" i="14"/>
  <c r="Q339" i="14"/>
  <c r="Q323" i="14"/>
  <c r="L76" i="13"/>
  <c r="L75" i="13"/>
  <c r="L74" i="13"/>
  <c r="L40" i="13"/>
  <c r="L39" i="13"/>
  <c r="L38" i="13"/>
  <c r="L34" i="13"/>
  <c r="L33" i="13"/>
  <c r="L32" i="13"/>
  <c r="A213" i="12"/>
  <c r="A212" i="12"/>
  <c r="A211" i="12"/>
  <c r="A125" i="12" l="1"/>
  <c r="A126" i="12"/>
  <c r="A127" i="12"/>
  <c r="A128" i="12"/>
  <c r="A124" i="12"/>
  <c r="A123" i="12"/>
  <c r="A218" i="12" l="1"/>
  <c r="A219" i="12"/>
  <c r="A217" i="12"/>
  <c r="K131" i="1" l="1"/>
  <c r="F19" i="6"/>
  <c r="F18" i="6"/>
  <c r="B130" i="1"/>
  <c r="B129" i="1"/>
  <c r="I121" i="12" s="1"/>
  <c r="A121" i="12" s="1"/>
  <c r="J76" i="13" l="1"/>
  <c r="J75" i="13"/>
  <c r="J74" i="13"/>
  <c r="E74" i="13" l="1"/>
  <c r="D74" i="13"/>
  <c r="E76" i="13"/>
  <c r="D76" i="13"/>
  <c r="D75" i="13"/>
  <c r="E75" i="13"/>
  <c r="E42" i="13"/>
  <c r="E43" i="13"/>
  <c r="E41" i="13"/>
  <c r="F39" i="13"/>
  <c r="F40" i="13"/>
  <c r="F38" i="13"/>
  <c r="A285" i="12" l="1"/>
  <c r="A284" i="12"/>
  <c r="A283" i="12"/>
  <c r="A282" i="12"/>
  <c r="A281" i="12"/>
  <c r="A280" i="12"/>
  <c r="A279" i="12"/>
  <c r="A278" i="12"/>
  <c r="A277" i="12"/>
  <c r="A276" i="12"/>
  <c r="A275" i="12"/>
  <c r="A274" i="12"/>
  <c r="J115" i="13"/>
  <c r="J114" i="13"/>
  <c r="J113" i="13"/>
  <c r="J112" i="13"/>
  <c r="J111" i="13"/>
  <c r="J110" i="13"/>
  <c r="J109" i="13"/>
  <c r="J108" i="13"/>
  <c r="J107" i="13"/>
  <c r="J103" i="13"/>
  <c r="J102" i="13"/>
  <c r="J101" i="13"/>
  <c r="J100" i="13"/>
  <c r="J99" i="13"/>
  <c r="J98" i="13"/>
  <c r="J97" i="13"/>
  <c r="J96" i="13"/>
  <c r="J95" i="13"/>
  <c r="J88" i="13"/>
  <c r="J89" i="13"/>
  <c r="J90" i="13"/>
  <c r="J91" i="13"/>
  <c r="J87" i="13"/>
  <c r="I109" i="13"/>
  <c r="I112" i="13" s="1"/>
  <c r="I115" i="13" s="1"/>
  <c r="I108" i="13"/>
  <c r="I111" i="13" s="1"/>
  <c r="I114" i="13" s="1"/>
  <c r="I107" i="13"/>
  <c r="I110" i="13" s="1"/>
  <c r="I113" i="13" s="1"/>
  <c r="E22" i="13"/>
  <c r="B22" i="13"/>
  <c r="C22" i="13" s="1"/>
  <c r="K273" i="12" s="1"/>
  <c r="E21" i="13"/>
  <c r="B21" i="13"/>
  <c r="C21" i="13" s="1"/>
  <c r="K272" i="12" s="1"/>
  <c r="E20" i="13"/>
  <c r="B20" i="13"/>
  <c r="C20" i="13" s="1"/>
  <c r="H113" i="13" s="1"/>
  <c r="H18" i="13"/>
  <c r="I18" i="13"/>
  <c r="K18" i="13"/>
  <c r="F18" i="13" s="1"/>
  <c r="H19" i="13"/>
  <c r="I19" i="13"/>
  <c r="K19" i="13"/>
  <c r="F19" i="13" s="1"/>
  <c r="I17" i="13"/>
  <c r="K17" i="13"/>
  <c r="F17" i="13" s="1"/>
  <c r="H17" i="13"/>
  <c r="E36" i="13"/>
  <c r="E37" i="13"/>
  <c r="E35" i="13"/>
  <c r="B35" i="13"/>
  <c r="B41" i="13" s="1"/>
  <c r="C41" i="13" s="1"/>
  <c r="B36" i="13"/>
  <c r="B42" i="13" s="1"/>
  <c r="C42" i="13" s="1"/>
  <c r="B37" i="13"/>
  <c r="B43" i="13" s="1"/>
  <c r="C43" i="13" s="1"/>
  <c r="J34" i="13"/>
  <c r="J33" i="13"/>
  <c r="J32" i="13"/>
  <c r="H33" i="13"/>
  <c r="E33" i="13" s="1"/>
  <c r="I33" i="13"/>
  <c r="I39" i="13" s="1"/>
  <c r="H34" i="13"/>
  <c r="I34" i="13"/>
  <c r="I40" i="13" s="1"/>
  <c r="I32" i="13"/>
  <c r="I38" i="13" s="1"/>
  <c r="H32" i="13"/>
  <c r="E32" i="13" s="1"/>
  <c r="E28" i="13"/>
  <c r="E27" i="13"/>
  <c r="E26" i="13"/>
  <c r="E13" i="13"/>
  <c r="D13" i="13"/>
  <c r="D12" i="13"/>
  <c r="E12" i="13"/>
  <c r="E11" i="13"/>
  <c r="D11" i="13"/>
  <c r="F32" i="13"/>
  <c r="F33" i="13"/>
  <c r="F34" i="13"/>
  <c r="E80" i="13"/>
  <c r="E81" i="13"/>
  <c r="E82" i="13"/>
  <c r="F74" i="13"/>
  <c r="F75" i="13"/>
  <c r="F76" i="13"/>
  <c r="B75" i="13"/>
  <c r="C75" i="13" s="1"/>
  <c r="H81" i="13" s="1"/>
  <c r="D81" i="13" s="1"/>
  <c r="B76" i="13"/>
  <c r="C76" i="13" s="1"/>
  <c r="H82" i="13" s="1"/>
  <c r="D82" i="13" s="1"/>
  <c r="B74" i="13"/>
  <c r="C74" i="13" s="1"/>
  <c r="H80" i="13" s="1"/>
  <c r="D80" i="13" s="1"/>
  <c r="B81" i="13"/>
  <c r="C81" i="13" s="1"/>
  <c r="K266" i="12" s="1"/>
  <c r="B82" i="13"/>
  <c r="C82" i="13" s="1"/>
  <c r="K267" i="12" s="1"/>
  <c r="B80" i="13"/>
  <c r="C80" i="13" s="1"/>
  <c r="B9" i="13"/>
  <c r="B10" i="13"/>
  <c r="B11" i="13"/>
  <c r="B17" i="13" s="1"/>
  <c r="B12" i="13"/>
  <c r="B18" i="13" s="1"/>
  <c r="B13" i="13"/>
  <c r="B19" i="13" s="1"/>
  <c r="B26" i="13"/>
  <c r="B32" i="13" s="1"/>
  <c r="B27" i="13"/>
  <c r="B33" i="13" s="1"/>
  <c r="B28" i="13"/>
  <c r="B34" i="13" s="1"/>
  <c r="H10" i="13"/>
  <c r="D10" i="13" s="1"/>
  <c r="H9" i="13"/>
  <c r="D9" i="13" s="1"/>
  <c r="H8" i="13"/>
  <c r="D8" i="13" s="1"/>
  <c r="E8" i="13"/>
  <c r="E9" i="13"/>
  <c r="E10" i="13"/>
  <c r="B8" i="13"/>
  <c r="D94" i="13"/>
  <c r="D93" i="13"/>
  <c r="D92" i="13"/>
  <c r="E34" i="13" l="1"/>
  <c r="D33" i="13"/>
  <c r="E17" i="13"/>
  <c r="D17" i="13"/>
  <c r="E18" i="13"/>
  <c r="D18" i="13"/>
  <c r="D32" i="13"/>
  <c r="D19" i="13"/>
  <c r="E19" i="13"/>
  <c r="D34" i="13"/>
  <c r="H40" i="13"/>
  <c r="H39" i="13"/>
  <c r="H38" i="13"/>
  <c r="C10" i="13"/>
  <c r="K264" i="12" s="1"/>
  <c r="H108" i="13"/>
  <c r="D108" i="13" s="1"/>
  <c r="C8" i="13"/>
  <c r="K262" i="12" s="1"/>
  <c r="D113" i="13"/>
  <c r="C18" i="13"/>
  <c r="H21" i="13" s="1"/>
  <c r="D21" i="13" s="1"/>
  <c r="C19" i="13"/>
  <c r="H22" i="13" s="1"/>
  <c r="D22" i="13" s="1"/>
  <c r="C17" i="13"/>
  <c r="H20" i="13" s="1"/>
  <c r="D20" i="13" s="1"/>
  <c r="K265" i="12"/>
  <c r="H107" i="13"/>
  <c r="D107" i="13" s="1"/>
  <c r="K271" i="12"/>
  <c r="H109" i="13"/>
  <c r="D109" i="13" s="1"/>
  <c r="B40" i="13"/>
  <c r="C40" i="13" s="1"/>
  <c r="H43" i="13" s="1"/>
  <c r="D43" i="13" s="1"/>
  <c r="C34" i="13"/>
  <c r="H37" i="13" s="1"/>
  <c r="D37" i="13" s="1"/>
  <c r="K270" i="12"/>
  <c r="H112" i="13"/>
  <c r="H114" i="13"/>
  <c r="D114" i="13" s="1"/>
  <c r="K269" i="12"/>
  <c r="H111" i="13"/>
  <c r="H115" i="13"/>
  <c r="D115" i="13" s="1"/>
  <c r="B39" i="13"/>
  <c r="C39" i="13" s="1"/>
  <c r="H42" i="13" s="1"/>
  <c r="D42" i="13" s="1"/>
  <c r="C33" i="13"/>
  <c r="H36" i="13" s="1"/>
  <c r="D36" i="13" s="1"/>
  <c r="B38" i="13"/>
  <c r="C38" i="13" s="1"/>
  <c r="H41" i="13" s="1"/>
  <c r="D41" i="13" s="1"/>
  <c r="C32" i="13"/>
  <c r="H35" i="13" s="1"/>
  <c r="D35" i="13" s="1"/>
  <c r="H110" i="13"/>
  <c r="K268" i="12"/>
  <c r="C35" i="13"/>
  <c r="C37" i="13"/>
  <c r="C36" i="13"/>
  <c r="C9" i="13"/>
  <c r="K263" i="12" s="1"/>
  <c r="B69" i="13"/>
  <c r="F69" i="13" s="1"/>
  <c r="B70" i="13"/>
  <c r="F70" i="13" s="1"/>
  <c r="B68" i="13"/>
  <c r="F68" i="13" s="1"/>
  <c r="F79" i="13"/>
  <c r="F78" i="13"/>
  <c r="F77" i="13"/>
  <c r="F31" i="13"/>
  <c r="F30" i="13"/>
  <c r="F29" i="13"/>
  <c r="F16" i="13"/>
  <c r="F15" i="13"/>
  <c r="F14" i="13"/>
  <c r="F7" i="13"/>
  <c r="F10" i="13" s="1"/>
  <c r="F6" i="13"/>
  <c r="F9" i="13" s="1"/>
  <c r="F5" i="13"/>
  <c r="F8" i="13" s="1"/>
  <c r="A216" i="12"/>
  <c r="A215" i="12"/>
  <c r="A214" i="12"/>
  <c r="A251" i="12"/>
  <c r="A252" i="12"/>
  <c r="A253" i="12"/>
  <c r="A254" i="12"/>
  <c r="A255" i="12"/>
  <c r="A256" i="12"/>
  <c r="A257" i="12"/>
  <c r="A258" i="12"/>
  <c r="A259" i="12"/>
  <c r="A260" i="12"/>
  <c r="A261" i="12"/>
  <c r="A250" i="12"/>
  <c r="C16" i="13"/>
  <c r="C15" i="13"/>
  <c r="C14" i="13"/>
  <c r="H101" i="13" s="1"/>
  <c r="C13" i="13"/>
  <c r="H16" i="13" s="1"/>
  <c r="D16" i="13" s="1"/>
  <c r="C12" i="13"/>
  <c r="H15" i="13" s="1"/>
  <c r="D15" i="13" s="1"/>
  <c r="C11" i="13"/>
  <c r="H14" i="13" s="1"/>
  <c r="D14" i="13" s="1"/>
  <c r="C31" i="13"/>
  <c r="H100" i="13" s="1"/>
  <c r="C30" i="13"/>
  <c r="K245" i="12" s="1"/>
  <c r="C29" i="13"/>
  <c r="H98" i="13" s="1"/>
  <c r="C28" i="13"/>
  <c r="H31" i="13" s="1"/>
  <c r="D31" i="13" s="1"/>
  <c r="C27" i="13"/>
  <c r="H30" i="13" s="1"/>
  <c r="D30" i="13" s="1"/>
  <c r="C26" i="13"/>
  <c r="H70" i="13"/>
  <c r="H69" i="13"/>
  <c r="H68" i="13"/>
  <c r="C94" i="13"/>
  <c r="K252" i="12" s="1"/>
  <c r="C93" i="13"/>
  <c r="K251" i="12" s="1"/>
  <c r="C92" i="13"/>
  <c r="K250" i="12" s="1"/>
  <c r="H78" i="13"/>
  <c r="H79" i="13"/>
  <c r="H77" i="13"/>
  <c r="K239" i="12"/>
  <c r="K240" i="12"/>
  <c r="K238" i="12"/>
  <c r="E16" i="13"/>
  <c r="E15" i="13"/>
  <c r="E14" i="13"/>
  <c r="E30" i="13"/>
  <c r="E31" i="13"/>
  <c r="E29" i="13"/>
  <c r="B96" i="13"/>
  <c r="B99" i="13" s="1"/>
  <c r="B97" i="13"/>
  <c r="B100" i="13" s="1"/>
  <c r="B95" i="13"/>
  <c r="C95" i="13" s="1"/>
  <c r="K253" i="12" s="1"/>
  <c r="I97" i="13"/>
  <c r="I100" i="13" s="1"/>
  <c r="I103" i="13" s="1"/>
  <c r="I96" i="13"/>
  <c r="I99" i="13" s="1"/>
  <c r="I102" i="13" s="1"/>
  <c r="I95" i="13"/>
  <c r="I98" i="13" s="1"/>
  <c r="I101" i="13" s="1"/>
  <c r="D38" i="13" l="1"/>
  <c r="E38" i="13"/>
  <c r="D39" i="13"/>
  <c r="E39" i="13"/>
  <c r="D40" i="13"/>
  <c r="E40" i="13"/>
  <c r="D116" i="13"/>
  <c r="D111" i="13"/>
  <c r="D112" i="13"/>
  <c r="D110" i="13"/>
  <c r="K249" i="12"/>
  <c r="H103" i="13"/>
  <c r="K247" i="12"/>
  <c r="K248" i="12"/>
  <c r="H102" i="13"/>
  <c r="C97" i="13"/>
  <c r="K255" i="12" s="1"/>
  <c r="H99" i="13"/>
  <c r="D99" i="13" s="1"/>
  <c r="K246" i="12"/>
  <c r="K244" i="12"/>
  <c r="B98" i="13"/>
  <c r="B101" i="13" s="1"/>
  <c r="D100" i="13"/>
  <c r="D98" i="13"/>
  <c r="C99" i="13"/>
  <c r="K257" i="12" s="1"/>
  <c r="B102" i="13"/>
  <c r="C100" i="13"/>
  <c r="K258" i="12" s="1"/>
  <c r="B103" i="13"/>
  <c r="C96" i="13"/>
  <c r="K254" i="12" s="1"/>
  <c r="H29" i="13"/>
  <c r="D29" i="13" s="1"/>
  <c r="D84" i="13"/>
  <c r="D85" i="13"/>
  <c r="I91" i="13"/>
  <c r="D83" i="13"/>
  <c r="A230" i="12"/>
  <c r="A231" i="12"/>
  <c r="A232" i="12"/>
  <c r="A233" i="12"/>
  <c r="A234" i="12"/>
  <c r="A235" i="12"/>
  <c r="A236" i="12"/>
  <c r="A237" i="12"/>
  <c r="A229" i="12"/>
  <c r="C91" i="13"/>
  <c r="K237" i="12" s="1"/>
  <c r="C90" i="13"/>
  <c r="K236" i="12" s="1"/>
  <c r="C89" i="13"/>
  <c r="K235" i="12" s="1"/>
  <c r="C88" i="13"/>
  <c r="K234" i="12" s="1"/>
  <c r="C87" i="13"/>
  <c r="K233" i="12" s="1"/>
  <c r="C86" i="13"/>
  <c r="K232" i="12" s="1"/>
  <c r="I90" i="13"/>
  <c r="I89" i="13"/>
  <c r="I88" i="13"/>
  <c r="I87" i="13"/>
  <c r="I86" i="13"/>
  <c r="C84" i="13"/>
  <c r="K230" i="12" s="1"/>
  <c r="C85" i="13"/>
  <c r="K231" i="12" s="1"/>
  <c r="C102" i="13" l="1"/>
  <c r="K260" i="12" s="1"/>
  <c r="B105" i="13"/>
  <c r="D105" i="13" s="1"/>
  <c r="C101" i="13"/>
  <c r="K259" i="12" s="1"/>
  <c r="B104" i="13"/>
  <c r="D104" i="13" s="1"/>
  <c r="C98" i="13"/>
  <c r="K256" i="12" s="1"/>
  <c r="C103" i="13"/>
  <c r="K261" i="12" s="1"/>
  <c r="B106" i="13"/>
  <c r="D106" i="13" s="1"/>
  <c r="C83" i="13"/>
  <c r="K229" i="12" s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I120" i="12" s="1"/>
  <c r="A120" i="12" s="1"/>
  <c r="C105" i="13" l="1"/>
  <c r="K275" i="12" s="1"/>
  <c r="B108" i="13"/>
  <c r="C106" i="13"/>
  <c r="K276" i="12" s="1"/>
  <c r="B109" i="13"/>
  <c r="B107" i="13"/>
  <c r="C104" i="13"/>
  <c r="K274" i="12" s="1"/>
  <c r="E73" i="13"/>
  <c r="D73" i="13"/>
  <c r="E72" i="13"/>
  <c r="D72" i="13"/>
  <c r="E71" i="13"/>
  <c r="D71" i="13"/>
  <c r="E67" i="13"/>
  <c r="D67" i="13"/>
  <c r="E66" i="13"/>
  <c r="D66" i="13"/>
  <c r="E65" i="13"/>
  <c r="D65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2" i="13"/>
  <c r="D52" i="13"/>
  <c r="E51" i="13"/>
  <c r="D51" i="13"/>
  <c r="E50" i="13"/>
  <c r="D50" i="13"/>
  <c r="E46" i="13"/>
  <c r="D46" i="13"/>
  <c r="E45" i="13"/>
  <c r="D45" i="13"/>
  <c r="E44" i="13"/>
  <c r="D44" i="13"/>
  <c r="D28" i="13"/>
  <c r="D27" i="13"/>
  <c r="D26" i="13"/>
  <c r="E25" i="13"/>
  <c r="D25" i="13"/>
  <c r="E24" i="13"/>
  <c r="D24" i="13"/>
  <c r="E23" i="13"/>
  <c r="D23" i="13"/>
  <c r="C109" i="13" l="1"/>
  <c r="K279" i="12" s="1"/>
  <c r="B112" i="13"/>
  <c r="B110" i="13"/>
  <c r="C107" i="13"/>
  <c r="K277" i="12" s="1"/>
  <c r="B111" i="13"/>
  <c r="C108" i="13"/>
  <c r="K278" i="12" s="1"/>
  <c r="K221" i="12"/>
  <c r="K222" i="12"/>
  <c r="K220" i="12"/>
  <c r="B114" i="13" l="1"/>
  <c r="C114" i="13" s="1"/>
  <c r="K284" i="12" s="1"/>
  <c r="C111" i="13"/>
  <c r="K281" i="12" s="1"/>
  <c r="C110" i="13"/>
  <c r="K280" i="12" s="1"/>
  <c r="B113" i="13"/>
  <c r="C113" i="13" s="1"/>
  <c r="K283" i="12" s="1"/>
  <c r="B115" i="13"/>
  <c r="C115" i="13" s="1"/>
  <c r="K285" i="12" s="1"/>
  <c r="C112" i="13"/>
  <c r="K282" i="12" s="1"/>
  <c r="C55" i="13"/>
  <c r="C54" i="13"/>
  <c r="C53" i="13"/>
  <c r="F55" i="13"/>
  <c r="E55" i="13"/>
  <c r="F54" i="13"/>
  <c r="E54" i="13"/>
  <c r="F53" i="13"/>
  <c r="E53" i="13"/>
  <c r="F52" i="13"/>
  <c r="F51" i="13"/>
  <c r="F50" i="13"/>
  <c r="C51" i="13"/>
  <c r="H54" i="13" s="1"/>
  <c r="D54" i="13" s="1"/>
  <c r="C52" i="13"/>
  <c r="H55" i="13" s="1"/>
  <c r="D55" i="13" s="1"/>
  <c r="C50" i="13"/>
  <c r="H53" i="13" s="1"/>
  <c r="D53" i="13" s="1"/>
  <c r="F49" i="13"/>
  <c r="F48" i="13"/>
  <c r="F47" i="13"/>
  <c r="H49" i="13"/>
  <c r="D49" i="13" s="1"/>
  <c r="E49" i="13"/>
  <c r="H48" i="13"/>
  <c r="D48" i="13" s="1"/>
  <c r="E48" i="13"/>
  <c r="H47" i="13"/>
  <c r="D47" i="13" s="1"/>
  <c r="E47" i="13"/>
  <c r="C49" i="13"/>
  <c r="D103" i="13" s="1"/>
  <c r="C48" i="13"/>
  <c r="D102" i="13" s="1"/>
  <c r="C47" i="13"/>
  <c r="D101" i="13" s="1"/>
  <c r="D79" i="13"/>
  <c r="D78" i="13"/>
  <c r="D77" i="13"/>
  <c r="E78" i="13"/>
  <c r="E79" i="13"/>
  <c r="E77" i="13"/>
  <c r="C78" i="13"/>
  <c r="C79" i="13"/>
  <c r="C77" i="13"/>
  <c r="K243" i="12" l="1"/>
  <c r="H97" i="13"/>
  <c r="D97" i="13" s="1"/>
  <c r="K241" i="12"/>
  <c r="H95" i="13"/>
  <c r="D95" i="13" s="1"/>
  <c r="K242" i="12"/>
  <c r="H96" i="13"/>
  <c r="D96" i="13" s="1"/>
  <c r="K225" i="12"/>
  <c r="H88" i="13"/>
  <c r="D88" i="13" s="1"/>
  <c r="K228" i="12"/>
  <c r="H91" i="13"/>
  <c r="D91" i="13" s="1"/>
  <c r="K227" i="12"/>
  <c r="H90" i="13"/>
  <c r="D90" i="13" s="1"/>
  <c r="K224" i="12"/>
  <c r="H87" i="13"/>
  <c r="D87" i="13" s="1"/>
  <c r="K223" i="12"/>
  <c r="H86" i="13"/>
  <c r="D86" i="13" s="1"/>
  <c r="K226" i="12"/>
  <c r="H89" i="13"/>
  <c r="D89" i="13" s="1"/>
  <c r="D70" i="13" l="1"/>
  <c r="E70" i="13"/>
  <c r="D69" i="13"/>
  <c r="E69" i="13"/>
  <c r="D68" i="13"/>
  <c r="E68" i="13"/>
  <c r="H64" i="13"/>
  <c r="D64" i="13" s="1"/>
  <c r="H63" i="13"/>
  <c r="D63" i="13" s="1"/>
  <c r="H62" i="13"/>
  <c r="D62" i="13" s="1"/>
  <c r="F64" i="13"/>
  <c r="E64" i="13"/>
  <c r="F63" i="13"/>
  <c r="E63" i="13"/>
  <c r="F62" i="13"/>
  <c r="E62" i="13"/>
  <c r="B115" i="1" l="1"/>
  <c r="B114" i="1"/>
  <c r="F2" i="13"/>
  <c r="F41" i="13" s="1"/>
  <c r="F3" i="13"/>
  <c r="F4" i="13"/>
  <c r="F11" i="13"/>
  <c r="F12" i="13"/>
  <c r="F13" i="13"/>
  <c r="F23" i="13"/>
  <c r="F24" i="13"/>
  <c r="F25" i="13"/>
  <c r="F26" i="13"/>
  <c r="F27" i="13"/>
  <c r="F28" i="13"/>
  <c r="F44" i="13"/>
  <c r="F45" i="13"/>
  <c r="F46" i="13"/>
  <c r="F56" i="13"/>
  <c r="F57" i="13"/>
  <c r="F58" i="13"/>
  <c r="F59" i="13"/>
  <c r="F60" i="13"/>
  <c r="F61" i="13"/>
  <c r="F65" i="13"/>
  <c r="F66" i="13"/>
  <c r="F67" i="13"/>
  <c r="F71" i="13"/>
  <c r="F72" i="13"/>
  <c r="F73" i="13"/>
  <c r="D5" i="13"/>
  <c r="E5" i="13"/>
  <c r="D6" i="13"/>
  <c r="E6" i="13"/>
  <c r="D7" i="13"/>
  <c r="E7" i="13"/>
  <c r="E3" i="13"/>
  <c r="E4" i="13"/>
  <c r="D4" i="13"/>
  <c r="D3" i="13"/>
  <c r="F22" i="13" l="1"/>
  <c r="F43" i="13"/>
  <c r="F21" i="13"/>
  <c r="F42" i="13"/>
  <c r="F80" i="13"/>
  <c r="F20" i="13"/>
  <c r="F35" i="13"/>
  <c r="F82" i="13"/>
  <c r="F37" i="13"/>
  <c r="F81" i="13"/>
  <c r="F36" i="13"/>
  <c r="A189" i="12"/>
  <c r="A188" i="12"/>
  <c r="V91" i="1"/>
  <c r="V90" i="1"/>
  <c r="V89" i="1"/>
  <c r="D2" i="13"/>
  <c r="U90" i="1" l="1"/>
  <c r="U91" i="1"/>
  <c r="U89" i="1"/>
  <c r="A185" i="12"/>
  <c r="E2" i="13"/>
  <c r="C62" i="12" l="1"/>
  <c r="E50" i="12"/>
  <c r="A190" i="12" l="1"/>
  <c r="A191" i="12"/>
  <c r="A192" i="12"/>
  <c r="A187" i="12"/>
  <c r="A186" i="12"/>
  <c r="K94" i="1"/>
  <c r="K93" i="1"/>
  <c r="K92" i="1"/>
  <c r="B113" i="1" l="1"/>
  <c r="I105" i="12"/>
  <c r="C105" i="12"/>
  <c r="E47" i="12" l="1"/>
  <c r="E49" i="12"/>
  <c r="E52" i="12"/>
  <c r="E55" i="12"/>
  <c r="E58" i="12"/>
  <c r="E61" i="12"/>
  <c r="E62" i="12"/>
  <c r="E64" i="12"/>
  <c r="E106" i="12"/>
  <c r="E107" i="12"/>
  <c r="E109" i="12"/>
  <c r="E46" i="12"/>
  <c r="E26" i="12"/>
  <c r="C3" i="12" l="1"/>
  <c r="C4" i="12"/>
  <c r="C5" i="12"/>
  <c r="C6" i="12"/>
  <c r="C8" i="12"/>
  <c r="C10" i="12"/>
  <c r="C11" i="12"/>
  <c r="C13" i="12"/>
  <c r="C15" i="12"/>
  <c r="C16" i="12"/>
  <c r="C18" i="12"/>
  <c r="C20" i="12"/>
  <c r="C21" i="12"/>
  <c r="C23" i="12"/>
  <c r="C25" i="12"/>
  <c r="C26" i="12"/>
  <c r="C27" i="12"/>
  <c r="C29" i="12"/>
  <c r="C30" i="12"/>
  <c r="C32" i="12"/>
  <c r="C33" i="12"/>
  <c r="C35" i="12"/>
  <c r="C36" i="12"/>
  <c r="C38" i="12"/>
  <c r="C39" i="12"/>
  <c r="C41" i="12"/>
  <c r="C42" i="12"/>
  <c r="C44" i="12"/>
  <c r="C45" i="12"/>
  <c r="C46" i="12"/>
  <c r="C48" i="12"/>
  <c r="C49" i="12"/>
  <c r="C51" i="12"/>
  <c r="C52" i="12"/>
  <c r="C54" i="12"/>
  <c r="C55" i="12"/>
  <c r="C57" i="12"/>
  <c r="C58" i="12"/>
  <c r="C60" i="12"/>
  <c r="C61" i="12"/>
  <c r="C63" i="12"/>
  <c r="C64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6" i="12"/>
  <c r="C107" i="12"/>
  <c r="C108" i="12"/>
  <c r="C109" i="12"/>
  <c r="C110" i="12"/>
  <c r="C111" i="12"/>
  <c r="C112" i="12"/>
  <c r="C113" i="12"/>
  <c r="C114" i="12"/>
  <c r="C2" i="12"/>
  <c r="D108" i="12" l="1"/>
  <c r="D110" i="12"/>
  <c r="D111" i="12"/>
  <c r="D112" i="12"/>
  <c r="D113" i="12"/>
  <c r="D114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70" i="12"/>
  <c r="I69" i="12"/>
  <c r="I68" i="12"/>
  <c r="I66" i="12"/>
  <c r="J51" i="12"/>
  <c r="J48" i="12"/>
  <c r="I45" i="12"/>
  <c r="I44" i="12"/>
  <c r="I42" i="12"/>
  <c r="I41" i="12"/>
  <c r="I39" i="12"/>
  <c r="I38" i="12"/>
  <c r="I36" i="12"/>
  <c r="I35" i="12"/>
  <c r="I33" i="12"/>
  <c r="I32" i="12"/>
  <c r="I30" i="12"/>
  <c r="I29" i="12"/>
  <c r="I27" i="12"/>
  <c r="I25" i="12"/>
  <c r="I23" i="12"/>
  <c r="I20" i="12"/>
  <c r="I18" i="12"/>
  <c r="I15" i="12"/>
  <c r="I13" i="12"/>
  <c r="I10" i="12"/>
  <c r="I8" i="12"/>
  <c r="I5" i="12"/>
  <c r="I3" i="12"/>
  <c r="D67" i="12"/>
  <c r="D21" i="12"/>
  <c r="D16" i="12"/>
  <c r="D11" i="12"/>
  <c r="D6" i="12"/>
  <c r="E4" i="12"/>
  <c r="D2" i="12"/>
  <c r="H2" i="12" s="1"/>
  <c r="J82" i="1" l="1"/>
  <c r="J86" i="1"/>
  <c r="J87" i="1" s="1"/>
  <c r="B109" i="1" l="1"/>
  <c r="B108" i="1"/>
  <c r="B107" i="1"/>
  <c r="B106" i="1"/>
  <c r="B104" i="1"/>
  <c r="K132" i="1" s="1"/>
  <c r="I88" i="1"/>
  <c r="H88" i="1"/>
  <c r="J88" i="1"/>
  <c r="R102" i="11" l="1"/>
  <c r="N100" i="11"/>
  <c r="B100" i="11"/>
  <c r="B99" i="11"/>
  <c r="B98" i="11"/>
  <c r="B97" i="11"/>
  <c r="M96" i="11"/>
  <c r="M99" i="11" s="1"/>
  <c r="B96" i="11"/>
  <c r="M95" i="11"/>
  <c r="M98" i="11" s="1"/>
  <c r="B95" i="11"/>
  <c r="M94" i="11"/>
  <c r="M97" i="11" s="1"/>
  <c r="B94" i="11"/>
  <c r="M93" i="11"/>
  <c r="K93" i="11"/>
  <c r="N93" i="11" s="1"/>
  <c r="B93" i="11"/>
  <c r="N92" i="11"/>
  <c r="M92" i="11"/>
  <c r="K92" i="11"/>
  <c r="B92" i="11"/>
  <c r="M91" i="11"/>
  <c r="K91" i="11"/>
  <c r="N91" i="11" s="1"/>
  <c r="B91" i="11"/>
  <c r="R90" i="11"/>
  <c r="K72" i="11" s="1"/>
  <c r="N72" i="11" s="1"/>
  <c r="N90" i="11"/>
  <c r="B90" i="11"/>
  <c r="R89" i="11"/>
  <c r="N89" i="11"/>
  <c r="B89" i="11"/>
  <c r="R88" i="11"/>
  <c r="K70" i="11" s="1"/>
  <c r="N70" i="11" s="1"/>
  <c r="N88" i="11"/>
  <c r="B88" i="11"/>
  <c r="R87" i="11"/>
  <c r="H99" i="11" s="1"/>
  <c r="J87" i="11"/>
  <c r="I87" i="11"/>
  <c r="H87" i="11"/>
  <c r="N87" i="11" s="1"/>
  <c r="B87" i="11"/>
  <c r="R86" i="11"/>
  <c r="H96" i="11" s="1"/>
  <c r="N86" i="11"/>
  <c r="J86" i="11"/>
  <c r="I86" i="11"/>
  <c r="H86" i="11"/>
  <c r="B86" i="11"/>
  <c r="J85" i="11"/>
  <c r="I85" i="11"/>
  <c r="H85" i="11"/>
  <c r="N85" i="11" s="1"/>
  <c r="B85" i="11"/>
  <c r="I84" i="11"/>
  <c r="H84" i="11"/>
  <c r="N84" i="11" s="1"/>
  <c r="B84" i="11"/>
  <c r="N83" i="11"/>
  <c r="J83" i="11"/>
  <c r="J84" i="11" s="1"/>
  <c r="I83" i="11"/>
  <c r="H83" i="11"/>
  <c r="B83" i="11"/>
  <c r="J82" i="11"/>
  <c r="I82" i="11"/>
  <c r="H82" i="11"/>
  <c r="N82" i="11" s="1"/>
  <c r="B82" i="11"/>
  <c r="L81" i="11"/>
  <c r="N81" i="11" s="1"/>
  <c r="B81" i="11"/>
  <c r="M80" i="11"/>
  <c r="L80" i="11"/>
  <c r="N80" i="11" s="1"/>
  <c r="B80" i="11"/>
  <c r="M79" i="11"/>
  <c r="L79" i="11"/>
  <c r="N79" i="11" s="1"/>
  <c r="B79" i="11"/>
  <c r="M78" i="11"/>
  <c r="M81" i="11" s="1"/>
  <c r="J78" i="11"/>
  <c r="I78" i="11"/>
  <c r="B78" i="11"/>
  <c r="M77" i="11"/>
  <c r="J77" i="11"/>
  <c r="I77" i="11"/>
  <c r="H77" i="11"/>
  <c r="H78" i="11" s="1"/>
  <c r="N78" i="11" s="1"/>
  <c r="B77" i="11"/>
  <c r="J76" i="11"/>
  <c r="K103" i="11" s="1"/>
  <c r="I76" i="11"/>
  <c r="N76" i="11" s="1"/>
  <c r="H76" i="11"/>
  <c r="B76" i="11"/>
  <c r="N75" i="11"/>
  <c r="B75" i="11"/>
  <c r="N74" i="11"/>
  <c r="B74" i="11"/>
  <c r="N73" i="11"/>
  <c r="B73" i="11"/>
  <c r="B72" i="11"/>
  <c r="N71" i="11"/>
  <c r="K71" i="11"/>
  <c r="B71" i="11"/>
  <c r="B70" i="11"/>
  <c r="K69" i="11"/>
  <c r="N69" i="11" s="1"/>
  <c r="B69" i="11"/>
  <c r="N68" i="11"/>
  <c r="K68" i="11"/>
  <c r="B68" i="11"/>
  <c r="N67" i="11"/>
  <c r="K67" i="11"/>
  <c r="B67" i="11"/>
  <c r="N66" i="11"/>
  <c r="B66" i="11"/>
  <c r="N65" i="11"/>
  <c r="K65" i="11"/>
  <c r="B65" i="11"/>
  <c r="N64" i="11"/>
  <c r="K64" i="11"/>
  <c r="B64" i="11"/>
  <c r="K63" i="11"/>
  <c r="N63" i="11" s="1"/>
  <c r="B63" i="11"/>
  <c r="N62" i="11"/>
  <c r="B62" i="11"/>
  <c r="N61" i="11"/>
  <c r="B61" i="11"/>
  <c r="N60" i="11"/>
  <c r="B60" i="11"/>
  <c r="N59" i="11"/>
  <c r="B59" i="11"/>
  <c r="N58" i="11"/>
  <c r="B58" i="11"/>
  <c r="N57" i="11"/>
  <c r="B57" i="11"/>
  <c r="N56" i="11"/>
  <c r="B56" i="11"/>
  <c r="N55" i="11"/>
  <c r="B55" i="11"/>
  <c r="N54" i="11"/>
  <c r="B54" i="11"/>
  <c r="N53" i="11"/>
  <c r="B53" i="11"/>
  <c r="N52" i="11"/>
  <c r="B52" i="11"/>
  <c r="N51" i="11"/>
  <c r="B51" i="11"/>
  <c r="N50" i="11"/>
  <c r="B50" i="11"/>
  <c r="N49" i="11"/>
  <c r="B49" i="11"/>
  <c r="N48" i="11"/>
  <c r="B48" i="11"/>
  <c r="N47" i="11"/>
  <c r="B47" i="11"/>
  <c r="N46" i="11"/>
  <c r="B46" i="11"/>
  <c r="N45" i="11"/>
  <c r="B45" i="11"/>
  <c r="N44" i="11"/>
  <c r="B44" i="11"/>
  <c r="N43" i="11"/>
  <c r="B43" i="11"/>
  <c r="N42" i="11"/>
  <c r="B42" i="11"/>
  <c r="N41" i="11"/>
  <c r="B41" i="11"/>
  <c r="N40" i="11"/>
  <c r="B40" i="11"/>
  <c r="N39" i="11"/>
  <c r="B39" i="11"/>
  <c r="N38" i="11"/>
  <c r="B38" i="11"/>
  <c r="N37" i="11"/>
  <c r="B37" i="11"/>
  <c r="N36" i="11"/>
  <c r="B36" i="11"/>
  <c r="N35" i="11"/>
  <c r="B35" i="11"/>
  <c r="N34" i="11"/>
  <c r="B34" i="11"/>
  <c r="N33" i="11"/>
  <c r="B33" i="11"/>
  <c r="N32" i="11"/>
  <c r="B32" i="11"/>
  <c r="N31" i="11"/>
  <c r="B31" i="11"/>
  <c r="N30" i="11"/>
  <c r="B30" i="11"/>
  <c r="N29" i="11"/>
  <c r="B29" i="11"/>
  <c r="N28" i="11"/>
  <c r="B28" i="11"/>
  <c r="N27" i="11"/>
  <c r="B27" i="11"/>
  <c r="N26" i="11"/>
  <c r="B26" i="11"/>
  <c r="N25" i="11"/>
  <c r="B25" i="11"/>
  <c r="N24" i="11"/>
  <c r="B24" i="11"/>
  <c r="N23" i="11"/>
  <c r="B23" i="11"/>
  <c r="K102" i="11" s="1"/>
  <c r="N22" i="11"/>
  <c r="B22" i="11"/>
  <c r="N21" i="11"/>
  <c r="B21" i="11"/>
  <c r="N20" i="11"/>
  <c r="B20" i="11"/>
  <c r="N19" i="11"/>
  <c r="B19" i="11"/>
  <c r="N18" i="11"/>
  <c r="B18" i="11"/>
  <c r="N17" i="11"/>
  <c r="B17" i="11"/>
  <c r="N16" i="11"/>
  <c r="B16" i="11"/>
  <c r="N15" i="11"/>
  <c r="B15" i="11"/>
  <c r="N14" i="11"/>
  <c r="B14" i="11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P2" i="11"/>
  <c r="N2" i="11"/>
  <c r="B2" i="11"/>
  <c r="N99" i="11" l="1"/>
  <c r="N96" i="11"/>
  <c r="I96" i="11"/>
  <c r="I99" i="11" s="1"/>
  <c r="H95" i="11"/>
  <c r="H98" i="11"/>
  <c r="N98" i="11" s="1"/>
  <c r="I95" i="11"/>
  <c r="I98" i="11" s="1"/>
  <c r="H97" i="11"/>
  <c r="N97" i="11" s="1"/>
  <c r="K101" i="11"/>
  <c r="N77" i="11"/>
  <c r="H94" i="11"/>
  <c r="N94" i="11" s="1"/>
  <c r="I94" i="11"/>
  <c r="I97" i="11" s="1"/>
  <c r="I87" i="1"/>
  <c r="R86" i="1"/>
  <c r="I86" i="1"/>
  <c r="H87" i="1"/>
  <c r="H86" i="1"/>
  <c r="N95" i="11" l="1"/>
  <c r="K63" i="1"/>
  <c r="K64" i="1"/>
  <c r="M94" i="1" l="1"/>
  <c r="M97" i="1" s="1"/>
  <c r="M100" i="1" s="1"/>
  <c r="M93" i="1"/>
  <c r="M96" i="1" s="1"/>
  <c r="M99" i="1" s="1"/>
  <c r="M92" i="1"/>
  <c r="M95" i="1" s="1"/>
  <c r="M98" i="1" s="1"/>
  <c r="M79" i="1"/>
  <c r="M77" i="1"/>
  <c r="M78" i="1" s="1"/>
  <c r="M81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6" i="1"/>
  <c r="N73" i="1"/>
  <c r="N74" i="1"/>
  <c r="N75" i="1"/>
  <c r="N101" i="1"/>
  <c r="M80" i="1" l="1"/>
  <c r="J83" i="1"/>
  <c r="J84" i="1" s="1"/>
  <c r="N76" i="1" l="1"/>
  <c r="N78" i="1"/>
  <c r="N77" i="1"/>
  <c r="R103" i="1" l="1"/>
  <c r="K65" i="1"/>
  <c r="N65" i="1" s="1"/>
  <c r="I85" i="1" l="1"/>
  <c r="H85" i="1"/>
  <c r="I84" i="1"/>
  <c r="I83" i="1"/>
  <c r="I8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H84" i="1"/>
  <c r="H83" i="1"/>
  <c r="N83" i="1" s="1"/>
  <c r="H82" i="1"/>
  <c r="N82" i="1" l="1"/>
  <c r="N84" i="1"/>
  <c r="K103" i="1"/>
  <c r="K102" i="1"/>
  <c r="J85" i="1" l="1"/>
  <c r="N85" i="1" s="1"/>
  <c r="N92" i="1" l="1"/>
  <c r="K69" i="1"/>
  <c r="N69" i="1" s="1"/>
  <c r="K68" i="1"/>
  <c r="N68" i="1" s="1"/>
  <c r="K67" i="1"/>
  <c r="N67" i="1" s="1"/>
  <c r="N81" i="1" l="1"/>
  <c r="N80" i="1"/>
  <c r="N79" i="1"/>
  <c r="E111" i="1"/>
  <c r="E112" i="1"/>
  <c r="E110" i="1"/>
  <c r="K71" i="1" l="1"/>
  <c r="N71" i="1" s="1"/>
  <c r="B111" i="1"/>
  <c r="K70" i="1"/>
  <c r="N70" i="1" s="1"/>
  <c r="B110" i="1"/>
  <c r="K72" i="1"/>
  <c r="N72" i="1" s="1"/>
  <c r="B112" i="1"/>
  <c r="N86" i="1"/>
  <c r="R88" i="1"/>
  <c r="T89" i="1" s="1"/>
  <c r="N89" i="1" s="1"/>
  <c r="N93" i="1"/>
  <c r="N94" i="1"/>
  <c r="T91" i="1" l="1"/>
  <c r="N91" i="1" s="1"/>
  <c r="T90" i="1"/>
  <c r="N90" i="1" s="1"/>
  <c r="H100" i="1"/>
  <c r="H98" i="1"/>
  <c r="H99" i="1"/>
  <c r="N88" i="1"/>
  <c r="H97" i="1"/>
  <c r="H96" i="1"/>
  <c r="H95" i="1"/>
  <c r="I96" i="1"/>
  <c r="I99" i="1" s="1"/>
  <c r="I97" i="1"/>
  <c r="I100" i="1" s="1"/>
  <c r="I95" i="1"/>
  <c r="I98" i="1" s="1"/>
  <c r="N95" i="1" l="1"/>
  <c r="N97" i="1"/>
  <c r="N98" i="1"/>
  <c r="N100" i="1"/>
  <c r="N96" i="1"/>
  <c r="N99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Gina Hicks</author>
  </authors>
  <commentList>
    <comment ref="J85" authorId="0" shapeId="0" xr:uid="{DC879A16-37EE-437D-81E3-01C9AA21E223}">
      <text>
        <r>
          <rPr>
            <b/>
            <sz val="9"/>
            <color indexed="81"/>
            <rFont val="Tahoma"/>
            <family val="2"/>
          </rPr>
          <t>Gina Hicks:</t>
        </r>
        <r>
          <rPr>
            <sz val="9"/>
            <color indexed="81"/>
            <rFont val="Tahoma"/>
            <family val="2"/>
          </rPr>
          <t xml:space="preserve">
Zeros go to therms. Should I switch it to kWh? They seem to be the samem mostly</t>
        </r>
      </text>
    </comment>
    <comment ref="K92" authorId="0" shapeId="0" xr:uid="{E00756A8-8494-4C45-B898-6EA2909F866E}">
      <text>
        <r>
          <rPr>
            <sz val="9"/>
            <color indexed="81"/>
            <rFont val="Tahoma"/>
            <family val="2"/>
          </rPr>
          <t>This uses kWh because there is not kW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Gina Hicks</author>
  </authors>
  <commentList>
    <comment ref="O2" authorId="0" shapeId="0" xr:uid="{4A75E9C0-DCB4-49F0-842E-418A10471B9E}">
      <text>
        <r>
          <rPr>
            <b/>
            <sz val="9"/>
            <color indexed="81"/>
            <rFont val="Tahoma"/>
            <charset val="1"/>
          </rPr>
          <t>Gina Hicks:</t>
        </r>
        <r>
          <rPr>
            <sz val="9"/>
            <color indexed="81"/>
            <rFont val="Tahoma"/>
            <charset val="1"/>
          </rPr>
          <t xml:space="preserve">
dbrvextra fields</t>
        </r>
      </text>
    </comment>
    <comment ref="K220" authorId="0" shapeId="0" xr:uid="{0BD2ECEA-11BA-4F11-A20F-1600EF4DC132}">
      <text>
        <r>
          <rPr>
            <sz val="9"/>
            <color indexed="81"/>
            <rFont val="Tahoma"/>
            <family val="2"/>
          </rPr>
          <t>unfortunately the code that generates these fields relies on fields generated in this file, so it will have o get run twice until it gets broken out or refactored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Gina Hicks</author>
  </authors>
  <commentList>
    <comment ref="J85" authorId="0" shapeId="0" xr:uid="{3506EA16-370F-4EEB-98E8-015E57345E0B}">
      <text>
        <r>
          <rPr>
            <b/>
            <sz val="9"/>
            <color indexed="81"/>
            <rFont val="Tahoma"/>
            <family val="2"/>
          </rPr>
          <t>Gina Hicks:</t>
        </r>
        <r>
          <rPr>
            <sz val="9"/>
            <color indexed="81"/>
            <rFont val="Tahoma"/>
            <family val="2"/>
          </rPr>
          <t xml:space="preserve">
Zeros go to therms. Should I switch it to kWh? They seem to be the samem mostly</t>
        </r>
      </text>
    </comment>
    <comment ref="K91" authorId="0" shapeId="0" xr:uid="{FE78DAB6-33F4-40B8-BE01-C77E59C650B6}">
      <text>
        <r>
          <rPr>
            <sz val="9"/>
            <color indexed="81"/>
            <rFont val="Tahoma"/>
            <family val="2"/>
          </rPr>
          <t>This uses kWh because there is not kW value</t>
        </r>
      </text>
    </comment>
  </commentList>
</comments>
</file>

<file path=xl/sharedStrings.xml><?xml version="1.0" encoding="utf-8"?>
<sst xmlns="http://schemas.openxmlformats.org/spreadsheetml/2006/main" count="2779" uniqueCount="664">
  <si>
    <t>ClaimID</t>
  </si>
  <si>
    <t>ExAnteFirstYearGrosskW</t>
  </si>
  <si>
    <t>ExAnteFirstYearGrosskWh</t>
  </si>
  <si>
    <t>ExAnteFirstYearGrosstherms</t>
  </si>
  <si>
    <t>ExAnteFirstYearNetkW</t>
  </si>
  <si>
    <t>ExAnteFirstYearNetkWh</t>
  </si>
  <si>
    <t>ExAnteFirstYearNettherms</t>
  </si>
  <si>
    <t>EvalExPostFirstYearGrosskW</t>
  </si>
  <si>
    <t>EvalExPostFirstYearGrosskWh</t>
  </si>
  <si>
    <t>EvalExPostFirstYearGrossTherms</t>
  </si>
  <si>
    <t>EvalExPostFirstYearNetkW</t>
  </si>
  <si>
    <t>EvalExPostFirstYearNetkWh</t>
  </si>
  <si>
    <t>EvalExPostFirstYearNetTherms</t>
  </si>
  <si>
    <t>OrigExAnteRRkW</t>
  </si>
  <si>
    <t>OrigExAnteRRkWh</t>
  </si>
  <si>
    <t>OrigExAnteRRTherms</t>
  </si>
  <si>
    <t>EvalRRFirstYearkW</t>
  </si>
  <si>
    <t>EvalRRFirstYearkWh</t>
  </si>
  <si>
    <t>EvalRRFirstYearTherms</t>
  </si>
  <si>
    <t>ExAnteLifecycleGrosskW</t>
  </si>
  <si>
    <t>ExAnteLifecycleGrosskWh</t>
  </si>
  <si>
    <t>ExAnteLifecycleGrossTherms</t>
  </si>
  <si>
    <t>ExAnteLifecycleNetkW</t>
  </si>
  <si>
    <t>ExAnteLifecycleNetkWh</t>
  </si>
  <si>
    <t>ExAnteLifecycleNetTherms</t>
  </si>
  <si>
    <t>EvalExPostLifecycleGrosskW</t>
  </si>
  <si>
    <t>EvalExPostLifecycleGrosskWh</t>
  </si>
  <si>
    <t>EvalExPostLifecycleGrossTherms</t>
  </si>
  <si>
    <t>EvalExPostLifecycleNetkW</t>
  </si>
  <si>
    <t>EvalExPostLifecycleNetkWh</t>
  </si>
  <si>
    <t>EvalExPostLifecycleNetTherms</t>
  </si>
  <si>
    <t>source</t>
  </si>
  <si>
    <t>claim</t>
  </si>
  <si>
    <t>eval</t>
  </si>
  <si>
    <t>espi</t>
  </si>
  <si>
    <t>EvalRUL_Yrs</t>
  </si>
  <si>
    <t>EvalStdReportGroup</t>
  </si>
  <si>
    <t>EvalNetPassThru</t>
  </si>
  <si>
    <t>EvalGrossPassThru</t>
  </si>
  <si>
    <t>ER_EvalExPost</t>
  </si>
  <si>
    <t>EvalNumUnits</t>
  </si>
  <si>
    <t>EvalUnitkW1stBaseline</t>
  </si>
  <si>
    <t>EvalUnitkWh1stBaseline</t>
  </si>
  <si>
    <t>EvalUnitTherm1stBaseline</t>
  </si>
  <si>
    <t>EvalUnitkW2ndBaseline</t>
  </si>
  <si>
    <t>EvalUnitkWh2ndBaseline</t>
  </si>
  <si>
    <t>EvalUnitTherm2ndBaseline</t>
  </si>
  <si>
    <t>EvalInstallationRatekW</t>
  </si>
  <si>
    <t>EvalInstallationRatekWh</t>
  </si>
  <si>
    <t>EvalInstallationRateTherm</t>
  </si>
  <si>
    <t>EvalRRLifecyclekW</t>
  </si>
  <si>
    <t>EvalRRLifecyclekWh</t>
  </si>
  <si>
    <t>EvalRRLifecycleTherm</t>
  </si>
  <si>
    <t>EvalNTGRkW</t>
  </si>
  <si>
    <t>EvalNTGRkWh</t>
  </si>
  <si>
    <t>EvalNTGRTherm</t>
  </si>
  <si>
    <t>EvalNTGRCost</t>
  </si>
  <si>
    <t>EvalEUL_Yrs</t>
  </si>
  <si>
    <t>workbookFieldName</t>
  </si>
  <si>
    <t>SiteID</t>
  </si>
  <si>
    <t>PrgID</t>
  </si>
  <si>
    <t>ImplementationPA</t>
  </si>
  <si>
    <t>ImplementationID</t>
  </si>
  <si>
    <t>BldgType</t>
  </si>
  <si>
    <t>BldgLoc</t>
  </si>
  <si>
    <t>BldgVint</t>
  </si>
  <si>
    <t>BldgHVAC</t>
  </si>
  <si>
    <t>NormUnit</t>
  </si>
  <si>
    <t>Sector</t>
  </si>
  <si>
    <t>MeasAppType</t>
  </si>
  <si>
    <t>DeliveryType</t>
  </si>
  <si>
    <t>PrgElement</t>
  </si>
  <si>
    <t>ProjectID</t>
  </si>
  <si>
    <t>ProjectDescription</t>
  </si>
  <si>
    <t>NAICSBldgType</t>
  </si>
  <si>
    <t>E3TargetSector</t>
  </si>
  <si>
    <t>E3MeaElecEndUseShape</t>
  </si>
  <si>
    <t>E3GasSector</t>
  </si>
  <si>
    <t>E3GasSavProfile</t>
  </si>
  <si>
    <t>E3ClimateZone</t>
  </si>
  <si>
    <t>NumUnits</t>
  </si>
  <si>
    <t>InstalledNumUnits</t>
  </si>
  <si>
    <t>InstalledNormUnit</t>
  </si>
  <si>
    <t>CombustionType</t>
  </si>
  <si>
    <t>NTGRkW</t>
  </si>
  <si>
    <t>NTGRkWh</t>
  </si>
  <si>
    <t>NTGRTherm</t>
  </si>
  <si>
    <t>NTGRCost</t>
  </si>
  <si>
    <t>NTG_ID</t>
  </si>
  <si>
    <t>UnitEndUserRebate</t>
  </si>
  <si>
    <t>UnitIncentiveToOthers</t>
  </si>
  <si>
    <t>UnitDirectInstallLab</t>
  </si>
  <si>
    <t>UnitDirectInstallMat</t>
  </si>
  <si>
    <t>UnitMeaCost1stBaseline</t>
  </si>
  <si>
    <t>UnitMeaCost2ndBaseline</t>
  </si>
  <si>
    <t>WhySavingsZeroed</t>
  </si>
  <si>
    <t>WhyCostsZeroed</t>
  </si>
  <si>
    <t>PartialPaymentPercent</t>
  </si>
  <si>
    <t>PartialPaymentFinal_Flag</t>
  </si>
  <si>
    <t>Upstream_Flag</t>
  </si>
  <si>
    <t>Residential_Flag_Claim</t>
  </si>
  <si>
    <t>EUC_Flag</t>
  </si>
  <si>
    <t>LGP_Flag</t>
  </si>
  <si>
    <t>REN_Flag</t>
  </si>
  <si>
    <t>OBF_Flag</t>
  </si>
  <si>
    <t>Prop39_Flag</t>
  </si>
  <si>
    <t>PublicK_12_Flag</t>
  </si>
  <si>
    <t>SchoolIdentifier</t>
  </si>
  <si>
    <t>FundingCycle</t>
  </si>
  <si>
    <t>ClaimYearQuarter</t>
  </si>
  <si>
    <t>ApplicationCode</t>
  </si>
  <si>
    <t>ApplicationDate</t>
  </si>
  <si>
    <t>InstallationDate</t>
  </si>
  <si>
    <t>PaidDate</t>
  </si>
  <si>
    <t>CustomerAgreementDate</t>
  </si>
  <si>
    <t>ProjectCompletionDate</t>
  </si>
  <si>
    <t>AuthorizedSignatureDate</t>
  </si>
  <si>
    <t>ExAnteGrossMeasureCost</t>
  </si>
  <si>
    <t>ExAnteGrossMeasureCost_ER</t>
  </si>
  <si>
    <t>ExAnteGrossIncentive</t>
  </si>
  <si>
    <t>MeasImpactType</t>
  </si>
  <si>
    <t>WaterOnly_Flag</t>
  </si>
  <si>
    <t>FinancingPrgID</t>
  </si>
  <si>
    <t>MarketEffectsBenefits</t>
  </si>
  <si>
    <t>MarketEffectsCosts</t>
  </si>
  <si>
    <t>RateScheduleElec</t>
  </si>
  <si>
    <t>RateScheduleGas</t>
  </si>
  <si>
    <t>Comments</t>
  </si>
  <si>
    <t>MeasCode</t>
  </si>
  <si>
    <t>MeasAppType_MeasTab</t>
  </si>
  <si>
    <t>MeasDescription</t>
  </si>
  <si>
    <t>UnitkW1stBaseline</t>
  </si>
  <si>
    <t>UnitkWh1stBaseline</t>
  </si>
  <si>
    <t>UnitTherm1stBaseline</t>
  </si>
  <si>
    <t>UnitkW2ndBaseline</t>
  </si>
  <si>
    <t>UnitkWh2ndBaseline</t>
  </si>
  <si>
    <t>UnitTherm2ndBaseline</t>
  </si>
  <si>
    <t>EUL_Yrs</t>
  </si>
  <si>
    <t>RUL_Yrs</t>
  </si>
  <si>
    <t>RealizationRatekW</t>
  </si>
  <si>
    <t>RealizationRatekWh</t>
  </si>
  <si>
    <t>RealizationRateTherm</t>
  </si>
  <si>
    <t>InstallationRatekW</t>
  </si>
  <si>
    <t>InstallationRatekWh</t>
  </si>
  <si>
    <t>InstallationRateTherm</t>
  </si>
  <si>
    <t>Revised_Flag</t>
  </si>
  <si>
    <t>SourceDesc</t>
  </si>
  <si>
    <t>Version</t>
  </si>
  <si>
    <t>DeliveryType_MeasTab</t>
  </si>
  <si>
    <t>StartDate</t>
  </si>
  <si>
    <t>MeasQualifier</t>
  </si>
  <si>
    <t>MeasureID</t>
  </si>
  <si>
    <t>EnergyImpactID</t>
  </si>
  <si>
    <t>GSIA_ID</t>
  </si>
  <si>
    <t>NTG_ID_MeasTab</t>
  </si>
  <si>
    <t>EUL_ID</t>
  </si>
  <si>
    <t>RUL_ID</t>
  </si>
  <si>
    <t>MeasCostID</t>
  </si>
  <si>
    <t>StdCostID</t>
  </si>
  <si>
    <t>UseCategory</t>
  </si>
  <si>
    <t>UseSubCategory</t>
  </si>
  <si>
    <t>TechGroup</t>
  </si>
  <si>
    <t>TechType</t>
  </si>
  <si>
    <t>IETableName</t>
  </si>
  <si>
    <t>MeasTechID</t>
  </si>
  <si>
    <t>LaborRate</t>
  </si>
  <si>
    <t>LocCostAdj</t>
  </si>
  <si>
    <t>PreDesc</t>
  </si>
  <si>
    <t>StdDesc</t>
  </si>
  <si>
    <t>MeasImpactCalcType</t>
  </si>
  <si>
    <t>MeasInflation</t>
  </si>
  <si>
    <t>DeemedFlag_Orig</t>
  </si>
  <si>
    <t>PA</t>
  </si>
  <si>
    <t>LifecycleGrossKWh</t>
  </si>
  <si>
    <t>LifecycleGrossThm</t>
  </si>
  <si>
    <t>LifecycleNetKWh</t>
  </si>
  <si>
    <t>LifecycleNetThm</t>
  </si>
  <si>
    <t>FirstYearGrossKWh</t>
  </si>
  <si>
    <t>FirstYearGrossKW</t>
  </si>
  <si>
    <t>FirstYearGrossThm</t>
  </si>
  <si>
    <t>FirstYearNetKWh</t>
  </si>
  <si>
    <t>FirstYearNetKW</t>
  </si>
  <si>
    <t>FirstYearNetThm</t>
  </si>
  <si>
    <t>SiteCity</t>
  </si>
  <si>
    <t>SiteState</t>
  </si>
  <si>
    <t>SiteZipCode</t>
  </si>
  <si>
    <t>Residential_Flag_Site</t>
  </si>
  <si>
    <t>SiteAddress</t>
  </si>
  <si>
    <t>SiteUnitNumber</t>
  </si>
  <si>
    <t>ServiceAccountID</t>
  </si>
  <si>
    <t>ServiceAccountName</t>
  </si>
  <si>
    <t>ContactName_1</t>
  </si>
  <si>
    <t>ContactPhoneNumber_1</t>
  </si>
  <si>
    <t>ContactType_1</t>
  </si>
  <si>
    <t>ContactName_2</t>
  </si>
  <si>
    <t>ContactPhoneNumber_2</t>
  </si>
  <si>
    <t>ContactType_2</t>
  </si>
  <si>
    <t>ContactName_3</t>
  </si>
  <si>
    <t>ContactPhoneNumber_3</t>
  </si>
  <si>
    <t>ContactType_3</t>
  </si>
  <si>
    <t>ProgramName</t>
  </si>
  <si>
    <t>DeemedFlag</t>
  </si>
  <si>
    <t>ResidentialFlag</t>
  </si>
  <si>
    <t>MeasureGroup</t>
  </si>
  <si>
    <t>keyAcctID_CIS</t>
  </si>
  <si>
    <t>TrackSiteID</t>
  </si>
  <si>
    <t>FD_SampleFieldName</t>
  </si>
  <si>
    <t>Nickfield</t>
  </si>
  <si>
    <t>SBW_ProjID</t>
  </si>
  <si>
    <t>CalcGrosskW1stBaseline</t>
  </si>
  <si>
    <t>CalcGrosskWh1stBaseline</t>
  </si>
  <si>
    <t>CalcGrossTherm1stBaseline</t>
  </si>
  <si>
    <t>CalcGrosskW2ndBaseline</t>
  </si>
  <si>
    <t>CalcGrosskWh2ndBaseline</t>
  </si>
  <si>
    <t>CalcGrossTherm2ndBaseline</t>
  </si>
  <si>
    <t>EvalInitialRvwNotes</t>
  </si>
  <si>
    <t>EvalMeasDescription</t>
  </si>
  <si>
    <t>EvalNTGRBldgType</t>
  </si>
  <si>
    <t>EvalNTGRBldgVint</t>
  </si>
  <si>
    <t>EvalNTGRSector</t>
  </si>
  <si>
    <t>EvalNTGRMeasure_Delivery</t>
  </si>
  <si>
    <t>EvalNTGRTechGroup</t>
  </si>
  <si>
    <t>EvalNTGRTechType</t>
  </si>
  <si>
    <t>EvalNTGRUseCategory</t>
  </si>
  <si>
    <t>EvalNTGRUseSubcategory</t>
  </si>
  <si>
    <t>EvalEULBldgType</t>
  </si>
  <si>
    <t>EvalEULSector</t>
  </si>
  <si>
    <t>EvalEULTechGroup</t>
  </si>
  <si>
    <t>EvalEULTechType</t>
  </si>
  <si>
    <t>EvalEULUseCategory</t>
  </si>
  <si>
    <t>EvalUseSubcategory</t>
  </si>
  <si>
    <t>EvalBaselineType</t>
  </si>
  <si>
    <t>EvalNTGDecisionProcess</t>
  </si>
  <si>
    <t>EvalNTGProjectInitation</t>
  </si>
  <si>
    <t>EvalNTGMeasureIdent</t>
  </si>
  <si>
    <t>EvalNTGMeasOptions</t>
  </si>
  <si>
    <t>EvalNTGCostNRGBenefits</t>
  </si>
  <si>
    <t>EvalNTGNEBs</t>
  </si>
  <si>
    <t>EvalNTGProgInfluenceTiming</t>
  </si>
  <si>
    <t>EvalNTGCostEffectiveness</t>
  </si>
  <si>
    <t>EvalNTGOtherInfluence</t>
  </si>
  <si>
    <t>EvalIntermediateRvwNotes</t>
  </si>
  <si>
    <t>EvalBase2kWSvgs</t>
  </si>
  <si>
    <t>EvalBase2kWReasons</t>
  </si>
  <si>
    <t>EvalBase2kWhSvgs</t>
  </si>
  <si>
    <t>EvalBase2kWhReasons</t>
  </si>
  <si>
    <t>EvalBase2ThermSvgs</t>
  </si>
  <si>
    <t>EvalBase2ThermReasons</t>
  </si>
  <si>
    <t>EvalBase1kWSvgs</t>
  </si>
  <si>
    <t>EvalBase1kWReasons</t>
  </si>
  <si>
    <t>EvalBase1kWhSvgs</t>
  </si>
  <si>
    <t>EvalBase1kWhReasons</t>
  </si>
  <si>
    <t>EvalBase1ThermSvgs</t>
  </si>
  <si>
    <t>EvalBase1ThermReasons</t>
  </si>
  <si>
    <t>EvalFinalRvwNotes</t>
  </si>
  <si>
    <t>RvwInstallDate</t>
  </si>
  <si>
    <t>RvwAppVsInstallDate</t>
  </si>
  <si>
    <t>RvwPaidIncentive</t>
  </si>
  <si>
    <t>RvwPermit</t>
  </si>
  <si>
    <t>RvwFuelSwitchTest</t>
  </si>
  <si>
    <t>RvwCogenImpact</t>
  </si>
  <si>
    <t>RvwCodeRegs</t>
  </si>
  <si>
    <t>RvwISPMet</t>
  </si>
  <si>
    <t>RvwEffIncrease</t>
  </si>
  <si>
    <t>RvwMeasEUL</t>
  </si>
  <si>
    <t>workbook fields</t>
  </si>
  <si>
    <t>related to espi</t>
  </si>
  <si>
    <t>stratum_kWh</t>
  </si>
  <si>
    <t>stratum_thm</t>
  </si>
  <si>
    <t>sampled</t>
  </si>
  <si>
    <t>SampleID</t>
  </si>
  <si>
    <t>SampleField</t>
  </si>
  <si>
    <t>from Eligibility Sheet</t>
  </si>
  <si>
    <t>source (eval or claim)</t>
  </si>
  <si>
    <t>From Site information sheet. May have been updated?</t>
  </si>
  <si>
    <t>notes</t>
  </si>
  <si>
    <t>y</t>
  </si>
  <si>
    <t>Replaced</t>
  </si>
  <si>
    <t>databasefieldname</t>
  </si>
  <si>
    <t>ClaimId</t>
  </si>
  <si>
    <t>RoadmapID</t>
  </si>
  <si>
    <t>ESPI_Group</t>
  </si>
  <si>
    <t>ESPI_Category</t>
  </si>
  <si>
    <t>UncertainMeasure</t>
  </si>
  <si>
    <t>ER_IOUReported</t>
  </si>
  <si>
    <t>ExAnteFirstYearGrossTherm</t>
  </si>
  <si>
    <t>ExAnteFirstYearNetTherm</t>
  </si>
  <si>
    <t>ExAnteLifecycleGrossTherm</t>
  </si>
  <si>
    <t>ExAnteLifecycleNetTherm</t>
  </si>
  <si>
    <t>EvalReportName</t>
  </si>
  <si>
    <t>EvalRRFirstYearTherm</t>
  </si>
  <si>
    <t>EvalExPostFirstYearGrossTherm</t>
  </si>
  <si>
    <t>EvalExPostFirstYearNetTherm</t>
  </si>
  <si>
    <t>EvalExPostLifecycleGrossTherm</t>
  </si>
  <si>
    <t>EvalExPostLifecycleNetTherm</t>
  </si>
  <si>
    <t>AppendixOrder</t>
  </si>
  <si>
    <t>ATRFieldlist</t>
  </si>
  <si>
    <t>??</t>
  </si>
  <si>
    <t>COM for everything?</t>
  </si>
  <si>
    <t>use to determine 1st or 2nd year</t>
  </si>
  <si>
    <t>ESPI_Custom for everything?</t>
  </si>
  <si>
    <t>null for everything?</t>
  </si>
  <si>
    <t>Calculation</t>
  </si>
  <si>
    <t>AccountedFor</t>
  </si>
  <si>
    <t>0/1 depending on if eval touched</t>
  </si>
  <si>
    <t>use looked up value of NTG * EvalBase1xxSvgs</t>
  </si>
  <si>
    <t>missing from claim</t>
  </si>
  <si>
    <t>Calculate eval/claim (or lookup for DB Review)</t>
  </si>
  <si>
    <t>ex ante units</t>
  </si>
  <si>
    <t>set to 1</t>
  </si>
  <si>
    <t>Match in workbook but not pulling from there</t>
  </si>
  <si>
    <t>mike's setting, to be read into db</t>
  </si>
  <si>
    <t>Case</t>
  </si>
  <si>
    <t>Not elgible</t>
  </si>
  <si>
    <t>MB Comments</t>
  </si>
  <si>
    <t>GRR if could not evaluate</t>
  </si>
  <si>
    <t>Nick</t>
  </si>
  <si>
    <t>Need to set flag if ID same but value different</t>
  </si>
  <si>
    <t>Units * unit savings?</t>
  </si>
  <si>
    <t>RUL * base 1 + (EUL - RUL) * base 2?</t>
  </si>
  <si>
    <t>(RUL * base 1 + (EUL - RUL) * base 2?)*NTGR</t>
  </si>
  <si>
    <t>Based on claim data this is just savings</t>
  </si>
  <si>
    <t>formula changes if no 2nd base</t>
  </si>
  <si>
    <t>Is this Gross or Net. I arbitrarily picked Gross</t>
  </si>
  <si>
    <t>EvalEULUseSubcategory</t>
  </si>
  <si>
    <t>EvalNTGProjectInitiation</t>
  </si>
  <si>
    <t>IneligibleMeasure</t>
  </si>
  <si>
    <t>NotEvaluable</t>
  </si>
  <si>
    <t>InsufficientTime</t>
  </si>
  <si>
    <t>DefaultGRR</t>
  </si>
  <si>
    <t>EvalNTG_ID</t>
  </si>
  <si>
    <t>EvalNTG_kWH</t>
  </si>
  <si>
    <t>EvalNTG_therms</t>
  </si>
  <si>
    <t>EvalEUL_ID</t>
  </si>
  <si>
    <t>HTR</t>
  </si>
  <si>
    <t>HTR_Documentation_File</t>
  </si>
  <si>
    <t>id</t>
  </si>
  <si>
    <t>NTGRCost = the NTGR of whichever fuel has the highest savings (convert  to site MMBtu to compare).</t>
  </si>
  <si>
    <t>Constant</t>
  </si>
  <si>
    <t>atraccess</t>
  </si>
  <si>
    <t>?? 1 if evalmsrapp = ER</t>
  </si>
  <si>
    <t>If ER then 1</t>
  </si>
  <si>
    <t xml:space="preserve">df_all_fields['EvalBaselineType']=='ER' </t>
  </si>
  <si>
    <t>DependantCalc</t>
  </si>
  <si>
    <t>Regarding savings values:</t>
  </si>
  <si>
    <t>1. If the project is ineligible than all its measure savings are zero</t>
  </si>
  <si>
    <t>2. If the measure is ineligible than its measure savings are zero</t>
  </si>
  <si>
    <t>3. Measures that have install dates prior to 1/1/2017 have savings set to zero unless they are on a list of exceptions, this is the same list that Nick should be working with. If he is unclear about it, Faith should be consulted</t>
  </si>
  <si>
    <t>4. If measures are eligible, than savings  and other fields are updated as indicated in the site workbook</t>
  </si>
  <si>
    <t>5. Net savings use the values from the lookup. NTGRkW = NTGRkWh. NTGRCost = the NTGR of whichever fuel has the highest savings (convert  to site MMBtu to compare).</t>
  </si>
  <si>
    <t>6. EUL is based on the lookup. RUL = 1/3 times EUL. RUL is used based on the evalbaseline, check with Nick on which codes use RUL</t>
  </si>
  <si>
    <r>
      <t>From:</t>
    </r>
    <r>
      <rPr>
        <sz val="11"/>
        <color theme="1"/>
        <rFont val="Calibri"/>
        <family val="2"/>
        <scheme val="minor"/>
      </rPr>
      <t xml:space="preserve"> Michael Baker</t>
    </r>
  </si>
  <si>
    <r>
      <t>Sent:</t>
    </r>
    <r>
      <rPr>
        <sz val="11"/>
        <color theme="1"/>
        <rFont val="Calibri"/>
        <family val="2"/>
        <scheme val="minor"/>
      </rPr>
      <t xml:space="preserve"> Tuesday, April 23, 2019 4:36 PM</t>
    </r>
  </si>
  <si>
    <t>Installdate</t>
  </si>
  <si>
    <t>eqn_true</t>
  </si>
  <si>
    <t>eqn_false</t>
  </si>
  <si>
    <t>eqn_condition</t>
  </si>
  <si>
    <t>if IneligibleMeasure = No, set eval base 1, 2 to zero</t>
  </si>
  <si>
    <t>if RvwInstallDate = No, set evalbase1, 2 to zero</t>
  </si>
  <si>
    <t>InternalFields</t>
  </si>
  <si>
    <t>ntgkWhIDValueMismatch</t>
  </si>
  <si>
    <t>ntgthermIDValueMismatch</t>
  </si>
  <si>
    <t>usingDefaultGRR</t>
  </si>
  <si>
    <t>2017_Savings_Review</t>
  </si>
  <si>
    <t>RequiredFields</t>
  </si>
  <si>
    <t>SometimesFileds</t>
  </si>
  <si>
    <t>ProjectRequired</t>
  </si>
  <si>
    <t>roundto</t>
  </si>
  <si>
    <t>Pass = Accept the claim values. This occurs if I cannot resolve the match to a single row (or a group of rows that have the same values)</t>
  </si>
  <si>
    <t xml:space="preserve">None = set the NTG or EUL to 0. This occurs if the measure is outside the scope of the any row or group of rows. </t>
  </si>
  <si>
    <t>rawRUL</t>
  </si>
  <si>
    <t>FieldOrder</t>
  </si>
  <si>
    <t>claimfields</t>
  </si>
  <si>
    <t>dbreviewfields</t>
  </si>
  <si>
    <t>evalfields</t>
  </si>
  <si>
    <t>atrfields</t>
  </si>
  <si>
    <t>EvalNTGRTechGroup_dbr</t>
  </si>
  <si>
    <t>EvalEULTechGroup_dbr</t>
  </si>
  <si>
    <t>EvalNTGRUseSubcategory_dbr</t>
  </si>
  <si>
    <t>EvalNTGRUseCategory_dbr</t>
  </si>
  <si>
    <t>EvalNTGRTechType_dbr</t>
  </si>
  <si>
    <t>EvalEULTechType_dbr</t>
  </si>
  <si>
    <t>EvalEULUseCategory_dbr</t>
  </si>
  <si>
    <t>EvalEULUseSubcategory_dbr</t>
  </si>
  <si>
    <t>EvalEUL_ID_dbr</t>
  </si>
  <si>
    <t>EvalNTG_ID_dbr</t>
  </si>
  <si>
    <t>evalonly</t>
  </si>
  <si>
    <t>ClaimsDatabase</t>
  </si>
  <si>
    <t>SampledProject</t>
  </si>
  <si>
    <t>EvalNTG_kW</t>
  </si>
  <si>
    <t>FieldOrderAllRows</t>
  </si>
  <si>
    <t>cdrExPostLifecycleGrosskW</t>
  </si>
  <si>
    <t>cdrExPostLifecycleGrosskWh</t>
  </si>
  <si>
    <t>cdrExPostLifecycleGrossTherm</t>
  </si>
  <si>
    <t>cdrExPostLifecycleNetkW</t>
  </si>
  <si>
    <t>cdrExPostLifecycleNetkWh</t>
  </si>
  <si>
    <t>cdrExPostLifecycleNetTherm</t>
  </si>
  <si>
    <t>MeasAppType_cdr</t>
  </si>
  <si>
    <t>ExAnteFirstYearGrosskW_cdr</t>
  </si>
  <si>
    <t>ExAnteFirstYearGrosskWh_cdr</t>
  </si>
  <si>
    <t>ExAnteFirstYearGrossTherm_cdr</t>
  </si>
  <si>
    <t>EUL_Yrs_cdr</t>
  </si>
  <si>
    <t>EvalEUL_Yrs_cdr</t>
  </si>
  <si>
    <t>RUL_Yrs_cdr</t>
  </si>
  <si>
    <t>EvalRUL_Yrs_cdr</t>
  </si>
  <si>
    <t>NTGRkW_cdr</t>
  </si>
  <si>
    <t>EvalNTG_kWH_cdr</t>
  </si>
  <si>
    <t>NTGRkWh_cdr</t>
  </si>
  <si>
    <t>NTGRTherm_cdr</t>
  </si>
  <si>
    <t>EvalNTG_therms_cdr</t>
  </si>
  <si>
    <t>NTGRCost_cdr</t>
  </si>
  <si>
    <t>NTG_ID_cdr</t>
  </si>
  <si>
    <t>PA_cdr</t>
  </si>
  <si>
    <t>PrgID_cdr</t>
  </si>
  <si>
    <t>ClaimYearQuarter_cdr</t>
  </si>
  <si>
    <t>cdrExPostFirstYearGrosskWh</t>
  </si>
  <si>
    <t>cdrExPostFirstYearGrossTherm</t>
  </si>
  <si>
    <t>cdrExPostFirstYearNetkW</t>
  </si>
  <si>
    <t>cdrExPostFirstYearNetkWh</t>
  </si>
  <si>
    <t>cdrExPostFirstYearNetTherm</t>
  </si>
  <si>
    <t>cdrExPostFirstYearGrosskW</t>
  </si>
  <si>
    <t>cdrNTGRUseCategory</t>
  </si>
  <si>
    <t>cdrEULUseCategory</t>
  </si>
  <si>
    <t>cdrNTGRUseSubcategory</t>
  </si>
  <si>
    <t>cdrEULUseSubcategory</t>
  </si>
  <si>
    <t>cdrNTGRTechGroup</t>
  </si>
  <si>
    <t>cdrEULTechGroup</t>
  </si>
  <si>
    <t>cdrNTGRTechType</t>
  </si>
  <si>
    <t>cdrEULTechType</t>
  </si>
  <si>
    <t>cdrEUL_ID</t>
  </si>
  <si>
    <t>cdrNTG_ID</t>
  </si>
  <si>
    <t>EvalNTGRUseCategoryFlag</t>
  </si>
  <si>
    <t>EvalNTGRUseSubcategoryFlag</t>
  </si>
  <si>
    <t>EvalNTGRTechGroupFlag</t>
  </si>
  <si>
    <t>EvalNTGRTechTypeFlag</t>
  </si>
  <si>
    <t xml:space="preserve">EvalEULUseCategoryFlag </t>
  </si>
  <si>
    <t>EvalEULUseSubcategoryFlag</t>
  </si>
  <si>
    <t>EvalEULTechGroupFlag</t>
  </si>
  <si>
    <t>EvalEULTechTypeFlag</t>
  </si>
  <si>
    <t>EvalNTG_IDFlag</t>
  </si>
  <si>
    <t>EvalNTG_kWHFlag</t>
  </si>
  <si>
    <t>EvalNTG_thermsFlag</t>
  </si>
  <si>
    <t>EvalEUL_IDFlag</t>
  </si>
  <si>
    <t>EvalEUL_YrsFlag</t>
  </si>
  <si>
    <t>EvalRUL_YrsFlag</t>
  </si>
  <si>
    <t>dbrvwextra</t>
  </si>
  <si>
    <t>MissNoSupReq</t>
  </si>
  <si>
    <t>claimfull</t>
  </si>
  <si>
    <t>step</t>
  </si>
  <si>
    <t>1. D</t>
  </si>
  <si>
    <t>a. Install date before 2017 and not on exception list</t>
  </si>
  <si>
    <t>b. NTGR changes – any claims for which either the kWh or Therms ratio changes and the associated changes on kW</t>
  </si>
  <si>
    <t>c. EUL changes – change to EUL and RUL years together</t>
  </si>
  <si>
    <t>d. GRR – Nick’s writeup says there were no changes. If Nick did not create an update field this can be skipped, if not include.</t>
  </si>
  <si>
    <t>e. Installation Rate - Nick’s writeup says there were no changes. If Nick did not create an update field this can be skipped, if not include.</t>
  </si>
  <si>
    <t>2. D+C</t>
  </si>
  <si>
    <t>a. Eligibility – Project or claim level eligibility causing savings to be set to zero</t>
  </si>
  <si>
    <r>
      <t>b. Gross savings – change in the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and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baseline savings. When we could not recalculate then the savings are based on the GRR.</t>
    </r>
  </si>
  <si>
    <t>d. NTGR changes – any claims for which either the kWh or Therms ratio changes and the associated changes on kW</t>
  </si>
  <si>
    <t>dbrvwextra2</t>
  </si>
  <si>
    <t>Non-2017 claim</t>
  </si>
  <si>
    <t>cdrIneligInstallDate</t>
  </si>
  <si>
    <t>cdrNTGkwhFlag</t>
  </si>
  <si>
    <t>cdrNTGThmFlag</t>
  </si>
  <si>
    <t>cdrEULFlag</t>
  </si>
  <si>
    <t>cdrRULFlag</t>
  </si>
  <si>
    <t>MarketEffects</t>
  </si>
  <si>
    <t>( EvalBase1kWSvgs * EvalEUL_Yrs ) * EvalNTGRkW</t>
  </si>
  <si>
    <t>1a</t>
  </si>
  <si>
    <t>cdrEUL_Yrs</t>
  </si>
  <si>
    <t>cdrRUL_Yrs</t>
  </si>
  <si>
    <t>cdrNTG_kW</t>
  </si>
  <si>
    <t>cdrNTG_kWH</t>
  </si>
  <si>
    <t>cdrNTG_therms</t>
  </si>
  <si>
    <t>cdrNTGRCost</t>
  </si>
  <si>
    <t>cdrUnitkW1stBaseline</t>
  </si>
  <si>
    <t>cdrUnitkWh1stBaseline</t>
  </si>
  <si>
    <t>cdrUnitTherm1stBaseline</t>
  </si>
  <si>
    <t>cdrUnitkW2ndBaseline</t>
  </si>
  <si>
    <t>cdrUnitkWh2ndBaseline</t>
  </si>
  <si>
    <t>cdrUnitTherm2ndBaseline</t>
  </si>
  <si>
    <t>fieldname</t>
  </si>
  <si>
    <t>cdrntgonlykw</t>
  </si>
  <si>
    <t>cdrntgonlykwh</t>
  </si>
  <si>
    <t>cdrntgonlythm</t>
  </si>
  <si>
    <t>cdrER_EvalExPost</t>
  </si>
  <si>
    <t>cdrULonlykw</t>
  </si>
  <si>
    <t>cdrULonlykwh</t>
  </si>
  <si>
    <t>cdrULonlythm</t>
  </si>
  <si>
    <t>originalkW</t>
  </si>
  <si>
    <t>originalkWh</t>
  </si>
  <si>
    <t>originalthm</t>
  </si>
  <si>
    <t>cdrrecreatekW</t>
  </si>
  <si>
    <t>cdrrecreatekWh</t>
  </si>
  <si>
    <t>cdrrecreatethm</t>
  </si>
  <si>
    <t>evalrecreatekw</t>
  </si>
  <si>
    <t>evalrecreatekwh</t>
  </si>
  <si>
    <t>evalrecreatethm</t>
  </si>
  <si>
    <t>evalsvgskw</t>
  </si>
  <si>
    <t>evalsvgskwh</t>
  </si>
  <si>
    <t>evalsvgsthm</t>
  </si>
  <si>
    <t>cdrRRFirstYearkW</t>
  </si>
  <si>
    <t>cdrRRFirstYearkWh</t>
  </si>
  <si>
    <t>cdrRRFirstYearTherm</t>
  </si>
  <si>
    <t>cdrRRLifecyclekW</t>
  </si>
  <si>
    <t>cdrRRLifecyclekWh</t>
  </si>
  <si>
    <t>cdrRRLifecycleTherm</t>
  </si>
  <si>
    <t>cdrdatekwh</t>
  </si>
  <si>
    <t>cdrdatekw</t>
  </si>
  <si>
    <t>cdrdatethm</t>
  </si>
  <si>
    <t>evaleligkw</t>
  </si>
  <si>
    <t>evaleligkwh</t>
  </si>
  <si>
    <t>evaleligthm</t>
  </si>
  <si>
    <t>kw</t>
  </si>
  <si>
    <t>kwh</t>
  </si>
  <si>
    <t>thm</t>
  </si>
  <si>
    <t>cdrrecreatep1kW</t>
  </si>
  <si>
    <t>cdrrecreatep1kWh</t>
  </si>
  <si>
    <t>cdrrecreatep1thm</t>
  </si>
  <si>
    <t>evalrecreatep1kwh</t>
  </si>
  <si>
    <t>evalrecreatep1thm</t>
  </si>
  <si>
    <t>evalrecreatep1kw</t>
  </si>
  <si>
    <t>stepeqn</t>
  </si>
  <si>
    <t>std1akw</t>
  </si>
  <si>
    <t>std1akwh</t>
  </si>
  <si>
    <t>std1athm</t>
  </si>
  <si>
    <t>std1bkw</t>
  </si>
  <si>
    <t>std1bkwh</t>
  </si>
  <si>
    <t>std1bthm</t>
  </si>
  <si>
    <t>std1ckw</t>
  </si>
  <si>
    <t>std1ckwh</t>
  </si>
  <si>
    <t>std1cthm</t>
  </si>
  <si>
    <t>marketeffects</t>
  </si>
  <si>
    <t>( ( UnitkWh1stBaseline_cdr * NumUnits_cdr * RUL_Yrs_cdr + ( EUL_Yrs_cdr - RUL_Yrs_cdr) * NumUnits_cdr * UnitkWh2ndBaseline_cdr ) * ( NTGRkWh_cdr + " &amp; $m$4 &amp; " ) )</t>
  </si>
  <si>
    <t>Program Influence</t>
  </si>
  <si>
    <t>Application Date</t>
  </si>
  <si>
    <t>If RVWAppVsInstallDate = No, set to zero</t>
  </si>
  <si>
    <t>Permitting</t>
  </si>
  <si>
    <t>Fuel Switch</t>
  </si>
  <si>
    <t>Site Generation</t>
  </si>
  <si>
    <t>Relative Efficiency</t>
  </si>
  <si>
    <t>if RvwEffIncrease = No, set to zero</t>
  </si>
  <si>
    <t>if RvwPermit = No, set to zero</t>
  </si>
  <si>
    <t>RvwFuelSwitchTest = No, set to zero</t>
  </si>
  <si>
    <t>RvwCogenImpact = No, set to zero</t>
  </si>
  <si>
    <t>EvalIneligible</t>
  </si>
  <si>
    <t>False</t>
  </si>
  <si>
    <t>stdxakw</t>
  </si>
  <si>
    <t>stdxakwh</t>
  </si>
  <si>
    <t>stdxathm</t>
  </si>
  <si>
    <t>stdxbkw</t>
  </si>
  <si>
    <t>stdxbkwh</t>
  </si>
  <si>
    <t>stdxbthm</t>
  </si>
  <si>
    <t>stdxckw</t>
  </si>
  <si>
    <t>stdxckwh</t>
  </si>
  <si>
    <t>stdxcthm</t>
  </si>
  <si>
    <t>stdxdkw</t>
  </si>
  <si>
    <t>stdxdkwh</t>
  </si>
  <si>
    <t>stdxdthm</t>
  </si>
  <si>
    <t>EvalIneligiblekw</t>
  </si>
  <si>
    <t>EvalIneligiblekwh</t>
  </si>
  <si>
    <t>EvalIneligiblethm</t>
  </si>
  <si>
    <t>rawextra</t>
  </si>
  <si>
    <t>noteligfieldsany</t>
  </si>
  <si>
    <t>noteligfieldsall</t>
  </si>
  <si>
    <t>std2akw</t>
  </si>
  <si>
    <t>std2akwh</t>
  </si>
  <si>
    <t>std2athm</t>
  </si>
  <si>
    <t>Col AQ:AX = No, set NTGR to zero</t>
  </si>
  <si>
    <t>EvalUnitkW1stBaseline_atr</t>
  </si>
  <si>
    <t>EvalUnitkWh1stBaseline_atr</t>
  </si>
  <si>
    <t>EvalUnitTherm1stBaseline_atr</t>
  </si>
  <si>
    <t>EvalUnitkW2ndBaseline_atr</t>
  </si>
  <si>
    <t>EvalUnitkWh2ndBaseline_atr</t>
  </si>
  <si>
    <t>EvalUnitTherm2ndBaseline_atr</t>
  </si>
  <si>
    <t>ER_EvalExPost_atr</t>
  </si>
  <si>
    <t>EvalRUL_Yrs_atr</t>
  </si>
  <si>
    <t>EvalEUL_Yrs_atr</t>
  </si>
  <si>
    <t>EvalNTG_kW_atr</t>
  </si>
  <si>
    <t>EvalNTG_kWH_atr</t>
  </si>
  <si>
    <t>EvalNTG_therms_atr</t>
  </si>
  <si>
    <t>std2bkw</t>
  </si>
  <si>
    <t>std2bkwh</t>
  </si>
  <si>
    <t>std2bthm</t>
  </si>
  <si>
    <t>std2ckw</t>
  </si>
  <si>
    <t>std2ckwh</t>
  </si>
  <si>
    <t>std2cthm</t>
  </si>
  <si>
    <t>std2dkw</t>
  </si>
  <si>
    <t>std2dkwh</t>
  </si>
  <si>
    <t>std2dthm</t>
  </si>
  <si>
    <t>atr</t>
  </si>
  <si>
    <t>SBW.ProjID</t>
  </si>
  <si>
    <t>SBW_ProjID_Full</t>
  </si>
  <si>
    <t>ProgInfluenceFlag</t>
  </si>
  <si>
    <t>NoERJust</t>
  </si>
  <si>
    <t>RULUnder1</t>
  </si>
  <si>
    <t>adjustNo</t>
  </si>
  <si>
    <t>AdjustTrue</t>
  </si>
  <si>
    <t>AdjustFalse</t>
  </si>
  <si>
    <t>Install Flag</t>
  </si>
  <si>
    <t>test_elig</t>
  </si>
  <si>
    <t>EvalRRLifecyclekW_atr</t>
  </si>
  <si>
    <t>EvalRRLifecyclekWh_atr</t>
  </si>
  <si>
    <t>EvalRRLifecycleTherm_atr</t>
  </si>
  <si>
    <t>final</t>
  </si>
  <si>
    <t>EvalNTGRCost_atr</t>
  </si>
  <si>
    <t>EvalExPostLifecycleGrosskW_atr</t>
  </si>
  <si>
    <t>EvalExPostLifecycleGrosskWh_atr</t>
  </si>
  <si>
    <t>EvalExPostLifecycleGrossTherm_atr</t>
  </si>
  <si>
    <t>EvalExPostLifecycleNetkW_atr</t>
  </si>
  <si>
    <t>EvalExPostLifecycleNetkWh_atr</t>
  </si>
  <si>
    <t>EvalExPostLifecycleNetTherm_atr</t>
  </si>
  <si>
    <t>EvalExPostFirstYearGrosskW_atr</t>
  </si>
  <si>
    <t>EvalExPostFirstYearGrosskWh_atr</t>
  </si>
  <si>
    <t>EvalExPostFirstYearGrossTherm_atr</t>
  </si>
  <si>
    <t>EvalExPostFirstYearNetkW_atr</t>
  </si>
  <si>
    <t>EvalExPostFirstYearNetkWh_atr</t>
  </si>
  <si>
    <t>EvalExPostFirstYearNetTherm_atr</t>
  </si>
  <si>
    <t>std1akwcnt</t>
  </si>
  <si>
    <t>std1akwhcnt</t>
  </si>
  <si>
    <t>std1athmcnt</t>
  </si>
  <si>
    <t>std1bkwcnt</t>
  </si>
  <si>
    <t>std1bkwhcnt</t>
  </si>
  <si>
    <t>std1bthmcnt</t>
  </si>
  <si>
    <t>std1ckwcnt</t>
  </si>
  <si>
    <t>std1ckwhcnt</t>
  </si>
  <si>
    <t>std1cthmcnt</t>
  </si>
  <si>
    <t>stdxakwcnt</t>
  </si>
  <si>
    <t>stdxakwhcnt</t>
  </si>
  <si>
    <t>stdxathmcnt</t>
  </si>
  <si>
    <t>stdxbkwcnt</t>
  </si>
  <si>
    <t>stdxbkwhcnt</t>
  </si>
  <si>
    <t>stdxbthmcnt</t>
  </si>
  <si>
    <t>stdxckwcnt</t>
  </si>
  <si>
    <t>stdxckwhcnt</t>
  </si>
  <si>
    <t>stdxcthmcnt</t>
  </si>
  <si>
    <t>stdxdkwcnt</t>
  </si>
  <si>
    <t>stdxdkwhcnt</t>
  </si>
  <si>
    <t>stdxdthmcnt</t>
  </si>
  <si>
    <t>std2akwcnt</t>
  </si>
  <si>
    <t>std2akwhcnt</t>
  </si>
  <si>
    <t>std2athmcnt</t>
  </si>
  <si>
    <t>std2bkwcnt</t>
  </si>
  <si>
    <t>std2bkwhcnt</t>
  </si>
  <si>
    <t>std2bthmcnt</t>
  </si>
  <si>
    <t>std2ckwcnt</t>
  </si>
  <si>
    <t>std2ckwhcnt</t>
  </si>
  <si>
    <t>std2cthmcnt</t>
  </si>
  <si>
    <t>std2dkwcnt</t>
  </si>
  <si>
    <t>std2dkwhcnt</t>
  </si>
  <si>
    <t>std2dthmcnt</t>
  </si>
  <si>
    <t>NTGIDChanged</t>
  </si>
  <si>
    <t>EvalEUL_ID_trim</t>
  </si>
  <si>
    <t>EULIDChanged</t>
  </si>
  <si>
    <t>MeasDescChanged</t>
  </si>
  <si>
    <t>faitheval</t>
  </si>
  <si>
    <t>GroupA</t>
  </si>
  <si>
    <t>Cedars</t>
  </si>
  <si>
    <t>Eval_NTG_Use Category</t>
  </si>
  <si>
    <t>Eval_NTG_Use SubCategory</t>
  </si>
  <si>
    <t>Eval_NTG_Tech Group</t>
  </si>
  <si>
    <t>Eval_NTG_Tech Type</t>
  </si>
  <si>
    <t>Eval EUL_ID</t>
  </si>
  <si>
    <t>tmp dropped because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</si>
</sst>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303336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335533"/>
      <name val="&amp;quot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.5"/>
      <color rgb="FF000000"/>
      <name val="Courier New"/>
      <family val="3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1" applyFont="1" applyFill="1" applyBorder="1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/>
    <xf numFmtId="0" fontId="4" fillId="0" borderId="0" xfId="0" applyFont="1" applyAlignment="1">
      <alignment horizontal="left" vertical="center" indent="1"/>
    </xf>
    <xf numFmtId="0" fontId="5" fillId="0" borderId="0" xfId="0" applyFont="1"/>
    <xf numFmtId="0" fontId="8" fillId="0" borderId="0" xfId="0" applyFont="1"/>
    <xf numFmtId="0" fontId="0" fillId="0" borderId="0" xfId="0" applyAlignment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2" xfId="0" applyFont="1" applyFill="1" applyBorder="1" applyAlignment="1" applyProtection="1">
      <alignment horizontal="center"/>
      <protection hidden="1"/>
    </xf>
    <xf numFmtId="0" fontId="10" fillId="3" borderId="8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0" fillId="3" borderId="9" xfId="0" applyFont="1" applyFill="1" applyBorder="1" applyAlignment="1" applyProtection="1">
      <alignment horizontal="center"/>
      <protection hidden="1"/>
    </xf>
    <xf numFmtId="0" fontId="10" fillId="3" borderId="10" xfId="0" applyFont="1" applyFill="1" applyBorder="1" applyAlignment="1" applyProtection="1">
      <alignment horizontal="center"/>
      <protection hidden="1"/>
    </xf>
    <xf numFmtId="0" fontId="10" fillId="3" borderId="7" xfId="0" applyFont="1" applyFill="1" applyBorder="1" applyAlignment="1" applyProtection="1">
      <alignment horizontal="center"/>
      <protection hidden="1"/>
    </xf>
    <xf numFmtId="164" fontId="10" fillId="4" borderId="11" xfId="2" applyNumberFormat="1" applyFont="1" applyFill="1" applyBorder="1" applyAlignment="1" applyProtection="1">
      <alignment horizontal="center"/>
      <protection hidden="1"/>
    </xf>
    <xf numFmtId="164" fontId="10" fillId="4" borderId="12" xfId="2" applyNumberFormat="1" applyFont="1" applyFill="1" applyBorder="1" applyAlignment="1" applyProtection="1">
      <alignment horizontal="center"/>
      <protection hidden="1"/>
    </xf>
    <xf numFmtId="164" fontId="10" fillId="4" borderId="13" xfId="2" applyNumberFormat="1" applyFont="1" applyFill="1" applyBorder="1" applyAlignment="1" applyProtection="1">
      <alignment horizontal="center"/>
      <protection hidden="1"/>
    </xf>
    <xf numFmtId="164" fontId="10" fillId="4" borderId="14" xfId="2" applyNumberFormat="1" applyFont="1" applyFill="1" applyBorder="1" applyAlignment="1" applyProtection="1">
      <alignment horizontal="center"/>
      <protection hidden="1"/>
    </xf>
    <xf numFmtId="0" fontId="4" fillId="0" borderId="0" xfId="0" applyFont="1"/>
    <xf numFmtId="0" fontId="10" fillId="3" borderId="2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1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0" borderId="0" xfId="0" quotePrefix="1"/>
    <xf numFmtId="0" fontId="0" fillId="0" borderId="15" xfId="0" applyBorder="1"/>
  </cellXfs>
  <cellStyles count="3">
    <cellStyle name="Comma" xfId="2" builtinId="3"/>
    <cellStyle name="Normal" xfId="0" builtinId="0"/>
    <cellStyle name="Normal_Sheet1" xfId="1" xr:uid="{E79489BC-0A89-4849-8C58-56C64475183A}"/>
  </cellStyles>
  <dxfs count="1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E7C1-18A0-4FAD-B4FF-1AB3CC89109A}">
  <dimension ref="A1:V132"/>
  <sheetViews>
    <sheetView zoomScaleNormal="100" workbookViewId="0">
      <pane ySplit="1" topLeftCell="A92" activePane="bottomLeft" state="frozen"/>
      <selection pane="bottomLeft" activeCell="A127" sqref="A127"/>
    </sheetView>
  </sheetViews>
  <sheetFormatPr defaultRowHeight="15"/>
  <cols>
    <col min="1" max="1" width="33.28515625" customWidth="1"/>
    <col min="2" max="2" width="26.42578125" customWidth="1"/>
    <col min="3" max="3" width="17" customWidth="1"/>
    <col min="4" max="4" width="16.7109375" hidden="1" customWidth="1"/>
    <col min="5" max="5" width="21.140625" customWidth="1"/>
    <col min="6" max="6" width="16.42578125" customWidth="1"/>
    <col min="7" max="7" width="8.7109375" customWidth="1"/>
    <col min="8" max="8" width="58.42578125" customWidth="1"/>
    <col min="9" max="9" width="34.85546875" customWidth="1"/>
    <col min="10" max="10" width="14.42578125" customWidth="1"/>
    <col min="11" max="11" width="17.28515625" customWidth="1"/>
    <col min="12" max="12" width="22.140625" customWidth="1"/>
    <col min="13" max="13" width="10.7109375" customWidth="1"/>
    <col min="14" max="14" width="9.7109375" customWidth="1"/>
    <col min="15" max="15" width="29.7109375" customWidth="1"/>
    <col min="16" max="16" width="22.42578125" hidden="1" customWidth="1"/>
    <col min="17" max="17" width="31.5703125" customWidth="1"/>
  </cols>
  <sheetData>
    <row r="1" spans="1:17">
      <c r="A1" t="s">
        <v>296</v>
      </c>
      <c r="B1" t="s">
        <v>359</v>
      </c>
      <c r="C1" t="s">
        <v>206</v>
      </c>
      <c r="D1" t="s">
        <v>58</v>
      </c>
      <c r="E1" t="s">
        <v>278</v>
      </c>
      <c r="F1" t="s">
        <v>339</v>
      </c>
      <c r="G1" t="s">
        <v>338</v>
      </c>
      <c r="H1" t="s">
        <v>354</v>
      </c>
      <c r="I1" t="s">
        <v>355</v>
      </c>
      <c r="J1" t="s">
        <v>356</v>
      </c>
      <c r="K1" t="s">
        <v>302</v>
      </c>
      <c r="L1" t="s">
        <v>343</v>
      </c>
      <c r="M1" t="s">
        <v>367</v>
      </c>
      <c r="N1" t="s">
        <v>303</v>
      </c>
      <c r="O1" t="s">
        <v>275</v>
      </c>
      <c r="P1" t="s">
        <v>310</v>
      </c>
      <c r="Q1" t="s">
        <v>314</v>
      </c>
    </row>
    <row r="2" spans="1:17">
      <c r="A2" t="s">
        <v>279</v>
      </c>
      <c r="B2" t="str">
        <f>A2</f>
        <v>ClaimId</v>
      </c>
      <c r="C2" t="s">
        <v>0</v>
      </c>
      <c r="D2" t="s">
        <v>0</v>
      </c>
      <c r="E2" t="s">
        <v>0</v>
      </c>
      <c r="F2" t="s">
        <v>279</v>
      </c>
      <c r="N2" t="b">
        <f>LEN(_xlfn.CONCAT(C2:K2))&gt;0</f>
        <v>1</v>
      </c>
      <c r="P2" t="str">
        <f>INDEX(workbookfields!$A$2:$A$90, MATCH(mapping!A2, workbookfields!$A$2:$A$90, 0))</f>
        <v>ClaimID</v>
      </c>
    </row>
    <row r="3" spans="1:17">
      <c r="A3" t="s">
        <v>109</v>
      </c>
      <c r="B3" t="str">
        <f t="shared" ref="B3:B66" si="0">A3</f>
        <v>ClaimYearQuarter</v>
      </c>
      <c r="C3" t="s">
        <v>109</v>
      </c>
      <c r="N3" t="b">
        <f t="shared" ref="N3:N65" si="1">LEN(_xlfn.CONCAT(C3:K3))&gt;0</f>
        <v>1</v>
      </c>
      <c r="P3" t="s">
        <v>109</v>
      </c>
    </row>
    <row r="4" spans="1:17">
      <c r="A4" t="s">
        <v>172</v>
      </c>
      <c r="B4" t="str">
        <f t="shared" si="0"/>
        <v>PA</v>
      </c>
      <c r="C4" t="s">
        <v>172</v>
      </c>
      <c r="N4" t="b">
        <f t="shared" si="1"/>
        <v>1</v>
      </c>
      <c r="P4" t="s">
        <v>172</v>
      </c>
    </row>
    <row r="5" spans="1:17">
      <c r="A5" t="s">
        <v>60</v>
      </c>
      <c r="B5" t="str">
        <f t="shared" si="0"/>
        <v>PrgID</v>
      </c>
      <c r="C5" t="s">
        <v>60</v>
      </c>
      <c r="N5" t="b">
        <f t="shared" si="1"/>
        <v>1</v>
      </c>
      <c r="P5" t="s">
        <v>60</v>
      </c>
    </row>
    <row r="6" spans="1:17">
      <c r="A6" t="s">
        <v>200</v>
      </c>
      <c r="B6" t="str">
        <f t="shared" si="0"/>
        <v>ProgramName</v>
      </c>
      <c r="C6" t="s">
        <v>200</v>
      </c>
      <c r="N6" t="b">
        <f t="shared" si="1"/>
        <v>1</v>
      </c>
    </row>
    <row r="7" spans="1:17">
      <c r="A7" t="s">
        <v>280</v>
      </c>
      <c r="B7" t="str">
        <f t="shared" si="0"/>
        <v>RoadmapID</v>
      </c>
      <c r="F7" t="s">
        <v>280</v>
      </c>
      <c r="N7" t="b">
        <f t="shared" si="1"/>
        <v>1</v>
      </c>
      <c r="O7" t="s">
        <v>298</v>
      </c>
    </row>
    <row r="8" spans="1:17">
      <c r="A8" t="s">
        <v>203</v>
      </c>
      <c r="B8" t="str">
        <f t="shared" si="0"/>
        <v>MeasureGroup</v>
      </c>
      <c r="C8" t="s">
        <v>203</v>
      </c>
      <c r="N8" t="b">
        <f t="shared" si="1"/>
        <v>1</v>
      </c>
    </row>
    <row r="9" spans="1:17">
      <c r="A9" t="s">
        <v>128</v>
      </c>
      <c r="B9" t="str">
        <f t="shared" si="0"/>
        <v>MeasCode</v>
      </c>
      <c r="C9" t="s">
        <v>128</v>
      </c>
      <c r="N9" t="b">
        <f t="shared" si="1"/>
        <v>1</v>
      </c>
    </row>
    <row r="10" spans="1:17">
      <c r="A10" t="s">
        <v>130</v>
      </c>
      <c r="B10" t="str">
        <f t="shared" si="0"/>
        <v>MeasDescription</v>
      </c>
      <c r="C10" t="s">
        <v>130</v>
      </c>
      <c r="N10" t="b">
        <f t="shared" si="1"/>
        <v>1</v>
      </c>
      <c r="P10" t="s">
        <v>130</v>
      </c>
    </row>
    <row r="11" spans="1:17">
      <c r="A11" t="s">
        <v>69</v>
      </c>
      <c r="B11" t="str">
        <f t="shared" si="0"/>
        <v>MeasAppType</v>
      </c>
      <c r="C11" t="s">
        <v>69</v>
      </c>
      <c r="N11" t="b">
        <f t="shared" si="1"/>
        <v>1</v>
      </c>
      <c r="O11" t="s">
        <v>299</v>
      </c>
      <c r="P11" t="s">
        <v>69</v>
      </c>
    </row>
    <row r="12" spans="1:17">
      <c r="A12" t="s">
        <v>70</v>
      </c>
      <c r="B12" t="str">
        <f t="shared" si="0"/>
        <v>DeliveryType</v>
      </c>
      <c r="C12" t="s">
        <v>70</v>
      </c>
      <c r="N12" t="b">
        <f t="shared" si="1"/>
        <v>1</v>
      </c>
    </row>
    <row r="13" spans="1:17">
      <c r="A13" t="s">
        <v>202</v>
      </c>
      <c r="B13" t="str">
        <f t="shared" si="0"/>
        <v>ResidentialFlag</v>
      </c>
      <c r="C13" t="s">
        <v>202</v>
      </c>
      <c r="N13" t="b">
        <f t="shared" si="1"/>
        <v>1</v>
      </c>
    </row>
    <row r="14" spans="1:17">
      <c r="A14" t="s">
        <v>201</v>
      </c>
      <c r="B14" t="str">
        <f t="shared" si="0"/>
        <v>DeemedFlag</v>
      </c>
      <c r="C14" t="s">
        <v>201</v>
      </c>
      <c r="N14" t="b">
        <f t="shared" si="1"/>
        <v>1</v>
      </c>
    </row>
    <row r="15" spans="1:17">
      <c r="A15" t="s">
        <v>99</v>
      </c>
      <c r="B15" t="str">
        <f t="shared" si="0"/>
        <v>Upstream_Flag</v>
      </c>
      <c r="C15" t="s">
        <v>99</v>
      </c>
      <c r="N15" t="b">
        <f t="shared" si="1"/>
        <v>1</v>
      </c>
    </row>
    <row r="16" spans="1:17">
      <c r="A16" t="s">
        <v>101</v>
      </c>
      <c r="B16" t="str">
        <f t="shared" si="0"/>
        <v>EUC_Flag</v>
      </c>
      <c r="C16" t="s">
        <v>101</v>
      </c>
      <c r="N16" t="b">
        <f t="shared" si="1"/>
        <v>1</v>
      </c>
    </row>
    <row r="17" spans="1:16">
      <c r="A17" t="s">
        <v>102</v>
      </c>
      <c r="B17" t="str">
        <f t="shared" si="0"/>
        <v>LGP_Flag</v>
      </c>
      <c r="C17" t="s">
        <v>102</v>
      </c>
      <c r="N17" t="b">
        <f t="shared" si="1"/>
        <v>1</v>
      </c>
    </row>
    <row r="18" spans="1:16">
      <c r="A18" t="s">
        <v>103</v>
      </c>
      <c r="B18" t="str">
        <f t="shared" si="0"/>
        <v>REN_Flag</v>
      </c>
      <c r="C18" t="s">
        <v>103</v>
      </c>
      <c r="N18" t="b">
        <f t="shared" si="1"/>
        <v>1</v>
      </c>
    </row>
    <row r="19" spans="1:16">
      <c r="A19" t="s">
        <v>104</v>
      </c>
      <c r="B19" t="str">
        <f t="shared" si="0"/>
        <v>OBF_Flag</v>
      </c>
      <c r="C19" t="s">
        <v>104</v>
      </c>
      <c r="N19" t="b">
        <f t="shared" si="1"/>
        <v>1</v>
      </c>
    </row>
    <row r="20" spans="1:16">
      <c r="A20" t="s">
        <v>281</v>
      </c>
      <c r="B20" t="str">
        <f t="shared" si="0"/>
        <v>ESPI_Group</v>
      </c>
      <c r="F20" t="s">
        <v>281</v>
      </c>
      <c r="N20" t="b">
        <f>LEN(_xlfn.CONCAT(C20:G20))&gt;0</f>
        <v>1</v>
      </c>
      <c r="O20" s="1" t="s">
        <v>300</v>
      </c>
    </row>
    <row r="21" spans="1:16">
      <c r="A21" t="s">
        <v>282</v>
      </c>
      <c r="B21" t="str">
        <f t="shared" si="0"/>
        <v>ESPI_Category</v>
      </c>
      <c r="F21" t="s">
        <v>282</v>
      </c>
      <c r="N21" t="b">
        <f>LEN(_xlfn.CONCAT(C21:G21))&gt;0</f>
        <v>1</v>
      </c>
      <c r="O21" t="s">
        <v>301</v>
      </c>
    </row>
    <row r="22" spans="1:16">
      <c r="A22" t="s">
        <v>283</v>
      </c>
      <c r="B22" t="str">
        <f t="shared" si="0"/>
        <v>UncertainMeasure</v>
      </c>
      <c r="F22" t="s">
        <v>283</v>
      </c>
      <c r="N22" t="b">
        <f>LEN(_xlfn.CONCAT(C22:G22))&gt;0</f>
        <v>1</v>
      </c>
      <c r="O22" t="s">
        <v>301</v>
      </c>
    </row>
    <row r="23" spans="1:16">
      <c r="A23" t="s">
        <v>88</v>
      </c>
      <c r="B23" t="str">
        <f t="shared" si="0"/>
        <v>NTG_ID</v>
      </c>
      <c r="C23" t="s">
        <v>88</v>
      </c>
      <c r="N23" t="b">
        <f t="shared" si="1"/>
        <v>1</v>
      </c>
    </row>
    <row r="24" spans="1:16">
      <c r="A24" t="s">
        <v>112</v>
      </c>
      <c r="B24" t="str">
        <f t="shared" si="0"/>
        <v>InstallationDate</v>
      </c>
      <c r="C24" t="s">
        <v>112</v>
      </c>
      <c r="N24" t="b">
        <f t="shared" si="1"/>
        <v>1</v>
      </c>
    </row>
    <row r="25" spans="1:16">
      <c r="A25" t="s">
        <v>113</v>
      </c>
      <c r="B25" t="str">
        <f t="shared" si="0"/>
        <v>PaidDate</v>
      </c>
      <c r="C25" t="s">
        <v>113</v>
      </c>
      <c r="N25" t="b">
        <f t="shared" si="1"/>
        <v>1</v>
      </c>
    </row>
    <row r="26" spans="1:16">
      <c r="A26" t="s">
        <v>111</v>
      </c>
      <c r="B26" t="str">
        <f t="shared" si="0"/>
        <v>ApplicationDate</v>
      </c>
      <c r="C26" t="s">
        <v>111</v>
      </c>
      <c r="N26" t="b">
        <f t="shared" si="1"/>
        <v>1</v>
      </c>
    </row>
    <row r="27" spans="1:16">
      <c r="A27" t="s">
        <v>284</v>
      </c>
      <c r="B27" t="str">
        <f t="shared" si="0"/>
        <v>ER_IOUReported</v>
      </c>
      <c r="F27" t="s">
        <v>284</v>
      </c>
      <c r="N27" t="b">
        <f t="shared" si="1"/>
        <v>1</v>
      </c>
      <c r="O27" t="s">
        <v>341</v>
      </c>
    </row>
    <row r="28" spans="1:16">
      <c r="A28" t="s">
        <v>67</v>
      </c>
      <c r="B28" t="str">
        <f t="shared" si="0"/>
        <v>NormUnit</v>
      </c>
      <c r="C28" t="s">
        <v>67</v>
      </c>
      <c r="N28" t="b">
        <f t="shared" si="1"/>
        <v>1</v>
      </c>
    </row>
    <row r="29" spans="1:16">
      <c r="A29" t="s">
        <v>123</v>
      </c>
      <c r="B29" t="str">
        <f t="shared" si="0"/>
        <v>MarketEffectsBenefits</v>
      </c>
      <c r="C29" t="s">
        <v>123</v>
      </c>
      <c r="N29" t="b">
        <f t="shared" si="1"/>
        <v>1</v>
      </c>
    </row>
    <row r="30" spans="1:16">
      <c r="A30" t="s">
        <v>80</v>
      </c>
      <c r="B30" t="str">
        <f t="shared" si="0"/>
        <v>NumUnits</v>
      </c>
      <c r="C30" t="s">
        <v>80</v>
      </c>
      <c r="N30" t="b">
        <f t="shared" si="1"/>
        <v>1</v>
      </c>
      <c r="P30" t="s">
        <v>80</v>
      </c>
    </row>
    <row r="31" spans="1:16">
      <c r="A31" t="s">
        <v>131</v>
      </c>
      <c r="B31" t="str">
        <f t="shared" si="0"/>
        <v>UnitkW1stBaseline</v>
      </c>
      <c r="C31" t="s">
        <v>131</v>
      </c>
      <c r="N31" t="b">
        <f t="shared" si="1"/>
        <v>1</v>
      </c>
      <c r="P31" t="s">
        <v>131</v>
      </c>
    </row>
    <row r="32" spans="1:16">
      <c r="A32" t="s">
        <v>132</v>
      </c>
      <c r="B32" t="str">
        <f t="shared" si="0"/>
        <v>UnitkWh1stBaseline</v>
      </c>
      <c r="C32" t="s">
        <v>132</v>
      </c>
      <c r="N32" t="b">
        <f t="shared" si="1"/>
        <v>1</v>
      </c>
      <c r="P32" t="s">
        <v>132</v>
      </c>
    </row>
    <row r="33" spans="1:16">
      <c r="A33" t="s">
        <v>133</v>
      </c>
      <c r="B33" t="str">
        <f t="shared" si="0"/>
        <v>UnitTherm1stBaseline</v>
      </c>
      <c r="C33" t="s">
        <v>133</v>
      </c>
      <c r="N33" t="b">
        <f t="shared" si="1"/>
        <v>1</v>
      </c>
      <c r="P33" t="s">
        <v>133</v>
      </c>
    </row>
    <row r="34" spans="1:16">
      <c r="A34" t="s">
        <v>134</v>
      </c>
      <c r="B34" t="str">
        <f t="shared" si="0"/>
        <v>UnitkW2ndBaseline</v>
      </c>
      <c r="C34" t="s">
        <v>134</v>
      </c>
      <c r="N34" t="b">
        <f t="shared" si="1"/>
        <v>1</v>
      </c>
      <c r="P34" t="s">
        <v>134</v>
      </c>
    </row>
    <row r="35" spans="1:16">
      <c r="A35" t="s">
        <v>135</v>
      </c>
      <c r="B35" t="str">
        <f t="shared" si="0"/>
        <v>UnitkWh2ndBaseline</v>
      </c>
      <c r="C35" t="s">
        <v>135</v>
      </c>
      <c r="N35" t="b">
        <f t="shared" si="1"/>
        <v>1</v>
      </c>
      <c r="P35" t="s">
        <v>135</v>
      </c>
    </row>
    <row r="36" spans="1:16">
      <c r="A36" t="s">
        <v>136</v>
      </c>
      <c r="B36" t="str">
        <f t="shared" si="0"/>
        <v>UnitTherm2ndBaseline</v>
      </c>
      <c r="C36" t="s">
        <v>136</v>
      </c>
      <c r="N36" t="b">
        <f t="shared" si="1"/>
        <v>1</v>
      </c>
      <c r="P36" t="s">
        <v>136</v>
      </c>
    </row>
    <row r="37" spans="1:16">
      <c r="A37" t="s">
        <v>142</v>
      </c>
      <c r="B37" t="str">
        <f t="shared" si="0"/>
        <v>InstallationRatekW</v>
      </c>
      <c r="C37" t="s">
        <v>142</v>
      </c>
      <c r="N37" t="b">
        <f t="shared" si="1"/>
        <v>1</v>
      </c>
    </row>
    <row r="38" spans="1:16">
      <c r="A38" t="s">
        <v>143</v>
      </c>
      <c r="B38" t="str">
        <f t="shared" si="0"/>
        <v>InstallationRatekWh</v>
      </c>
      <c r="C38" t="s">
        <v>143</v>
      </c>
      <c r="N38" t="b">
        <f t="shared" si="1"/>
        <v>1</v>
      </c>
    </row>
    <row r="39" spans="1:16">
      <c r="A39" t="s">
        <v>144</v>
      </c>
      <c r="B39" t="str">
        <f t="shared" si="0"/>
        <v>InstallationRateTherm</v>
      </c>
      <c r="C39" t="s">
        <v>144</v>
      </c>
      <c r="N39" t="b">
        <f t="shared" si="1"/>
        <v>1</v>
      </c>
    </row>
    <row r="40" spans="1:16">
      <c r="A40" t="s">
        <v>139</v>
      </c>
      <c r="B40" t="str">
        <f t="shared" si="0"/>
        <v>RealizationRatekW</v>
      </c>
      <c r="C40" t="s">
        <v>139</v>
      </c>
      <c r="N40" t="b">
        <f t="shared" si="1"/>
        <v>1</v>
      </c>
    </row>
    <row r="41" spans="1:16">
      <c r="A41" t="s">
        <v>140</v>
      </c>
      <c r="B41" t="str">
        <f t="shared" si="0"/>
        <v>RealizationRatekWh</v>
      </c>
      <c r="C41" t="s">
        <v>140</v>
      </c>
      <c r="N41" t="b">
        <f t="shared" si="1"/>
        <v>1</v>
      </c>
    </row>
    <row r="42" spans="1:16">
      <c r="A42" t="s">
        <v>141</v>
      </c>
      <c r="B42" t="str">
        <f t="shared" si="0"/>
        <v>RealizationRateTherm</v>
      </c>
      <c r="C42" t="s">
        <v>141</v>
      </c>
      <c r="N42" t="b">
        <f t="shared" si="1"/>
        <v>1</v>
      </c>
    </row>
    <row r="43" spans="1:16">
      <c r="A43" t="s">
        <v>84</v>
      </c>
      <c r="B43" t="str">
        <f t="shared" si="0"/>
        <v>NTGRkW</v>
      </c>
      <c r="C43" t="s">
        <v>84</v>
      </c>
      <c r="N43" t="b">
        <f t="shared" si="1"/>
        <v>1</v>
      </c>
    </row>
    <row r="44" spans="1:16">
      <c r="A44" t="s">
        <v>85</v>
      </c>
      <c r="B44" t="str">
        <f t="shared" si="0"/>
        <v>NTGRkWh</v>
      </c>
      <c r="C44" t="s">
        <v>85</v>
      </c>
      <c r="N44" t="b">
        <f t="shared" si="1"/>
        <v>1</v>
      </c>
    </row>
    <row r="45" spans="1:16">
      <c r="A45" t="s">
        <v>86</v>
      </c>
      <c r="B45" t="str">
        <f t="shared" si="0"/>
        <v>NTGRTherm</v>
      </c>
      <c r="C45" t="s">
        <v>86</v>
      </c>
      <c r="N45" t="b">
        <f t="shared" si="1"/>
        <v>1</v>
      </c>
    </row>
    <row r="46" spans="1:16">
      <c r="A46" t="s">
        <v>87</v>
      </c>
      <c r="B46" t="str">
        <f t="shared" si="0"/>
        <v>NTGRCost</v>
      </c>
      <c r="C46" t="s">
        <v>87</v>
      </c>
      <c r="N46" t="b">
        <f t="shared" si="1"/>
        <v>1</v>
      </c>
    </row>
    <row r="47" spans="1:16">
      <c r="A47" t="s">
        <v>137</v>
      </c>
      <c r="B47" t="str">
        <f t="shared" si="0"/>
        <v>EUL_Yrs</v>
      </c>
      <c r="C47" t="s">
        <v>137</v>
      </c>
      <c r="N47" t="b">
        <f t="shared" si="1"/>
        <v>1</v>
      </c>
      <c r="P47" t="s">
        <v>137</v>
      </c>
    </row>
    <row r="48" spans="1:16">
      <c r="A48" t="s">
        <v>138</v>
      </c>
      <c r="B48" t="str">
        <f t="shared" si="0"/>
        <v>RUL_Yrs</v>
      </c>
      <c r="C48" t="s">
        <v>138</v>
      </c>
      <c r="N48" t="b">
        <f t="shared" si="1"/>
        <v>1</v>
      </c>
      <c r="P48" t="s">
        <v>138</v>
      </c>
    </row>
    <row r="49" spans="1:17">
      <c r="A49" t="s">
        <v>1</v>
      </c>
      <c r="B49" t="str">
        <f t="shared" si="0"/>
        <v>ExAnteFirstYearGrosskW</v>
      </c>
      <c r="F49" t="s">
        <v>1</v>
      </c>
      <c r="N49" t="b">
        <f>LEN(_xlfn.CONCAT(C49:K49))&gt;0</f>
        <v>1</v>
      </c>
      <c r="O49" t="s">
        <v>178</v>
      </c>
    </row>
    <row r="50" spans="1:17">
      <c r="A50" t="s">
        <v>2</v>
      </c>
      <c r="B50" t="str">
        <f t="shared" si="0"/>
        <v>ExAnteFirstYearGrosskWh</v>
      </c>
      <c r="F50" t="s">
        <v>2</v>
      </c>
      <c r="N50" t="b">
        <f t="shared" ref="N50:N61" si="2">LEN(_xlfn.CONCAT(C50:K50))&gt;0</f>
        <v>1</v>
      </c>
      <c r="O50" t="s">
        <v>177</v>
      </c>
    </row>
    <row r="51" spans="1:17">
      <c r="A51" t="s">
        <v>285</v>
      </c>
      <c r="B51" t="str">
        <f t="shared" si="0"/>
        <v>ExAnteFirstYearGrossTherm</v>
      </c>
      <c r="F51" t="s">
        <v>285</v>
      </c>
      <c r="N51" t="b">
        <f t="shared" si="2"/>
        <v>1</v>
      </c>
      <c r="O51" t="s">
        <v>179</v>
      </c>
    </row>
    <row r="52" spans="1:17">
      <c r="A52" t="s">
        <v>4</v>
      </c>
      <c r="B52" t="str">
        <f t="shared" si="0"/>
        <v>ExAnteFirstYearNetkW</v>
      </c>
      <c r="F52" t="s">
        <v>4</v>
      </c>
      <c r="N52" t="b">
        <f t="shared" si="2"/>
        <v>1</v>
      </c>
      <c r="O52" t="s">
        <v>181</v>
      </c>
    </row>
    <row r="53" spans="1:17">
      <c r="A53" t="s">
        <v>5</v>
      </c>
      <c r="B53" t="str">
        <f t="shared" si="0"/>
        <v>ExAnteFirstYearNetkWh</v>
      </c>
      <c r="F53" t="s">
        <v>5</v>
      </c>
      <c r="N53" t="b">
        <f t="shared" si="2"/>
        <v>1</v>
      </c>
      <c r="O53" t="s">
        <v>180</v>
      </c>
    </row>
    <row r="54" spans="1:17">
      <c r="A54" t="s">
        <v>286</v>
      </c>
      <c r="B54" t="str">
        <f t="shared" si="0"/>
        <v>ExAnteFirstYearNetTherm</v>
      </c>
      <c r="F54" t="s">
        <v>286</v>
      </c>
      <c r="N54" t="b">
        <f t="shared" si="2"/>
        <v>1</v>
      </c>
      <c r="O54" t="s">
        <v>182</v>
      </c>
    </row>
    <row r="55" spans="1:17">
      <c r="A55" t="s">
        <v>19</v>
      </c>
      <c r="B55" t="str">
        <f t="shared" si="0"/>
        <v>ExAnteLifecycleGrosskW</v>
      </c>
      <c r="F55" t="s">
        <v>19</v>
      </c>
      <c r="N55" t="b">
        <f t="shared" si="2"/>
        <v>1</v>
      </c>
      <c r="O55" t="s">
        <v>306</v>
      </c>
    </row>
    <row r="56" spans="1:17">
      <c r="A56" t="s">
        <v>20</v>
      </c>
      <c r="B56" t="str">
        <f t="shared" si="0"/>
        <v>ExAnteLifecycleGrosskWh</v>
      </c>
      <c r="F56" t="s">
        <v>20</v>
      </c>
      <c r="N56" t="b">
        <f t="shared" si="2"/>
        <v>1</v>
      </c>
      <c r="O56" t="s">
        <v>173</v>
      </c>
    </row>
    <row r="57" spans="1:17">
      <c r="A57" t="s">
        <v>287</v>
      </c>
      <c r="B57" t="str">
        <f t="shared" si="0"/>
        <v>ExAnteLifecycleGrossTherm</v>
      </c>
      <c r="F57" t="s">
        <v>287</v>
      </c>
      <c r="N57" t="b">
        <f t="shared" si="2"/>
        <v>1</v>
      </c>
      <c r="O57" t="s">
        <v>174</v>
      </c>
    </row>
    <row r="58" spans="1:17">
      <c r="A58" t="s">
        <v>22</v>
      </c>
      <c r="B58" t="str">
        <f t="shared" si="0"/>
        <v>ExAnteLifecycleNetkW</v>
      </c>
      <c r="F58" t="s">
        <v>22</v>
      </c>
      <c r="N58" t="b">
        <f t="shared" si="2"/>
        <v>1</v>
      </c>
      <c r="O58" t="s">
        <v>306</v>
      </c>
    </row>
    <row r="59" spans="1:17">
      <c r="A59" t="s">
        <v>23</v>
      </c>
      <c r="B59" t="str">
        <f t="shared" si="0"/>
        <v>ExAnteLifecycleNetkWh</v>
      </c>
      <c r="F59" t="s">
        <v>23</v>
      </c>
      <c r="N59" t="b">
        <f t="shared" si="2"/>
        <v>1</v>
      </c>
      <c r="O59" t="s">
        <v>175</v>
      </c>
    </row>
    <row r="60" spans="1:17">
      <c r="A60" t="s">
        <v>288</v>
      </c>
      <c r="B60" t="str">
        <f t="shared" si="0"/>
        <v>ExAnteLifecycleNetTherm</v>
      </c>
      <c r="F60" t="s">
        <v>288</v>
      </c>
      <c r="N60" t="b">
        <f t="shared" si="2"/>
        <v>1</v>
      </c>
      <c r="O60" t="s">
        <v>176</v>
      </c>
    </row>
    <row r="61" spans="1:17">
      <c r="A61" t="s">
        <v>289</v>
      </c>
      <c r="B61" t="str">
        <f t="shared" si="0"/>
        <v>EvalReportName</v>
      </c>
      <c r="F61" t="s">
        <v>289</v>
      </c>
      <c r="N61" t="b">
        <f t="shared" si="2"/>
        <v>1</v>
      </c>
      <c r="Q61" t="s">
        <v>316</v>
      </c>
    </row>
    <row r="62" spans="1:17">
      <c r="A62" t="s">
        <v>36</v>
      </c>
      <c r="B62" t="str">
        <f t="shared" si="0"/>
        <v>EvalStdReportGroup</v>
      </c>
      <c r="G62" t="s">
        <v>363</v>
      </c>
      <c r="N62" t="b">
        <f t="shared" si="1"/>
        <v>1</v>
      </c>
      <c r="Q62" t="s">
        <v>316</v>
      </c>
    </row>
    <row r="63" spans="1:17">
      <c r="A63" t="s">
        <v>37</v>
      </c>
      <c r="B63" t="str">
        <f t="shared" si="0"/>
        <v>EvalNetPassThru</v>
      </c>
      <c r="K63" t="str">
        <f xml:space="preserve"> $E$107 &amp; " =='Yes'"</f>
        <v>InsufficientTime =='Yes'</v>
      </c>
      <c r="N63" t="b">
        <f>LEN(_xlfn.CONCAT(C63:K63))&gt;0</f>
        <v>1</v>
      </c>
      <c r="O63" t="s">
        <v>304</v>
      </c>
    </row>
    <row r="64" spans="1:17">
      <c r="A64" t="s">
        <v>38</v>
      </c>
      <c r="B64" t="str">
        <f t="shared" si="0"/>
        <v>EvalGrossPassThru</v>
      </c>
      <c r="K64" t="str">
        <f xml:space="preserve"> $E$107 &amp; " =='Yes'"</f>
        <v>InsufficientTime =='Yes'</v>
      </c>
      <c r="N64" t="b">
        <f t="shared" si="1"/>
        <v>1</v>
      </c>
      <c r="O64" t="s">
        <v>304</v>
      </c>
    </row>
    <row r="65" spans="1:20">
      <c r="A65" t="s">
        <v>39</v>
      </c>
      <c r="B65" t="str">
        <f t="shared" si="0"/>
        <v>ER_EvalExPost</v>
      </c>
      <c r="K65" t="str">
        <f xml:space="preserve"> E104 &amp; " =='ER'"</f>
        <v>EvalBaselineType =='ER'</v>
      </c>
      <c r="N65" t="b">
        <f t="shared" si="1"/>
        <v>1</v>
      </c>
      <c r="O65" t="s">
        <v>340</v>
      </c>
      <c r="Q65" t="s">
        <v>316</v>
      </c>
      <c r="T65" t="s">
        <v>342</v>
      </c>
    </row>
    <row r="66" spans="1:20">
      <c r="A66" t="s">
        <v>40</v>
      </c>
      <c r="B66" t="str">
        <f t="shared" si="0"/>
        <v>EvalNumUnits</v>
      </c>
      <c r="C66" s="3" t="s">
        <v>80</v>
      </c>
      <c r="N66" t="b">
        <f>LEN(_xlfn.CONCAT(C66:K66))&gt;0</f>
        <v>1</v>
      </c>
      <c r="O66" t="s">
        <v>308</v>
      </c>
    </row>
    <row r="67" spans="1:20">
      <c r="A67" t="s">
        <v>41</v>
      </c>
      <c r="B67" t="str">
        <f t="shared" ref="B67:B101" si="3">A67</f>
        <v>EvalUnitkW1stBaseline</v>
      </c>
      <c r="K67" t="str">
        <f>E89 &amp; " / " &amp; A$30</f>
        <v>EvalBase1kWSvgs / NumUnits</v>
      </c>
      <c r="N67" t="b">
        <f t="shared" ref="N67:N101" si="4">LEN(_xlfn.CONCAT(C67:K67))&gt;0</f>
        <v>1</v>
      </c>
    </row>
    <row r="68" spans="1:20">
      <c r="A68" t="s">
        <v>42</v>
      </c>
      <c r="B68" t="str">
        <f t="shared" si="3"/>
        <v>EvalUnitkWh1stBaseline</v>
      </c>
      <c r="K68" t="str">
        <f>E90 &amp; " / " &amp; A$30</f>
        <v>EvalBase1kWhSvgs / NumUnits</v>
      </c>
      <c r="N68" t="b">
        <f t="shared" si="4"/>
        <v>1</v>
      </c>
    </row>
    <row r="69" spans="1:20">
      <c r="A69" t="s">
        <v>43</v>
      </c>
      <c r="B69" t="str">
        <f t="shared" si="3"/>
        <v>EvalUnitTherm1stBaseline</v>
      </c>
      <c r="K69" t="str">
        <f>E91 &amp; " / " &amp; A$30</f>
        <v>EvalBase1ThermSvgs / NumUnits</v>
      </c>
      <c r="N69" t="b">
        <f t="shared" si="4"/>
        <v>1</v>
      </c>
    </row>
    <row r="70" spans="1:20">
      <c r="A70" t="s">
        <v>44</v>
      </c>
      <c r="B70" t="str">
        <f t="shared" si="3"/>
        <v>EvalUnitkW2ndBaseline</v>
      </c>
      <c r="K70" t="str">
        <f>E110 &amp; " / " &amp; A$30</f>
        <v>EvalBase2kWSvgs / NumUnits</v>
      </c>
      <c r="N70" t="b">
        <f t="shared" si="4"/>
        <v>1</v>
      </c>
    </row>
    <row r="71" spans="1:20">
      <c r="A71" t="s">
        <v>45</v>
      </c>
      <c r="B71" t="str">
        <f t="shared" si="3"/>
        <v>EvalUnitkWh2ndBaseline</v>
      </c>
      <c r="K71" t="str">
        <f>E111 &amp; " / " &amp; A$30</f>
        <v>EvalBase2kWhSvgs / NumUnits</v>
      </c>
      <c r="N71" t="b">
        <f t="shared" si="4"/>
        <v>1</v>
      </c>
    </row>
    <row r="72" spans="1:20">
      <c r="A72" t="s">
        <v>46</v>
      </c>
      <c r="B72" t="str">
        <f t="shared" si="3"/>
        <v>EvalUnitTherm2ndBaseline</v>
      </c>
      <c r="K72" t="str">
        <f>E112 &amp; " / " &amp; A$30</f>
        <v>EvalBase2ThermSvgs / NumUnits</v>
      </c>
      <c r="N72" t="b">
        <f t="shared" si="4"/>
        <v>1</v>
      </c>
    </row>
    <row r="73" spans="1:20">
      <c r="A73" t="s">
        <v>47</v>
      </c>
      <c r="B73" t="str">
        <f t="shared" si="3"/>
        <v>EvalInstallationRatekW</v>
      </c>
      <c r="G73">
        <v>1</v>
      </c>
      <c r="N73" t="b">
        <f t="shared" si="4"/>
        <v>1</v>
      </c>
      <c r="O73" t="s">
        <v>309</v>
      </c>
    </row>
    <row r="74" spans="1:20">
      <c r="A74" t="s">
        <v>48</v>
      </c>
      <c r="B74" t="str">
        <f t="shared" si="3"/>
        <v>EvalInstallationRatekWh</v>
      </c>
      <c r="G74">
        <v>1</v>
      </c>
      <c r="N74" t="b">
        <f t="shared" si="4"/>
        <v>1</v>
      </c>
      <c r="O74" t="s">
        <v>309</v>
      </c>
    </row>
    <row r="75" spans="1:20">
      <c r="A75" t="s">
        <v>49</v>
      </c>
      <c r="B75" t="str">
        <f t="shared" si="3"/>
        <v>EvalInstallationRateTherm</v>
      </c>
      <c r="G75">
        <v>1</v>
      </c>
      <c r="N75" t="b">
        <f t="shared" si="4"/>
        <v>1</v>
      </c>
      <c r="O75" t="s">
        <v>309</v>
      </c>
    </row>
    <row r="76" spans="1:20">
      <c r="A76" t="s">
        <v>16</v>
      </c>
      <c r="B76" t="str">
        <f t="shared" si="3"/>
        <v>EvalRRFirstYearkW</v>
      </c>
      <c r="G76">
        <v>1</v>
      </c>
      <c r="I76" s="2"/>
      <c r="M76">
        <v>3</v>
      </c>
      <c r="N76" t="b">
        <f>LEN(_xlfn.CONCAT(C76:J76))&gt;0</f>
        <v>1</v>
      </c>
      <c r="O76" t="s">
        <v>307</v>
      </c>
      <c r="Q76" s="2" t="s">
        <v>315</v>
      </c>
    </row>
    <row r="77" spans="1:20">
      <c r="A77" t="s">
        <v>17</v>
      </c>
      <c r="B77" t="str">
        <f t="shared" si="3"/>
        <v>EvalRRFirstYearkWh</v>
      </c>
      <c r="G77">
        <v>1</v>
      </c>
      <c r="I77" s="2"/>
      <c r="M77">
        <f>M76</f>
        <v>3</v>
      </c>
      <c r="N77" t="b">
        <f>LEN(_xlfn.CONCAT(C77:J77))&gt;0</f>
        <v>1</v>
      </c>
      <c r="O77" t="s">
        <v>307</v>
      </c>
      <c r="Q77" s="2" t="s">
        <v>315</v>
      </c>
    </row>
    <row r="78" spans="1:20">
      <c r="A78" t="s">
        <v>290</v>
      </c>
      <c r="B78" t="str">
        <f t="shared" si="3"/>
        <v>EvalRRFirstYearTherm</v>
      </c>
      <c r="G78">
        <v>1</v>
      </c>
      <c r="I78" s="2"/>
      <c r="M78">
        <f>M77</f>
        <v>3</v>
      </c>
      <c r="N78" t="b">
        <f>LEN(_xlfn.CONCAT(C78:J78))&gt;0</f>
        <v>1</v>
      </c>
      <c r="O78" t="s">
        <v>307</v>
      </c>
      <c r="Q78" s="2" t="s">
        <v>315</v>
      </c>
    </row>
    <row r="79" spans="1:20">
      <c r="A79" t="s">
        <v>50</v>
      </c>
      <c r="B79" t="str">
        <f t="shared" si="3"/>
        <v>EvalRRLifecyclekW</v>
      </c>
      <c r="G79">
        <v>1</v>
      </c>
      <c r="M79">
        <f>M76</f>
        <v>3</v>
      </c>
      <c r="N79" t="b">
        <f>LEN(_xlfn.CONCAT(C79:L79))&gt;0</f>
        <v>1</v>
      </c>
      <c r="O79" t="s">
        <v>323</v>
      </c>
      <c r="Q79" t="s">
        <v>316</v>
      </c>
    </row>
    <row r="80" spans="1:20">
      <c r="A80" t="s">
        <v>51</v>
      </c>
      <c r="B80" t="str">
        <f t="shared" si="3"/>
        <v>EvalRRLifecyclekWh</v>
      </c>
      <c r="G80">
        <v>1</v>
      </c>
      <c r="M80">
        <f>M77</f>
        <v>3</v>
      </c>
      <c r="N80" t="b">
        <f>LEN(_xlfn.CONCAT(C80:L80))&gt;0</f>
        <v>1</v>
      </c>
      <c r="O80" t="s">
        <v>323</v>
      </c>
      <c r="Q80" t="s">
        <v>316</v>
      </c>
    </row>
    <row r="81" spans="1:22">
      <c r="A81" t="s">
        <v>52</v>
      </c>
      <c r="B81" t="str">
        <f t="shared" si="3"/>
        <v>EvalRRLifecycleTherm</v>
      </c>
      <c r="G81">
        <v>1</v>
      </c>
      <c r="M81">
        <f>M78</f>
        <v>3</v>
      </c>
      <c r="N81" t="b">
        <f>LEN(_xlfn.CONCAT(C81:L81))&gt;0</f>
        <v>1</v>
      </c>
      <c r="O81" t="s">
        <v>323</v>
      </c>
      <c r="Q81" t="s">
        <v>316</v>
      </c>
    </row>
    <row r="82" spans="1:22">
      <c r="A82" t="s">
        <v>53</v>
      </c>
      <c r="B82" t="str">
        <f t="shared" si="3"/>
        <v>EvalNTGRkW</v>
      </c>
      <c r="H82" t="str">
        <f>"( " &amp; A43 &amp; " )"</f>
        <v>( NTGRkW )</v>
      </c>
      <c r="I82" t="str">
        <f>"( " &amp; R83 &amp; " )"</f>
        <v>( EvalNTG_kWH )</v>
      </c>
      <c r="J82" t="str">
        <f>R102 &amp; " .str.lower() =='pass'"</f>
        <v>EvalNTG_ID .str.lower() =='pass'</v>
      </c>
      <c r="N82" t="b">
        <f t="shared" si="4"/>
        <v>1</v>
      </c>
      <c r="O82" t="s">
        <v>311</v>
      </c>
      <c r="Q82" t="s">
        <v>317</v>
      </c>
    </row>
    <row r="83" spans="1:22">
      <c r="A83" t="s">
        <v>54</v>
      </c>
      <c r="B83" t="str">
        <f t="shared" si="3"/>
        <v>EvalNTGRkWh</v>
      </c>
      <c r="H83" t="str">
        <f>"( " &amp; A44 &amp; " )"</f>
        <v>( NTGRkWh )</v>
      </c>
      <c r="I83" t="str">
        <f>"( " &amp; R83 &amp; " )"</f>
        <v>( EvalNTG_kWH )</v>
      </c>
      <c r="J83" t="str">
        <f>J82</f>
        <v>EvalNTG_ID .str.lower() =='pass'</v>
      </c>
      <c r="N83" t="b">
        <f t="shared" si="4"/>
        <v>1</v>
      </c>
      <c r="O83" t="s">
        <v>311</v>
      </c>
      <c r="Q83" t="s">
        <v>317</v>
      </c>
      <c r="R83" s="3" t="s">
        <v>331</v>
      </c>
    </row>
    <row r="84" spans="1:22">
      <c r="A84" t="s">
        <v>55</v>
      </c>
      <c r="B84" t="str">
        <f t="shared" si="3"/>
        <v>EvalNTGRTherm</v>
      </c>
      <c r="H84" t="str">
        <f>"( " &amp; A45 &amp; " )"</f>
        <v>( NTGRTherm )</v>
      </c>
      <c r="I84" t="str">
        <f>"( " &amp; R84 &amp; " )"</f>
        <v>( EvalNTG_therms )</v>
      </c>
      <c r="J84" t="str">
        <f>J83</f>
        <v>EvalNTG_ID .str.lower() =='pass'</v>
      </c>
      <c r="N84" t="b">
        <f t="shared" si="4"/>
        <v>1</v>
      </c>
      <c r="O84" t="s">
        <v>311</v>
      </c>
      <c r="Q84" t="s">
        <v>317</v>
      </c>
      <c r="R84" s="3" t="s">
        <v>332</v>
      </c>
    </row>
    <row r="85" spans="1:22">
      <c r="A85" t="s">
        <v>56</v>
      </c>
      <c r="B85" t="str">
        <f t="shared" si="3"/>
        <v>EvalNTGRCost</v>
      </c>
      <c r="H85" t="str">
        <f>"( " &amp; A83 &amp; " )"</f>
        <v>( EvalNTGRkWh )</v>
      </c>
      <c r="I85" t="str">
        <f>"( " &amp; A84 &amp; " )"</f>
        <v>( EvalNTGRTherm )</v>
      </c>
      <c r="J85" s="2" t="str">
        <f>E90 &amp; " * 0.003412  &gt; " &amp; E91 &amp; " / 10"</f>
        <v>EvalBase1kWhSvgs * 0.003412  &gt; EvalBase1ThermSvgs / 10</v>
      </c>
      <c r="K85" s="2"/>
      <c r="N85" t="b">
        <f t="shared" si="4"/>
        <v>1</v>
      </c>
      <c r="O85" t="s">
        <v>337</v>
      </c>
      <c r="Q85" t="s">
        <v>317</v>
      </c>
    </row>
    <row r="86" spans="1:22">
      <c r="A86" t="s">
        <v>57</v>
      </c>
      <c r="B86" t="str">
        <f t="shared" si="3"/>
        <v>EvalEUL_Yrs</v>
      </c>
      <c r="H86" t="str">
        <f>"( " &amp; A47 &amp; " )"</f>
        <v>( EUL_Yrs )</v>
      </c>
      <c r="I86" t="str">
        <f>"( " &amp; A86 &amp; " )"</f>
        <v>( EvalEUL_Yrs )</v>
      </c>
      <c r="J86" t="str">
        <f>E109 &amp; " .str.lower() =='pass'"</f>
        <v>EvalEUL_ID .str.lower() =='pass'</v>
      </c>
      <c r="N86" t="b">
        <f t="shared" si="4"/>
        <v>1</v>
      </c>
      <c r="O86" t="s">
        <v>311</v>
      </c>
      <c r="Q86" s="4" t="s">
        <v>368</v>
      </c>
      <c r="R86" t="str">
        <f>A86</f>
        <v>EvalEUL_Yrs</v>
      </c>
    </row>
    <row r="87" spans="1:22">
      <c r="B87" t="s">
        <v>370</v>
      </c>
      <c r="H87" t="str">
        <f>"( " &amp; A48 &amp; " )"</f>
        <v>( RUL_Yrs )</v>
      </c>
      <c r="I87" t="str">
        <f>"( " &amp; A88 &amp; " )"</f>
        <v>( EvalRUL_Yrs )</v>
      </c>
      <c r="J87" t="str">
        <f>J86</f>
        <v>EvalEUL_ID .str.lower() =='pass'</v>
      </c>
      <c r="Q87" s="4"/>
      <c r="S87" s="3"/>
    </row>
    <row r="88" spans="1:22">
      <c r="A88" t="s">
        <v>35</v>
      </c>
      <c r="B88" t="str">
        <f t="shared" si="3"/>
        <v>EvalRUL_Yrs</v>
      </c>
      <c r="H88" t="str">
        <f>"( " &amp; B87 &amp; " )"</f>
        <v>( rawRUL )</v>
      </c>
      <c r="I88" t="str">
        <f>"( 0 )"</f>
        <v>( 0 )</v>
      </c>
      <c r="J88" t="str">
        <f>E104 &amp; " =='ER'"</f>
        <v>EvalBaselineType =='ER'</v>
      </c>
      <c r="M88">
        <v>3</v>
      </c>
      <c r="N88" t="b">
        <f t="shared" si="4"/>
        <v>1</v>
      </c>
      <c r="O88" t="s">
        <v>311</v>
      </c>
      <c r="Q88" t="s">
        <v>369</v>
      </c>
      <c r="R88" t="str">
        <f>A88</f>
        <v>EvalRUL_Yrs</v>
      </c>
      <c r="S88" s="3" t="s">
        <v>333</v>
      </c>
    </row>
    <row r="89" spans="1:22">
      <c r="A89" t="s">
        <v>7</v>
      </c>
      <c r="B89" t="str">
        <f t="shared" si="3"/>
        <v>EvalExPostFirstYearGrosskW</v>
      </c>
      <c r="E89" t="s">
        <v>248</v>
      </c>
      <c r="M89">
        <v>4</v>
      </c>
      <c r="N89" t="b">
        <f t="shared" si="4"/>
        <v>1</v>
      </c>
      <c r="O89" s="2" t="s">
        <v>321</v>
      </c>
      <c r="Q89" t="s">
        <v>318</v>
      </c>
      <c r="T89" s="2" t="str">
        <f>"( " &amp; E89 &amp; " * " &amp; R$88 &amp; " + ( 1 - " &amp; R$88 &amp; " ) * " &amp; E110 &amp; " )"</f>
        <v>( EvalBase1kWSvgs * EvalRUL_Yrs + ( 1 - EvalRUL_Yrs ) * EvalBase2kWSvgs )</v>
      </c>
      <c r="U89" t="str">
        <f>"( " &amp; E89 &amp; " )"</f>
        <v>( EvalBase1kWSvgs )</v>
      </c>
      <c r="V89" t="str">
        <f>A$88 &amp; " &lt; 1"</f>
        <v>EvalRUL_Yrs &lt; 1</v>
      </c>
    </row>
    <row r="90" spans="1:22">
      <c r="A90" t="s">
        <v>8</v>
      </c>
      <c r="B90" t="str">
        <f t="shared" si="3"/>
        <v>EvalExPostFirstYearGrosskWh</v>
      </c>
      <c r="E90" t="s">
        <v>250</v>
      </c>
      <c r="M90">
        <v>5</v>
      </c>
      <c r="N90" t="b">
        <f t="shared" si="4"/>
        <v>1</v>
      </c>
      <c r="O90" s="2" t="s">
        <v>321</v>
      </c>
      <c r="Q90" t="s">
        <v>318</v>
      </c>
      <c r="T90" s="2" t="str">
        <f>"( " &amp; E90 &amp; " * " &amp; R$88 &amp; " + ( 1 - " &amp; R$88 &amp; " ) * " &amp; E111 &amp; " )"</f>
        <v>( EvalBase1kWhSvgs * EvalRUL_Yrs + ( 1 - EvalRUL_Yrs ) * EvalBase2kWhSvgs )</v>
      </c>
      <c r="U90" t="str">
        <f>"( " &amp; E90 &amp; " )"</f>
        <v>( EvalBase1kWhSvgs )</v>
      </c>
      <c r="V90" t="str">
        <f>A$88 &amp; " &lt; 1"</f>
        <v>EvalRUL_Yrs &lt; 1</v>
      </c>
    </row>
    <row r="91" spans="1:22">
      <c r="A91" t="s">
        <v>291</v>
      </c>
      <c r="B91" t="str">
        <f t="shared" si="3"/>
        <v>EvalExPostFirstYearGrossTherm</v>
      </c>
      <c r="E91" t="s">
        <v>252</v>
      </c>
      <c r="M91">
        <v>5</v>
      </c>
      <c r="N91" t="b">
        <f t="shared" si="4"/>
        <v>1</v>
      </c>
      <c r="O91" s="2" t="s">
        <v>321</v>
      </c>
      <c r="Q91" t="s">
        <v>318</v>
      </c>
      <c r="T91" s="2" t="str">
        <f>"( " &amp; E91 &amp; " * " &amp; R$88 &amp; " + ( 1 - " &amp; R$88 &amp; " ) * " &amp; E112 &amp; " )"</f>
        <v>( EvalBase1ThermSvgs * EvalRUL_Yrs + ( 1 - EvalRUL_Yrs ) * EvalBase2ThermSvgs )</v>
      </c>
      <c r="U91" t="str">
        <f>"( " &amp; E91 &amp; " )"</f>
        <v>( EvalBase1ThermSvgs )</v>
      </c>
      <c r="V91" t="str">
        <f>A$88 &amp; " &lt; 1"</f>
        <v>EvalRUL_Yrs &lt; 1</v>
      </c>
    </row>
    <row r="92" spans="1:22">
      <c r="A92" t="s">
        <v>10</v>
      </c>
      <c r="B92" t="str">
        <f t="shared" si="3"/>
        <v>EvalExPostFirstYearNetkW</v>
      </c>
      <c r="K92" t="str">
        <f>E89 &amp; " * ( " &amp; A83 &amp; " + " &amp; $S$92 &amp; " )"</f>
        <v>EvalBase1kWSvgs * ( EvalNTGRkWh + 0.05 )</v>
      </c>
      <c r="M92">
        <f t="shared" ref="M92:M100" si="5">M89</f>
        <v>4</v>
      </c>
      <c r="N92" t="b">
        <f t="shared" si="4"/>
        <v>1</v>
      </c>
      <c r="O92" t="s">
        <v>305</v>
      </c>
      <c r="R92" t="s">
        <v>466</v>
      </c>
      <c r="S92">
        <v>0.05</v>
      </c>
    </row>
    <row r="93" spans="1:22">
      <c r="A93" t="s">
        <v>11</v>
      </c>
      <c r="B93" t="str">
        <f t="shared" si="3"/>
        <v>EvalExPostFirstYearNetkWh</v>
      </c>
      <c r="K93" t="str">
        <f>E90 &amp; " * ( " &amp; A83 &amp; " + " &amp; $S$92 &amp; " )"</f>
        <v>EvalBase1kWhSvgs * ( EvalNTGRkWh + 0.05 )</v>
      </c>
      <c r="M93">
        <f t="shared" si="5"/>
        <v>5</v>
      </c>
      <c r="N93" t="b">
        <f t="shared" si="4"/>
        <v>1</v>
      </c>
      <c r="O93" t="s">
        <v>305</v>
      </c>
    </row>
    <row r="94" spans="1:22">
      <c r="A94" t="s">
        <v>292</v>
      </c>
      <c r="B94" t="str">
        <f t="shared" si="3"/>
        <v>EvalExPostFirstYearNetTherm</v>
      </c>
      <c r="K94" t="str">
        <f>E91 &amp; " * ( " &amp; A84 &amp; " + " &amp; $S$92 &amp; " )"</f>
        <v>EvalBase1ThermSvgs * ( EvalNTGRTherm + 0.05 )</v>
      </c>
      <c r="M94">
        <f t="shared" si="5"/>
        <v>5</v>
      </c>
      <c r="N94" t="b">
        <f t="shared" si="4"/>
        <v>1</v>
      </c>
      <c r="O94" t="s">
        <v>305</v>
      </c>
    </row>
    <row r="95" spans="1:22" ht="30">
      <c r="A95" t="s">
        <v>25</v>
      </c>
      <c r="B95" t="str">
        <f t="shared" si="3"/>
        <v>EvalExPostLifecycleGrosskW</v>
      </c>
      <c r="H95" s="33" t="str">
        <f>"( " &amp; E89 &amp; " * " &amp; R$88 &amp; " + ( " &amp; R$86 &amp; " - " &amp; R$88 &amp; " ) * " &amp; E110 &amp; " )"</f>
        <v>( EvalBase1kWSvgs * EvalRUL_Yrs + ( EvalEUL_Yrs - EvalRUL_Yrs ) * EvalBase2kWSvgs )</v>
      </c>
      <c r="I95" s="2" t="str">
        <f>E89 &amp; " * " &amp; R$86</f>
        <v>EvalBase1kWSvgs * EvalEUL_Yrs</v>
      </c>
      <c r="J95" s="2" t="s">
        <v>342</v>
      </c>
      <c r="M95">
        <f t="shared" si="5"/>
        <v>4</v>
      </c>
      <c r="N95" t="b">
        <f t="shared" ref="N95:N100" si="6">LEN(_xlfn.CONCAT(C95:J95))&gt;0</f>
        <v>1</v>
      </c>
      <c r="O95" t="s">
        <v>322</v>
      </c>
      <c r="Q95" t="s">
        <v>319</v>
      </c>
    </row>
    <row r="96" spans="1:22">
      <c r="A96" t="s">
        <v>26</v>
      </c>
      <c r="B96" t="str">
        <f t="shared" si="3"/>
        <v>EvalExPostLifecycleGrosskWh</v>
      </c>
      <c r="H96" s="2" t="str">
        <f>"( " &amp; E90 &amp; " * " &amp; R$88 &amp; " + ( " &amp; R$86 &amp; " - " &amp; R$88 &amp; " ) * " &amp; E111 &amp; " )"</f>
        <v>( EvalBase1kWhSvgs * EvalRUL_Yrs + ( EvalEUL_Yrs - EvalRUL_Yrs ) * EvalBase2kWhSvgs )</v>
      </c>
      <c r="I96" s="2" t="str">
        <f>E90 &amp; " * " &amp; R$86</f>
        <v>EvalBase1kWhSvgs * EvalEUL_Yrs</v>
      </c>
      <c r="J96" s="2" t="s">
        <v>342</v>
      </c>
      <c r="M96">
        <f t="shared" si="5"/>
        <v>5</v>
      </c>
      <c r="N96" t="b">
        <f t="shared" si="6"/>
        <v>1</v>
      </c>
      <c r="O96" t="s">
        <v>322</v>
      </c>
      <c r="Q96" t="s">
        <v>319</v>
      </c>
    </row>
    <row r="97" spans="1:18">
      <c r="A97" t="s">
        <v>293</v>
      </c>
      <c r="B97" t="str">
        <f t="shared" si="3"/>
        <v>EvalExPostLifecycleGrossTherm</v>
      </c>
      <c r="H97" s="2" t="str">
        <f>"( " &amp; E91 &amp; " * " &amp; R$88 &amp; " + ( " &amp; R$86 &amp; " - " &amp; R$88 &amp; " ) * " &amp; E112 &amp; " )"</f>
        <v>( EvalBase1ThermSvgs * EvalRUL_Yrs + ( EvalEUL_Yrs - EvalRUL_Yrs ) * EvalBase2ThermSvgs )</v>
      </c>
      <c r="I97" s="2" t="str">
        <f>E91 &amp; " * " &amp; R$86</f>
        <v>EvalBase1ThermSvgs * EvalEUL_Yrs</v>
      </c>
      <c r="J97" s="2" t="s">
        <v>342</v>
      </c>
      <c r="M97">
        <f t="shared" si="5"/>
        <v>5</v>
      </c>
      <c r="N97" t="b">
        <f t="shared" si="6"/>
        <v>1</v>
      </c>
      <c r="O97" t="s">
        <v>322</v>
      </c>
      <c r="Q97" t="s">
        <v>319</v>
      </c>
    </row>
    <row r="98" spans="1:18" ht="30">
      <c r="A98" t="s">
        <v>28</v>
      </c>
      <c r="B98" t="str">
        <f t="shared" si="3"/>
        <v>EvalExPostLifecycleNetkW</v>
      </c>
      <c r="H98" s="33" t="str">
        <f>"( ( " &amp; E89 &amp; " * " &amp; R$88 &amp; " + ( " &amp; R$86 &amp; " - " &amp; R$88 &amp; " ) * " &amp; E110 &amp; " ) * ( " &amp;A82 &amp; " + " &amp; $S$92 &amp; " ) )"</f>
        <v>( ( EvalBase1kWSvgs * EvalRUL_Yrs + ( EvalEUL_Yrs - EvalRUL_Yrs ) * EvalBase2kWSvgs ) * ( EvalNTGRkW + 0.05 ) )</v>
      </c>
      <c r="I98" s="33" t="str">
        <f>"( " &amp; I95 &amp; " ) * ( " &amp;A82 &amp; " + " &amp; $S$92 &amp; " )"</f>
        <v>( EvalBase1kWSvgs * EvalEUL_Yrs ) * ( EvalNTGRkW + 0.05 )</v>
      </c>
      <c r="J98" s="2" t="s">
        <v>342</v>
      </c>
      <c r="M98">
        <f t="shared" si="5"/>
        <v>4</v>
      </c>
      <c r="N98" t="b">
        <f t="shared" si="6"/>
        <v>1</v>
      </c>
      <c r="O98" t="s">
        <v>322</v>
      </c>
      <c r="Q98" t="s">
        <v>320</v>
      </c>
    </row>
    <row r="99" spans="1:18" ht="30">
      <c r="A99" t="s">
        <v>29</v>
      </c>
      <c r="B99" t="str">
        <f t="shared" si="3"/>
        <v>EvalExPostLifecycleNetkWh</v>
      </c>
      <c r="H99" s="2" t="str">
        <f>"( ( " &amp; E90 &amp; " * " &amp; R$88 &amp; " + ( " &amp; R$86 &amp; " - " &amp; R$88 &amp; " ) * " &amp; E111 &amp; " ) * ( " &amp;A83 &amp; " + " &amp; $S$92 &amp; " ) )"</f>
        <v>( ( EvalBase1kWhSvgs * EvalRUL_Yrs + ( EvalEUL_Yrs - EvalRUL_Yrs ) * EvalBase2kWhSvgs ) * ( EvalNTGRkWh + 0.05 ) )</v>
      </c>
      <c r="I99" s="33" t="str">
        <f>"( " &amp; I96 &amp; " ) * ( " &amp;A83 &amp; " + " &amp; $S$92 &amp; " )"</f>
        <v>( EvalBase1kWhSvgs * EvalEUL_Yrs ) * ( EvalNTGRkWh + 0.05 )</v>
      </c>
      <c r="J99" s="2" t="s">
        <v>342</v>
      </c>
      <c r="M99">
        <f t="shared" si="5"/>
        <v>5</v>
      </c>
      <c r="N99" t="b">
        <f t="shared" si="6"/>
        <v>1</v>
      </c>
      <c r="O99" t="s">
        <v>322</v>
      </c>
      <c r="Q99" t="s">
        <v>320</v>
      </c>
    </row>
    <row r="100" spans="1:18" ht="30">
      <c r="A100" t="s">
        <v>294</v>
      </c>
      <c r="B100" t="str">
        <f t="shared" si="3"/>
        <v>EvalExPostLifecycleNetTherm</v>
      </c>
      <c r="H100" s="2" t="str">
        <f>"( ( " &amp; E91 &amp; " * " &amp; R$88 &amp; " + ( " &amp; R$86 &amp; " - " &amp; R$88 &amp; " ) * " &amp; E112 &amp; " ) * ( " &amp;A84 &amp; " + " &amp; $S$92 &amp; " ) )"</f>
        <v>( ( EvalBase1ThermSvgs * EvalRUL_Yrs + ( EvalEUL_Yrs - EvalRUL_Yrs ) * EvalBase2ThermSvgs ) * ( EvalNTGRTherm + 0.05 ) )</v>
      </c>
      <c r="I100" s="33" t="str">
        <f>"( " &amp; I97 &amp; " ) * ( " &amp;A84 &amp; " + " &amp; $S$92 &amp; " )"</f>
        <v>( EvalBase1ThermSvgs * EvalEUL_Yrs ) * ( EvalNTGRTherm + 0.05 )</v>
      </c>
      <c r="J100" s="2" t="s">
        <v>342</v>
      </c>
      <c r="M100">
        <f t="shared" si="5"/>
        <v>5</v>
      </c>
      <c r="N100" t="b">
        <f t="shared" si="6"/>
        <v>1</v>
      </c>
      <c r="O100" t="s">
        <v>322</v>
      </c>
      <c r="Q100" t="s">
        <v>320</v>
      </c>
    </row>
    <row r="101" spans="1:18">
      <c r="A101" t="s">
        <v>295</v>
      </c>
      <c r="B101" t="str">
        <f t="shared" si="3"/>
        <v>AppendixOrder</v>
      </c>
      <c r="F101" t="s">
        <v>295</v>
      </c>
      <c r="N101" t="b">
        <f t="shared" si="4"/>
        <v>1</v>
      </c>
      <c r="O101" t="s">
        <v>297</v>
      </c>
    </row>
    <row r="102" spans="1:18">
      <c r="B102" t="s">
        <v>360</v>
      </c>
      <c r="K102" t="str">
        <f>"( " &amp; B$23 &amp; " .str.lower() == " &amp; R102 &amp; " .str.lower()  ) &amp; ( " &amp; B44 &amp; " != " &amp; B83 &amp; " )"</f>
        <v>( NTG_ID .str.lower() == EvalNTG_ID .str.lower()  ) &amp; ( NTGRkWh != EvalNTGRkWh )</v>
      </c>
      <c r="R102" t="s">
        <v>330</v>
      </c>
    </row>
    <row r="103" spans="1:18">
      <c r="B103" t="s">
        <v>361</v>
      </c>
      <c r="I103" s="9"/>
      <c r="K103" t="str">
        <f>"( " &amp; B$23 &amp; " .str.lower() == " &amp; R103 &amp; " .str.lower()  ) &amp; ( " &amp; B45 &amp; " != " &amp; B84 &amp; " )"</f>
        <v>( NTG_ID .str.lower() == EvalNTG_ID .str.lower()  ) &amp; ( NTGRTherm != EvalNTGRTherm )</v>
      </c>
      <c r="R103" t="str">
        <f>R102</f>
        <v>EvalNTG_ID</v>
      </c>
    </row>
    <row r="104" spans="1:18">
      <c r="B104" t="str">
        <f>E104</f>
        <v>EvalBaselineType</v>
      </c>
      <c r="E104" s="3" t="s">
        <v>231</v>
      </c>
      <c r="K104" s="8"/>
    </row>
    <row r="105" spans="1:18">
      <c r="B105" t="s">
        <v>270</v>
      </c>
      <c r="C105" t="s">
        <v>270</v>
      </c>
    </row>
    <row r="106" spans="1:18">
      <c r="B106" t="str">
        <f>E106</f>
        <v>NotEvaluable</v>
      </c>
      <c r="E106" s="3" t="s">
        <v>327</v>
      </c>
    </row>
    <row r="107" spans="1:18">
      <c r="B107" t="str">
        <f>E107</f>
        <v>InsufficientTime</v>
      </c>
      <c r="E107" s="3" t="s">
        <v>328</v>
      </c>
    </row>
    <row r="108" spans="1:18">
      <c r="B108" t="str">
        <f>E108</f>
        <v>DefaultGRR</v>
      </c>
      <c r="E108" s="3" t="s">
        <v>329</v>
      </c>
    </row>
    <row r="109" spans="1:18">
      <c r="B109" t="str">
        <f t="shared" ref="B109:B130" si="7">E109</f>
        <v>EvalEUL_ID</v>
      </c>
      <c r="E109" s="3" t="s">
        <v>333</v>
      </c>
    </row>
    <row r="110" spans="1:18">
      <c r="B110" t="str">
        <f t="shared" si="7"/>
        <v>EvalBase2kWSvgs</v>
      </c>
      <c r="E110" s="3" t="str">
        <f>SUBSTITUTE(E89,"1", "2")</f>
        <v>EvalBase2kWSvgs</v>
      </c>
    </row>
    <row r="111" spans="1:18">
      <c r="B111" t="str">
        <f t="shared" si="7"/>
        <v>EvalBase2kWhSvgs</v>
      </c>
      <c r="E111" s="3" t="str">
        <f>SUBSTITUTE(E90,"1", "2")</f>
        <v>EvalBase2kWhSvgs</v>
      </c>
    </row>
    <row r="112" spans="1:18">
      <c r="B112" t="str">
        <f t="shared" si="7"/>
        <v>EvalBase2ThermSvgs</v>
      </c>
      <c r="E112" s="3" t="str">
        <f>SUBSTITUTE(E91,"1", "2")</f>
        <v>EvalBase2ThermSvgs</v>
      </c>
    </row>
    <row r="113" spans="2:5">
      <c r="B113" t="str">
        <f t="shared" si="7"/>
        <v>MissNoSupReq</v>
      </c>
      <c r="E113" s="30" t="s">
        <v>446</v>
      </c>
    </row>
    <row r="114" spans="2:5">
      <c r="B114" t="str">
        <f t="shared" si="7"/>
        <v>RvwInstallDate</v>
      </c>
      <c r="E114" t="s">
        <v>255</v>
      </c>
    </row>
    <row r="115" spans="2:5">
      <c r="B115" t="str">
        <f t="shared" si="7"/>
        <v>IneligibleMeasure</v>
      </c>
      <c r="E115" t="s">
        <v>326</v>
      </c>
    </row>
    <row r="116" spans="2:5">
      <c r="B116" t="str">
        <f t="shared" si="7"/>
        <v>EvalNTGDecisionProcess</v>
      </c>
      <c r="E116" t="s">
        <v>232</v>
      </c>
    </row>
    <row r="117" spans="2:5">
      <c r="B117" t="str">
        <f t="shared" si="7"/>
        <v>EvalNTGProjectInitation</v>
      </c>
      <c r="E117" t="s">
        <v>233</v>
      </c>
    </row>
    <row r="118" spans="2:5">
      <c r="B118" t="str">
        <f t="shared" si="7"/>
        <v>EvalNTGMeasureIdent</v>
      </c>
      <c r="E118" t="s">
        <v>234</v>
      </c>
    </row>
    <row r="119" spans="2:5">
      <c r="B119" t="str">
        <f t="shared" si="7"/>
        <v>EvalNTGMeasOptions</v>
      </c>
      <c r="E119" t="s">
        <v>235</v>
      </c>
    </row>
    <row r="120" spans="2:5">
      <c r="B120" t="str">
        <f t="shared" si="7"/>
        <v>EvalNTGCostNRGBenefits</v>
      </c>
      <c r="E120" t="s">
        <v>236</v>
      </c>
    </row>
    <row r="121" spans="2:5">
      <c r="B121" t="str">
        <f t="shared" si="7"/>
        <v>EvalNTGNEBs</v>
      </c>
      <c r="E121" t="s">
        <v>237</v>
      </c>
    </row>
    <row r="122" spans="2:5">
      <c r="B122" t="str">
        <f t="shared" si="7"/>
        <v>EvalNTGProgInfluenceTiming</v>
      </c>
      <c r="E122" t="s">
        <v>238</v>
      </c>
    </row>
    <row r="123" spans="2:5">
      <c r="B123" t="str">
        <f t="shared" si="7"/>
        <v>EvalNTGCostEffectiveness</v>
      </c>
      <c r="E123" t="s">
        <v>239</v>
      </c>
    </row>
    <row r="124" spans="2:5">
      <c r="B124" t="str">
        <f t="shared" si="7"/>
        <v>RvwAppVsInstallDate</v>
      </c>
      <c r="E124" t="s">
        <v>256</v>
      </c>
    </row>
    <row r="125" spans="2:5">
      <c r="B125" t="str">
        <f t="shared" si="7"/>
        <v>RvwPermit</v>
      </c>
      <c r="E125" t="s">
        <v>258</v>
      </c>
    </row>
    <row r="126" spans="2:5">
      <c r="B126" t="str">
        <f t="shared" si="7"/>
        <v>RvwFuelSwitchTest</v>
      </c>
      <c r="E126" t="s">
        <v>259</v>
      </c>
    </row>
    <row r="127" spans="2:5">
      <c r="B127" t="str">
        <f t="shared" si="7"/>
        <v>RvwCogenImpact</v>
      </c>
      <c r="E127" t="s">
        <v>260</v>
      </c>
    </row>
    <row r="128" spans="2:5">
      <c r="B128" t="str">
        <f t="shared" si="7"/>
        <v>RvwEffIncrease</v>
      </c>
      <c r="E128" t="s">
        <v>263</v>
      </c>
    </row>
    <row r="129" spans="2:11">
      <c r="B129" t="str">
        <f t="shared" si="7"/>
        <v>RvwCodeRegs</v>
      </c>
      <c r="E129" t="s">
        <v>261</v>
      </c>
    </row>
    <row r="130" spans="2:11">
      <c r="B130" t="str">
        <f t="shared" si="7"/>
        <v>RvwISPMet</v>
      </c>
      <c r="E130" t="s">
        <v>262</v>
      </c>
    </row>
    <row r="131" spans="2:11">
      <c r="B131" t="s">
        <v>595</v>
      </c>
      <c r="K131" t="str">
        <f xml:space="preserve"> $A$86 &amp; " &lt; 3"</f>
        <v>EvalEUL_Yrs &lt; 3</v>
      </c>
    </row>
    <row r="132" spans="2:11">
      <c r="B132" t="s">
        <v>594</v>
      </c>
      <c r="K132" t="str">
        <f>"( " &amp; B104 &amp; " != " &amp; A11 &amp; "  ) "</f>
        <v xml:space="preserve">( EvalBaselineType != MeasAppType  ) </v>
      </c>
    </row>
  </sheetData>
  <autoFilter ref="A1:R132" xr:uid="{B61A245C-25DA-4F56-AB8C-87AA0EBAD902}"/>
  <conditionalFormatting sqref="C2:C101">
    <cfRule type="duplicateValues" dxfId="15" priority="9"/>
  </conditionalFormatting>
  <conditionalFormatting sqref="E2:E85 E89:E101 R86:R88">
    <cfRule type="duplicateValues" dxfId="14" priority="8"/>
  </conditionalFormatting>
  <conditionalFormatting sqref="F2:F48 F61:F101">
    <cfRule type="duplicateValues" dxfId="13" priority="7"/>
  </conditionalFormatting>
  <conditionalFormatting sqref="R83">
    <cfRule type="duplicateValues" dxfId="12" priority="6"/>
  </conditionalFormatting>
  <conditionalFormatting sqref="R84">
    <cfRule type="duplicateValues" dxfId="11" priority="5"/>
  </conditionalFormatting>
  <conditionalFormatting sqref="O49:O54">
    <cfRule type="duplicateValues" dxfId="10" priority="3"/>
  </conditionalFormatting>
  <conditionalFormatting sqref="O56:O57">
    <cfRule type="duplicateValues" dxfId="9" priority="2"/>
  </conditionalFormatting>
  <conditionalFormatting sqref="O59:O60">
    <cfRule type="duplicateValues" dxfId="8" priority="1"/>
  </conditionalFormatting>
  <conditionalFormatting sqref="B2:B130">
    <cfRule type="duplicateValues" dxfId="7" priority="10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ECB3-D466-4AA0-84DA-479C35175D7B}">
  <dimension ref="A1:D84"/>
  <sheetViews>
    <sheetView workbookViewId="0">
      <pane ySplit="1" topLeftCell="A53" activePane="bottomLeft" state="frozen"/>
      <selection pane="bottomLeft" activeCell="A75" sqref="A75:A84"/>
    </sheetView>
  </sheetViews>
  <sheetFormatPr defaultRowHeight="15"/>
  <cols>
    <col min="1" max="1" width="31.140625" customWidth="1"/>
    <col min="2" max="2" width="7.28515625" customWidth="1"/>
    <col min="3" max="3" width="16" customWidth="1"/>
  </cols>
  <sheetData>
    <row r="1" spans="1:4">
      <c r="A1" t="s">
        <v>265</v>
      </c>
      <c r="B1" t="s">
        <v>273</v>
      </c>
      <c r="C1" t="s">
        <v>266</v>
      </c>
      <c r="D1" t="s">
        <v>275</v>
      </c>
    </row>
    <row r="2" spans="1:4">
      <c r="A2" t="s">
        <v>208</v>
      </c>
      <c r="B2" t="s">
        <v>33</v>
      </c>
    </row>
    <row r="3" spans="1:4">
      <c r="A3" t="s">
        <v>72</v>
      </c>
      <c r="B3" t="s">
        <v>32</v>
      </c>
    </row>
    <row r="4" spans="1:4">
      <c r="A4" t="s">
        <v>0</v>
      </c>
      <c r="B4" t="s">
        <v>32</v>
      </c>
    </row>
    <row r="5" spans="1:4">
      <c r="A5" t="s">
        <v>130</v>
      </c>
      <c r="B5" t="s">
        <v>32</v>
      </c>
    </row>
    <row r="6" spans="1:4">
      <c r="A6" t="s">
        <v>69</v>
      </c>
      <c r="B6" t="s">
        <v>32</v>
      </c>
    </row>
    <row r="7" spans="1:4">
      <c r="A7" t="s">
        <v>137</v>
      </c>
      <c r="B7" t="s">
        <v>32</v>
      </c>
    </row>
    <row r="8" spans="1:4">
      <c r="A8" t="s">
        <v>138</v>
      </c>
      <c r="B8" t="s">
        <v>32</v>
      </c>
    </row>
    <row r="9" spans="1:4">
      <c r="A9" t="s">
        <v>131</v>
      </c>
      <c r="B9" t="s">
        <v>32</v>
      </c>
    </row>
    <row r="10" spans="1:4">
      <c r="A10" t="s">
        <v>132</v>
      </c>
      <c r="B10" t="s">
        <v>32</v>
      </c>
    </row>
    <row r="11" spans="1:4">
      <c r="A11" t="s">
        <v>133</v>
      </c>
      <c r="B11" t="s">
        <v>32</v>
      </c>
    </row>
    <row r="12" spans="1:4">
      <c r="A12" t="s">
        <v>134</v>
      </c>
      <c r="B12" t="s">
        <v>32</v>
      </c>
    </row>
    <row r="13" spans="1:4">
      <c r="A13" t="s">
        <v>135</v>
      </c>
      <c r="B13" t="s">
        <v>32</v>
      </c>
    </row>
    <row r="14" spans="1:4">
      <c r="A14" t="s">
        <v>136</v>
      </c>
      <c r="B14" t="s">
        <v>32</v>
      </c>
    </row>
    <row r="15" spans="1:4">
      <c r="A15" t="s">
        <v>80</v>
      </c>
      <c r="B15" t="s">
        <v>32</v>
      </c>
    </row>
    <row r="16" spans="1:4">
      <c r="A16" t="s">
        <v>209</v>
      </c>
      <c r="B16" t="s">
        <v>32</v>
      </c>
    </row>
    <row r="17" spans="1:3">
      <c r="A17" t="s">
        <v>210</v>
      </c>
      <c r="B17" t="s">
        <v>32</v>
      </c>
    </row>
    <row r="18" spans="1:3">
      <c r="A18" t="s">
        <v>211</v>
      </c>
      <c r="B18" t="s">
        <v>32</v>
      </c>
    </row>
    <row r="19" spans="1:3">
      <c r="A19" t="s">
        <v>212</v>
      </c>
      <c r="B19" t="s">
        <v>32</v>
      </c>
    </row>
    <row r="20" spans="1:3">
      <c r="A20" t="s">
        <v>213</v>
      </c>
      <c r="B20" t="s">
        <v>32</v>
      </c>
    </row>
    <row r="21" spans="1:3">
      <c r="A21" t="s">
        <v>214</v>
      </c>
      <c r="B21" t="s">
        <v>32</v>
      </c>
    </row>
    <row r="22" spans="1:3">
      <c r="A22" t="s">
        <v>159</v>
      </c>
      <c r="B22" t="s">
        <v>32</v>
      </c>
    </row>
    <row r="23" spans="1:3">
      <c r="A23" t="s">
        <v>160</v>
      </c>
      <c r="B23" t="s">
        <v>32</v>
      </c>
    </row>
    <row r="24" spans="1:3">
      <c r="A24" t="s">
        <v>161</v>
      </c>
      <c r="B24" t="s">
        <v>32</v>
      </c>
    </row>
    <row r="25" spans="1:3">
      <c r="A25" t="s">
        <v>162</v>
      </c>
      <c r="B25" t="s">
        <v>32</v>
      </c>
    </row>
    <row r="26" spans="1:3">
      <c r="A26" t="s">
        <v>215</v>
      </c>
      <c r="B26" t="s">
        <v>33</v>
      </c>
    </row>
    <row r="27" spans="1:3">
      <c r="A27" t="s">
        <v>216</v>
      </c>
      <c r="B27" t="s">
        <v>33</v>
      </c>
    </row>
    <row r="28" spans="1:3">
      <c r="A28" t="s">
        <v>217</v>
      </c>
      <c r="B28" t="s">
        <v>33</v>
      </c>
      <c r="C28" t="s">
        <v>276</v>
      </c>
    </row>
    <row r="29" spans="1:3">
      <c r="A29" t="s">
        <v>218</v>
      </c>
      <c r="B29" t="s">
        <v>33</v>
      </c>
      <c r="C29" t="s">
        <v>276</v>
      </c>
    </row>
    <row r="30" spans="1:3">
      <c r="A30" t="s">
        <v>219</v>
      </c>
      <c r="B30" t="s">
        <v>33</v>
      </c>
      <c r="C30" t="s">
        <v>276</v>
      </c>
    </row>
    <row r="31" spans="1:3">
      <c r="A31" t="s">
        <v>220</v>
      </c>
      <c r="B31" t="s">
        <v>33</v>
      </c>
      <c r="C31" t="s">
        <v>276</v>
      </c>
    </row>
    <row r="32" spans="1:3">
      <c r="A32" t="s">
        <v>221</v>
      </c>
      <c r="B32" t="s">
        <v>33</v>
      </c>
      <c r="C32" t="s">
        <v>276</v>
      </c>
    </row>
    <row r="33" spans="1:3">
      <c r="A33" t="s">
        <v>222</v>
      </c>
      <c r="B33" t="s">
        <v>33</v>
      </c>
      <c r="C33" t="s">
        <v>276</v>
      </c>
    </row>
    <row r="34" spans="1:3">
      <c r="A34" t="s">
        <v>223</v>
      </c>
      <c r="B34" t="s">
        <v>33</v>
      </c>
      <c r="C34" t="s">
        <v>276</v>
      </c>
    </row>
    <row r="35" spans="1:3">
      <c r="A35" t="s">
        <v>224</v>
      </c>
      <c r="B35" t="s">
        <v>33</v>
      </c>
      <c r="C35" t="s">
        <v>276</v>
      </c>
    </row>
    <row r="36" spans="1:3">
      <c r="A36" t="s">
        <v>225</v>
      </c>
      <c r="B36" t="s">
        <v>33</v>
      </c>
      <c r="C36" t="s">
        <v>276</v>
      </c>
    </row>
    <row r="37" spans="1:3">
      <c r="A37" t="s">
        <v>226</v>
      </c>
      <c r="B37" t="s">
        <v>33</v>
      </c>
      <c r="C37" t="s">
        <v>276</v>
      </c>
    </row>
    <row r="38" spans="1:3">
      <c r="A38" t="s">
        <v>227</v>
      </c>
      <c r="B38" t="s">
        <v>33</v>
      </c>
      <c r="C38" t="s">
        <v>276</v>
      </c>
    </row>
    <row r="39" spans="1:3">
      <c r="A39" t="s">
        <v>228</v>
      </c>
      <c r="B39" t="s">
        <v>33</v>
      </c>
      <c r="C39" t="s">
        <v>276</v>
      </c>
    </row>
    <row r="40" spans="1:3">
      <c r="A40" t="s">
        <v>229</v>
      </c>
      <c r="B40" t="s">
        <v>33</v>
      </c>
      <c r="C40" t="s">
        <v>276</v>
      </c>
    </row>
    <row r="41" spans="1:3">
      <c r="A41" t="s">
        <v>230</v>
      </c>
      <c r="B41" t="s">
        <v>33</v>
      </c>
      <c r="C41" t="s">
        <v>276</v>
      </c>
    </row>
    <row r="42" spans="1:3">
      <c r="A42" t="s">
        <v>231</v>
      </c>
      <c r="B42" t="s">
        <v>33</v>
      </c>
      <c r="C42" t="s">
        <v>276</v>
      </c>
    </row>
    <row r="43" spans="1:3">
      <c r="A43" t="s">
        <v>232</v>
      </c>
      <c r="B43" t="s">
        <v>33</v>
      </c>
    </row>
    <row r="44" spans="1:3">
      <c r="A44" t="s">
        <v>233</v>
      </c>
      <c r="B44" t="s">
        <v>33</v>
      </c>
    </row>
    <row r="45" spans="1:3">
      <c r="A45" t="s">
        <v>234</v>
      </c>
      <c r="B45" t="s">
        <v>33</v>
      </c>
    </row>
    <row r="46" spans="1:3">
      <c r="A46" t="s">
        <v>235</v>
      </c>
      <c r="B46" t="s">
        <v>33</v>
      </c>
    </row>
    <row r="47" spans="1:3">
      <c r="A47" t="s">
        <v>236</v>
      </c>
      <c r="B47" t="s">
        <v>33</v>
      </c>
    </row>
    <row r="48" spans="1:3">
      <c r="A48" t="s">
        <v>237</v>
      </c>
      <c r="B48" t="s">
        <v>33</v>
      </c>
    </row>
    <row r="49" spans="1:2">
      <c r="A49" t="s">
        <v>238</v>
      </c>
      <c r="B49" t="s">
        <v>33</v>
      </c>
    </row>
    <row r="50" spans="1:2">
      <c r="A50" t="s">
        <v>239</v>
      </c>
      <c r="B50" t="s">
        <v>33</v>
      </c>
    </row>
    <row r="51" spans="1:2">
      <c r="A51" t="s">
        <v>240</v>
      </c>
      <c r="B51" t="s">
        <v>33</v>
      </c>
    </row>
    <row r="52" spans="1:2">
      <c r="A52" t="s">
        <v>241</v>
      </c>
      <c r="B52" t="s">
        <v>33</v>
      </c>
    </row>
    <row r="53" spans="1:2">
      <c r="A53" t="s">
        <v>242</v>
      </c>
      <c r="B53" t="s">
        <v>33</v>
      </c>
    </row>
    <row r="54" spans="1:2">
      <c r="A54" t="s">
        <v>243</v>
      </c>
      <c r="B54" t="s">
        <v>33</v>
      </c>
    </row>
    <row r="55" spans="1:2">
      <c r="A55" t="s">
        <v>244</v>
      </c>
      <c r="B55" t="s">
        <v>33</v>
      </c>
    </row>
    <row r="56" spans="1:2">
      <c r="A56" t="s">
        <v>245</v>
      </c>
      <c r="B56" t="s">
        <v>33</v>
      </c>
    </row>
    <row r="57" spans="1:2">
      <c r="A57" t="s">
        <v>246</v>
      </c>
      <c r="B57" t="s">
        <v>33</v>
      </c>
    </row>
    <row r="58" spans="1:2">
      <c r="A58" t="s">
        <v>247</v>
      </c>
      <c r="B58" t="s">
        <v>33</v>
      </c>
    </row>
    <row r="59" spans="1:2">
      <c r="A59" t="s">
        <v>248</v>
      </c>
      <c r="B59" t="s">
        <v>33</v>
      </c>
    </row>
    <row r="60" spans="1:2">
      <c r="A60" t="s">
        <v>249</v>
      </c>
      <c r="B60" t="s">
        <v>33</v>
      </c>
    </row>
    <row r="61" spans="1:2">
      <c r="A61" t="s">
        <v>250</v>
      </c>
      <c r="B61" t="s">
        <v>33</v>
      </c>
    </row>
    <row r="62" spans="1:2">
      <c r="A62" t="s">
        <v>251</v>
      </c>
      <c r="B62" t="s">
        <v>33</v>
      </c>
    </row>
    <row r="63" spans="1:2">
      <c r="A63" t="s">
        <v>252</v>
      </c>
      <c r="B63" t="s">
        <v>33</v>
      </c>
    </row>
    <row r="64" spans="1:2">
      <c r="A64" t="s">
        <v>253</v>
      </c>
      <c r="B64" t="s">
        <v>33</v>
      </c>
    </row>
    <row r="65" spans="1:4">
      <c r="A65" t="s">
        <v>254</v>
      </c>
      <c r="B65" t="s">
        <v>33</v>
      </c>
    </row>
    <row r="66" spans="1:4">
      <c r="A66" t="s">
        <v>63</v>
      </c>
      <c r="B66" t="s">
        <v>32</v>
      </c>
      <c r="D66" t="s">
        <v>274</v>
      </c>
    </row>
    <row r="67" spans="1:4">
      <c r="A67" t="s">
        <v>109</v>
      </c>
      <c r="B67" t="s">
        <v>32</v>
      </c>
      <c r="D67" t="s">
        <v>274</v>
      </c>
    </row>
    <row r="68" spans="1:4">
      <c r="A68" t="s">
        <v>79</v>
      </c>
      <c r="B68" t="s">
        <v>32</v>
      </c>
      <c r="D68" t="s">
        <v>274</v>
      </c>
    </row>
    <row r="69" spans="1:4">
      <c r="A69" t="s">
        <v>172</v>
      </c>
      <c r="B69" t="s">
        <v>32</v>
      </c>
      <c r="D69" t="s">
        <v>274</v>
      </c>
    </row>
    <row r="70" spans="1:4">
      <c r="A70" t="s">
        <v>60</v>
      </c>
      <c r="B70" t="s">
        <v>32</v>
      </c>
      <c r="D70" t="s">
        <v>274</v>
      </c>
    </row>
    <row r="71" spans="1:4">
      <c r="A71" t="s">
        <v>190</v>
      </c>
      <c r="B71" t="s">
        <v>32</v>
      </c>
      <c r="D71" t="s">
        <v>274</v>
      </c>
    </row>
    <row r="72" spans="1:4">
      <c r="A72" t="s">
        <v>187</v>
      </c>
      <c r="B72" t="s">
        <v>32</v>
      </c>
      <c r="D72" t="s">
        <v>274</v>
      </c>
    </row>
    <row r="73" spans="1:4">
      <c r="A73" t="s">
        <v>183</v>
      </c>
      <c r="B73" t="s">
        <v>32</v>
      </c>
      <c r="D73" t="s">
        <v>274</v>
      </c>
    </row>
    <row r="74" spans="1:4">
      <c r="A74" t="s">
        <v>185</v>
      </c>
      <c r="B74" t="s">
        <v>32</v>
      </c>
      <c r="D74" t="s">
        <v>274</v>
      </c>
    </row>
    <row r="75" spans="1:4">
      <c r="A75" t="s">
        <v>255</v>
      </c>
      <c r="B75" t="s">
        <v>33</v>
      </c>
      <c r="D75" t="s">
        <v>272</v>
      </c>
    </row>
    <row r="76" spans="1:4">
      <c r="A76" t="s">
        <v>256</v>
      </c>
      <c r="B76" t="s">
        <v>33</v>
      </c>
      <c r="D76" t="s">
        <v>272</v>
      </c>
    </row>
    <row r="77" spans="1:4">
      <c r="A77" t="s">
        <v>257</v>
      </c>
      <c r="B77" t="s">
        <v>33</v>
      </c>
      <c r="D77" t="s">
        <v>272</v>
      </c>
    </row>
    <row r="78" spans="1:4">
      <c r="A78" t="s">
        <v>258</v>
      </c>
      <c r="B78" t="s">
        <v>33</v>
      </c>
      <c r="D78" t="s">
        <v>272</v>
      </c>
    </row>
    <row r="79" spans="1:4">
      <c r="A79" t="s">
        <v>259</v>
      </c>
      <c r="B79" t="s">
        <v>33</v>
      </c>
      <c r="D79" t="s">
        <v>272</v>
      </c>
    </row>
    <row r="80" spans="1:4">
      <c r="A80" t="s">
        <v>260</v>
      </c>
      <c r="B80" t="s">
        <v>33</v>
      </c>
      <c r="D80" t="s">
        <v>272</v>
      </c>
    </row>
    <row r="81" spans="1:4">
      <c r="A81" t="s">
        <v>261</v>
      </c>
      <c r="B81" t="s">
        <v>33</v>
      </c>
      <c r="D81" t="s">
        <v>272</v>
      </c>
    </row>
    <row r="82" spans="1:4">
      <c r="A82" t="s">
        <v>262</v>
      </c>
      <c r="B82" t="s">
        <v>33</v>
      </c>
      <c r="D82" t="s">
        <v>272</v>
      </c>
    </row>
    <row r="83" spans="1:4">
      <c r="A83" t="s">
        <v>263</v>
      </c>
      <c r="B83" t="s">
        <v>33</v>
      </c>
      <c r="D83" t="s">
        <v>272</v>
      </c>
    </row>
    <row r="84" spans="1:4">
      <c r="A84" t="s">
        <v>264</v>
      </c>
      <c r="B84" t="s">
        <v>33</v>
      </c>
      <c r="D84" t="s">
        <v>272</v>
      </c>
    </row>
  </sheetData>
  <autoFilter ref="A1:D84" xr:uid="{FFEDE818-AC9D-4EDE-ADAC-1DCDA5202C11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EEED-078B-4476-A687-4A970CED87BE}">
  <dimension ref="A2:A66"/>
  <sheetViews>
    <sheetView topLeftCell="A23" workbookViewId="0">
      <selection activeCell="A5" sqref="A5:A66"/>
    </sheetView>
  </sheetViews>
  <sheetFormatPr defaultRowHeight="15"/>
  <sheetData>
    <row r="2" spans="1:1">
      <c r="A2" t="s">
        <v>336</v>
      </c>
    </row>
    <row r="3" spans="1:1">
      <c r="A3" t="s">
        <v>208</v>
      </c>
    </row>
    <row r="4" spans="1:1">
      <c r="A4" t="s">
        <v>0</v>
      </c>
    </row>
    <row r="5" spans="1:1">
      <c r="A5" t="s">
        <v>215</v>
      </c>
    </row>
    <row r="6" spans="1:1">
      <c r="A6" t="s">
        <v>216</v>
      </c>
    </row>
    <row r="7" spans="1:1">
      <c r="A7" t="s">
        <v>217</v>
      </c>
    </row>
    <row r="8" spans="1:1">
      <c r="A8" t="s">
        <v>218</v>
      </c>
    </row>
    <row r="9" spans="1:1">
      <c r="A9" t="s">
        <v>219</v>
      </c>
    </row>
    <row r="10" spans="1:1">
      <c r="A10" t="s">
        <v>220</v>
      </c>
    </row>
    <row r="11" spans="1:1">
      <c r="A11" t="s">
        <v>221</v>
      </c>
    </row>
    <row r="12" spans="1:1">
      <c r="A12" t="s">
        <v>222</v>
      </c>
    </row>
    <row r="13" spans="1:1">
      <c r="A13" t="s">
        <v>223</v>
      </c>
    </row>
    <row r="14" spans="1:1">
      <c r="A14" t="s">
        <v>224</v>
      </c>
    </row>
    <row r="15" spans="1:1">
      <c r="A15" t="s">
        <v>225</v>
      </c>
    </row>
    <row r="16" spans="1:1">
      <c r="A16" t="s">
        <v>226</v>
      </c>
    </row>
    <row r="17" spans="1:1">
      <c r="A17" t="s">
        <v>227</v>
      </c>
    </row>
    <row r="18" spans="1:1">
      <c r="A18" t="s">
        <v>228</v>
      </c>
    </row>
    <row r="19" spans="1:1">
      <c r="A19" t="s">
        <v>229</v>
      </c>
    </row>
    <row r="20" spans="1:1">
      <c r="A20" t="s">
        <v>324</v>
      </c>
    </row>
    <row r="21" spans="1:1">
      <c r="A21" t="s">
        <v>231</v>
      </c>
    </row>
    <row r="22" spans="1:1">
      <c r="A22" t="s">
        <v>232</v>
      </c>
    </row>
    <row r="23" spans="1:1">
      <c r="A23" t="s">
        <v>325</v>
      </c>
    </row>
    <row r="24" spans="1:1">
      <c r="A24" t="s">
        <v>234</v>
      </c>
    </row>
    <row r="25" spans="1:1">
      <c r="A25" t="s">
        <v>235</v>
      </c>
    </row>
    <row r="26" spans="1:1">
      <c r="A26" t="s">
        <v>236</v>
      </c>
    </row>
    <row r="27" spans="1:1">
      <c r="A27" t="s">
        <v>237</v>
      </c>
    </row>
    <row r="28" spans="1:1">
      <c r="A28" t="s">
        <v>238</v>
      </c>
    </row>
    <row r="29" spans="1:1">
      <c r="A29" t="s">
        <v>239</v>
      </c>
    </row>
    <row r="30" spans="1:1">
      <c r="A30" t="s">
        <v>240</v>
      </c>
    </row>
    <row r="31" spans="1:1">
      <c r="A31" t="s">
        <v>241</v>
      </c>
    </row>
    <row r="32" spans="1:1">
      <c r="A32" t="s">
        <v>242</v>
      </c>
    </row>
    <row r="33" spans="1:1">
      <c r="A33" t="s">
        <v>243</v>
      </c>
    </row>
    <row r="34" spans="1:1">
      <c r="A34" t="s">
        <v>244</v>
      </c>
    </row>
    <row r="35" spans="1:1">
      <c r="A35" t="s">
        <v>245</v>
      </c>
    </row>
    <row r="36" spans="1:1">
      <c r="A36" t="s">
        <v>246</v>
      </c>
    </row>
    <row r="37" spans="1:1">
      <c r="A37" t="s">
        <v>247</v>
      </c>
    </row>
    <row r="38" spans="1:1">
      <c r="A38" t="s">
        <v>248</v>
      </c>
    </row>
    <row r="39" spans="1:1">
      <c r="A39" t="s">
        <v>249</v>
      </c>
    </row>
    <row r="40" spans="1:1">
      <c r="A40" t="s">
        <v>250</v>
      </c>
    </row>
    <row r="41" spans="1:1">
      <c r="A41" t="s">
        <v>251</v>
      </c>
    </row>
    <row r="42" spans="1:1">
      <c r="A42" t="s">
        <v>252</v>
      </c>
    </row>
    <row r="43" spans="1:1">
      <c r="A43" t="s">
        <v>253</v>
      </c>
    </row>
    <row r="44" spans="1:1">
      <c r="A44" t="s">
        <v>254</v>
      </c>
    </row>
    <row r="45" spans="1:1">
      <c r="A45" t="s">
        <v>326</v>
      </c>
    </row>
    <row r="46" spans="1:1">
      <c r="A46" t="s">
        <v>327</v>
      </c>
    </row>
    <row r="47" spans="1:1">
      <c r="A47" t="s">
        <v>328</v>
      </c>
    </row>
    <row r="48" spans="1:1">
      <c r="A48" t="s">
        <v>329</v>
      </c>
    </row>
    <row r="49" spans="1:1">
      <c r="A49" t="s">
        <v>330</v>
      </c>
    </row>
    <row r="50" spans="1:1">
      <c r="A50" t="s">
        <v>331</v>
      </c>
    </row>
    <row r="51" spans="1:1">
      <c r="A51" t="s">
        <v>332</v>
      </c>
    </row>
    <row r="52" spans="1:1">
      <c r="A52" t="s">
        <v>333</v>
      </c>
    </row>
    <row r="53" spans="1:1">
      <c r="A53" t="s">
        <v>57</v>
      </c>
    </row>
    <row r="54" spans="1:1">
      <c r="A54" t="s">
        <v>35</v>
      </c>
    </row>
    <row r="55" spans="1:1">
      <c r="A55" t="s">
        <v>334</v>
      </c>
    </row>
    <row r="56" spans="1:1">
      <c r="A56" t="s">
        <v>335</v>
      </c>
    </row>
    <row r="57" spans="1:1">
      <c r="A57" t="s">
        <v>255</v>
      </c>
    </row>
    <row r="58" spans="1:1">
      <c r="A58" t="s">
        <v>256</v>
      </c>
    </row>
    <row r="59" spans="1:1">
      <c r="A59" t="s">
        <v>257</v>
      </c>
    </row>
    <row r="60" spans="1:1">
      <c r="A60" t="s">
        <v>258</v>
      </c>
    </row>
    <row r="61" spans="1:1">
      <c r="A61" t="s">
        <v>259</v>
      </c>
    </row>
    <row r="62" spans="1:1">
      <c r="A62" t="s">
        <v>260</v>
      </c>
    </row>
    <row r="63" spans="1:1">
      <c r="A63" t="s">
        <v>261</v>
      </c>
    </row>
    <row r="64" spans="1:1">
      <c r="A64" t="s">
        <v>262</v>
      </c>
    </row>
    <row r="65" spans="1:1">
      <c r="A65" t="s">
        <v>263</v>
      </c>
    </row>
    <row r="66" spans="1:1">
      <c r="A66" t="s">
        <v>264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3DDE-362E-483A-AAB8-739737FDBC94}">
  <dimension ref="A2:A155"/>
  <sheetViews>
    <sheetView topLeftCell="A2" workbookViewId="0">
      <selection activeCell="C2" sqref="C2:C155"/>
    </sheetView>
  </sheetViews>
  <sheetFormatPr defaultRowHeight="15"/>
  <cols>
    <col min="1" max="1" width="27.42578125" bestFit="1" customWidth="1"/>
  </cols>
  <sheetData>
    <row r="2" spans="1:1">
      <c r="A2" t="s">
        <v>208</v>
      </c>
    </row>
    <row r="3" spans="1:1">
      <c r="A3" t="s">
        <v>267</v>
      </c>
    </row>
    <row r="4" spans="1:1">
      <c r="A4" t="s">
        <v>268</v>
      </c>
    </row>
    <row r="5" spans="1:1">
      <c r="A5" t="s">
        <v>269</v>
      </c>
    </row>
    <row r="6" spans="1:1">
      <c r="A6" t="s">
        <v>270</v>
      </c>
    </row>
    <row r="7" spans="1:1">
      <c r="A7" t="s">
        <v>277</v>
      </c>
    </row>
    <row r="8" spans="1:1">
      <c r="A8" t="s">
        <v>0</v>
      </c>
    </row>
    <row r="9" spans="1:1">
      <c r="A9" t="s">
        <v>59</v>
      </c>
    </row>
    <row r="10" spans="1:1">
      <c r="A10" t="s">
        <v>60</v>
      </c>
    </row>
    <row r="11" spans="1:1">
      <c r="A11" t="s">
        <v>61</v>
      </c>
    </row>
    <row r="12" spans="1:1">
      <c r="A12" t="s">
        <v>62</v>
      </c>
    </row>
    <row r="13" spans="1:1">
      <c r="A13" t="s">
        <v>63</v>
      </c>
    </row>
    <row r="14" spans="1:1">
      <c r="A14" t="s">
        <v>64</v>
      </c>
    </row>
    <row r="15" spans="1:1">
      <c r="A15" t="s">
        <v>65</v>
      </c>
    </row>
    <row r="16" spans="1:1">
      <c r="A16" t="s">
        <v>66</v>
      </c>
    </row>
    <row r="17" spans="1:1">
      <c r="A17" t="s">
        <v>67</v>
      </c>
    </row>
    <row r="18" spans="1:1">
      <c r="A18" t="s">
        <v>68</v>
      </c>
    </row>
    <row r="19" spans="1:1">
      <c r="A19" t="s">
        <v>69</v>
      </c>
    </row>
    <row r="20" spans="1:1">
      <c r="A20" t="s">
        <v>70</v>
      </c>
    </row>
    <row r="21" spans="1:1">
      <c r="A21" t="s">
        <v>71</v>
      </c>
    </row>
    <row r="22" spans="1:1">
      <c r="A22" t="s">
        <v>72</v>
      </c>
    </row>
    <row r="23" spans="1:1">
      <c r="A23" t="s">
        <v>73</v>
      </c>
    </row>
    <row r="24" spans="1:1">
      <c r="A24" t="s">
        <v>74</v>
      </c>
    </row>
    <row r="25" spans="1:1">
      <c r="A25" t="s">
        <v>75</v>
      </c>
    </row>
    <row r="26" spans="1:1">
      <c r="A26" t="s">
        <v>76</v>
      </c>
    </row>
    <row r="27" spans="1:1">
      <c r="A27" t="s">
        <v>77</v>
      </c>
    </row>
    <row r="28" spans="1:1">
      <c r="A28" t="s">
        <v>78</v>
      </c>
    </row>
    <row r="29" spans="1:1">
      <c r="A29" t="s">
        <v>79</v>
      </c>
    </row>
    <row r="30" spans="1:1">
      <c r="A30" t="s">
        <v>80</v>
      </c>
    </row>
    <row r="31" spans="1:1">
      <c r="A31" t="s">
        <v>81</v>
      </c>
    </row>
    <row r="32" spans="1:1">
      <c r="A32" t="s">
        <v>82</v>
      </c>
    </row>
    <row r="33" spans="1:1">
      <c r="A33" t="s">
        <v>83</v>
      </c>
    </row>
    <row r="34" spans="1:1">
      <c r="A34" t="s">
        <v>84</v>
      </c>
    </row>
    <row r="35" spans="1:1">
      <c r="A35" t="s">
        <v>85</v>
      </c>
    </row>
    <row r="36" spans="1:1">
      <c r="A36" t="s">
        <v>86</v>
      </c>
    </row>
    <row r="37" spans="1:1">
      <c r="A37" t="s">
        <v>87</v>
      </c>
    </row>
    <row r="38" spans="1:1">
      <c r="A38" t="s">
        <v>88</v>
      </c>
    </row>
    <row r="39" spans="1:1">
      <c r="A39" t="s">
        <v>89</v>
      </c>
    </row>
    <row r="40" spans="1:1">
      <c r="A40" t="s">
        <v>90</v>
      </c>
    </row>
    <row r="41" spans="1:1">
      <c r="A41" t="s">
        <v>91</v>
      </c>
    </row>
    <row r="42" spans="1:1">
      <c r="A42" t="s">
        <v>92</v>
      </c>
    </row>
    <row r="43" spans="1:1">
      <c r="A43" t="s">
        <v>93</v>
      </c>
    </row>
    <row r="44" spans="1:1">
      <c r="A44" t="s">
        <v>94</v>
      </c>
    </row>
    <row r="45" spans="1:1">
      <c r="A45" t="s">
        <v>95</v>
      </c>
    </row>
    <row r="46" spans="1:1">
      <c r="A46" t="s">
        <v>96</v>
      </c>
    </row>
    <row r="47" spans="1:1">
      <c r="A47" t="s">
        <v>97</v>
      </c>
    </row>
    <row r="48" spans="1:1">
      <c r="A48" t="s">
        <v>98</v>
      </c>
    </row>
    <row r="49" spans="1:1">
      <c r="A49" t="s">
        <v>99</v>
      </c>
    </row>
    <row r="50" spans="1:1">
      <c r="A50" t="s">
        <v>100</v>
      </c>
    </row>
    <row r="51" spans="1:1">
      <c r="A51" t="s">
        <v>101</v>
      </c>
    </row>
    <row r="52" spans="1:1">
      <c r="A52" t="s">
        <v>102</v>
      </c>
    </row>
    <row r="53" spans="1:1">
      <c r="A53" t="s">
        <v>103</v>
      </c>
    </row>
    <row r="54" spans="1:1">
      <c r="A54" t="s">
        <v>104</v>
      </c>
    </row>
    <row r="55" spans="1:1">
      <c r="A55" t="s">
        <v>105</v>
      </c>
    </row>
    <row r="56" spans="1:1">
      <c r="A56" t="s">
        <v>106</v>
      </c>
    </row>
    <row r="57" spans="1:1">
      <c r="A57" t="s">
        <v>107</v>
      </c>
    </row>
    <row r="58" spans="1:1">
      <c r="A58" t="s">
        <v>108</v>
      </c>
    </row>
    <row r="59" spans="1:1">
      <c r="A59" t="s">
        <v>109</v>
      </c>
    </row>
    <row r="60" spans="1:1">
      <c r="A60" t="s">
        <v>110</v>
      </c>
    </row>
    <row r="61" spans="1:1">
      <c r="A61" t="s">
        <v>111</v>
      </c>
    </row>
    <row r="62" spans="1:1">
      <c r="A62" t="s">
        <v>112</v>
      </c>
    </row>
    <row r="63" spans="1:1">
      <c r="A63" t="s">
        <v>113</v>
      </c>
    </row>
    <row r="64" spans="1:1">
      <c r="A64" t="s">
        <v>114</v>
      </c>
    </row>
    <row r="65" spans="1:1">
      <c r="A65" t="s">
        <v>115</v>
      </c>
    </row>
    <row r="66" spans="1:1">
      <c r="A66" t="s">
        <v>116</v>
      </c>
    </row>
    <row r="67" spans="1:1">
      <c r="A67" t="s">
        <v>117</v>
      </c>
    </row>
    <row r="68" spans="1:1">
      <c r="A68" t="s">
        <v>118</v>
      </c>
    </row>
    <row r="69" spans="1:1">
      <c r="A69" t="s">
        <v>119</v>
      </c>
    </row>
    <row r="70" spans="1:1">
      <c r="A70" t="s">
        <v>120</v>
      </c>
    </row>
    <row r="71" spans="1:1">
      <c r="A71" t="s">
        <v>121</v>
      </c>
    </row>
    <row r="72" spans="1:1">
      <c r="A72" t="s">
        <v>122</v>
      </c>
    </row>
    <row r="73" spans="1:1">
      <c r="A73" t="s">
        <v>123</v>
      </c>
    </row>
    <row r="74" spans="1:1">
      <c r="A74" t="s">
        <v>124</v>
      </c>
    </row>
    <row r="75" spans="1:1">
      <c r="A75" t="s">
        <v>125</v>
      </c>
    </row>
    <row r="76" spans="1:1">
      <c r="A76" t="s">
        <v>126</v>
      </c>
    </row>
    <row r="77" spans="1:1">
      <c r="A77" t="s">
        <v>127</v>
      </c>
    </row>
    <row r="78" spans="1:1">
      <c r="A78" t="s">
        <v>128</v>
      </c>
    </row>
    <row r="79" spans="1:1">
      <c r="A79" t="s">
        <v>129</v>
      </c>
    </row>
    <row r="80" spans="1:1">
      <c r="A80" t="s">
        <v>130</v>
      </c>
    </row>
    <row r="81" spans="1:1">
      <c r="A81" t="s">
        <v>131</v>
      </c>
    </row>
    <row r="82" spans="1:1">
      <c r="A82" t="s">
        <v>132</v>
      </c>
    </row>
    <row r="83" spans="1:1">
      <c r="A83" t="s">
        <v>133</v>
      </c>
    </row>
    <row r="84" spans="1:1">
      <c r="A84" t="s">
        <v>134</v>
      </c>
    </row>
    <row r="85" spans="1:1">
      <c r="A85" t="s">
        <v>135</v>
      </c>
    </row>
    <row r="86" spans="1:1">
      <c r="A86" t="s">
        <v>136</v>
      </c>
    </row>
    <row r="87" spans="1:1">
      <c r="A87" t="s">
        <v>137</v>
      </c>
    </row>
    <row r="88" spans="1:1">
      <c r="A88" t="s">
        <v>138</v>
      </c>
    </row>
    <row r="89" spans="1:1">
      <c r="A89" t="s">
        <v>139</v>
      </c>
    </row>
    <row r="90" spans="1:1">
      <c r="A90" t="s">
        <v>140</v>
      </c>
    </row>
    <row r="91" spans="1:1">
      <c r="A91" t="s">
        <v>141</v>
      </c>
    </row>
    <row r="92" spans="1:1">
      <c r="A92" t="s">
        <v>142</v>
      </c>
    </row>
    <row r="93" spans="1:1">
      <c r="A93" t="s">
        <v>143</v>
      </c>
    </row>
    <row r="94" spans="1:1">
      <c r="A94" t="s">
        <v>144</v>
      </c>
    </row>
    <row r="95" spans="1:1">
      <c r="A95" t="s">
        <v>145</v>
      </c>
    </row>
    <row r="96" spans="1:1">
      <c r="A96" t="s">
        <v>146</v>
      </c>
    </row>
    <row r="97" spans="1:1">
      <c r="A97" t="s">
        <v>147</v>
      </c>
    </row>
    <row r="98" spans="1:1">
      <c r="A98" t="s">
        <v>148</v>
      </c>
    </row>
    <row r="99" spans="1:1">
      <c r="A99" t="s">
        <v>149</v>
      </c>
    </row>
    <row r="100" spans="1:1">
      <c r="A100" t="s">
        <v>150</v>
      </c>
    </row>
    <row r="101" spans="1:1">
      <c r="A101" t="s">
        <v>151</v>
      </c>
    </row>
    <row r="102" spans="1:1">
      <c r="A102" t="s">
        <v>152</v>
      </c>
    </row>
    <row r="103" spans="1:1">
      <c r="A103" t="s">
        <v>153</v>
      </c>
    </row>
    <row r="104" spans="1:1">
      <c r="A104" t="s">
        <v>154</v>
      </c>
    </row>
    <row r="105" spans="1:1">
      <c r="A105" t="s">
        <v>155</v>
      </c>
    </row>
    <row r="106" spans="1:1">
      <c r="A106" t="s">
        <v>156</v>
      </c>
    </row>
    <row r="107" spans="1:1">
      <c r="A107" t="s">
        <v>157</v>
      </c>
    </row>
    <row r="108" spans="1:1">
      <c r="A108" t="s">
        <v>158</v>
      </c>
    </row>
    <row r="109" spans="1:1">
      <c r="A109" t="s">
        <v>159</v>
      </c>
    </row>
    <row r="110" spans="1:1">
      <c r="A110" t="s">
        <v>160</v>
      </c>
    </row>
    <row r="111" spans="1:1">
      <c r="A111" t="s">
        <v>161</v>
      </c>
    </row>
    <row r="112" spans="1:1">
      <c r="A112" t="s">
        <v>162</v>
      </c>
    </row>
    <row r="113" spans="1:1">
      <c r="A113" t="s">
        <v>163</v>
      </c>
    </row>
    <row r="114" spans="1:1">
      <c r="A114" t="s">
        <v>164</v>
      </c>
    </row>
    <row r="115" spans="1:1">
      <c r="A115" t="s">
        <v>165</v>
      </c>
    </row>
    <row r="116" spans="1:1">
      <c r="A116" t="s">
        <v>166</v>
      </c>
    </row>
    <row r="117" spans="1:1">
      <c r="A117" t="s">
        <v>167</v>
      </c>
    </row>
    <row r="118" spans="1:1">
      <c r="A118" t="s">
        <v>168</v>
      </c>
    </row>
    <row r="119" spans="1:1">
      <c r="A119" t="s">
        <v>169</v>
      </c>
    </row>
    <row r="120" spans="1:1">
      <c r="A120" t="s">
        <v>170</v>
      </c>
    </row>
    <row r="121" spans="1:1">
      <c r="A121" t="s">
        <v>171</v>
      </c>
    </row>
    <row r="122" spans="1:1">
      <c r="A122" t="s">
        <v>172</v>
      </c>
    </row>
    <row r="123" spans="1:1">
      <c r="A123" t="s">
        <v>173</v>
      </c>
    </row>
    <row r="124" spans="1:1">
      <c r="A124" t="s">
        <v>174</v>
      </c>
    </row>
    <row r="125" spans="1:1">
      <c r="A125" t="s">
        <v>175</v>
      </c>
    </row>
    <row r="126" spans="1:1">
      <c r="A126" t="s">
        <v>176</v>
      </c>
    </row>
    <row r="127" spans="1:1">
      <c r="A127" t="s">
        <v>177</v>
      </c>
    </row>
    <row r="128" spans="1:1">
      <c r="A128" t="s">
        <v>178</v>
      </c>
    </row>
    <row r="129" spans="1:1">
      <c r="A129" t="s">
        <v>179</v>
      </c>
    </row>
    <row r="130" spans="1:1">
      <c r="A130" t="s">
        <v>180</v>
      </c>
    </row>
    <row r="131" spans="1:1">
      <c r="A131" t="s">
        <v>181</v>
      </c>
    </row>
    <row r="132" spans="1:1">
      <c r="A132" t="s">
        <v>182</v>
      </c>
    </row>
    <row r="133" spans="1:1">
      <c r="A133" t="s">
        <v>183</v>
      </c>
    </row>
    <row r="134" spans="1:1">
      <c r="A134" t="s">
        <v>184</v>
      </c>
    </row>
    <row r="135" spans="1:1">
      <c r="A135" t="s">
        <v>185</v>
      </c>
    </row>
    <row r="136" spans="1:1">
      <c r="A136" t="s">
        <v>186</v>
      </c>
    </row>
    <row r="137" spans="1:1">
      <c r="A137" t="s">
        <v>187</v>
      </c>
    </row>
    <row r="138" spans="1:1">
      <c r="A138" t="s">
        <v>188</v>
      </c>
    </row>
    <row r="139" spans="1:1">
      <c r="A139" t="s">
        <v>189</v>
      </c>
    </row>
    <row r="140" spans="1:1">
      <c r="A140" t="s">
        <v>190</v>
      </c>
    </row>
    <row r="141" spans="1:1">
      <c r="A141" t="s">
        <v>191</v>
      </c>
    </row>
    <row r="142" spans="1:1">
      <c r="A142" t="s">
        <v>192</v>
      </c>
    </row>
    <row r="143" spans="1:1">
      <c r="A143" t="s">
        <v>193</v>
      </c>
    </row>
    <row r="144" spans="1:1">
      <c r="A144" t="s">
        <v>194</v>
      </c>
    </row>
    <row r="145" spans="1:1">
      <c r="A145" t="s">
        <v>195</v>
      </c>
    </row>
    <row r="146" spans="1:1">
      <c r="A146" t="s">
        <v>196</v>
      </c>
    </row>
    <row r="147" spans="1:1">
      <c r="A147" t="s">
        <v>197</v>
      </c>
    </row>
    <row r="148" spans="1:1">
      <c r="A148" t="s">
        <v>198</v>
      </c>
    </row>
    <row r="149" spans="1:1">
      <c r="A149" t="s">
        <v>199</v>
      </c>
    </row>
    <row r="150" spans="1:1">
      <c r="A150" t="s">
        <v>200</v>
      </c>
    </row>
    <row r="151" spans="1:1">
      <c r="A151" t="s">
        <v>201</v>
      </c>
    </row>
    <row r="152" spans="1:1">
      <c r="A152" t="s">
        <v>202</v>
      </c>
    </row>
    <row r="153" spans="1:1">
      <c r="A153" t="s">
        <v>203</v>
      </c>
    </row>
    <row r="154" spans="1:1">
      <c r="A154" t="s">
        <v>204</v>
      </c>
    </row>
    <row r="155" spans="1:1">
      <c r="A155" t="s">
        <v>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1936-EA05-41BD-81DD-665E6DAAF60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41D1-23D1-43A4-92E9-B9DE40F474C7}">
  <dimension ref="A1:P116"/>
  <sheetViews>
    <sheetView topLeftCell="E1" zoomScaleNormal="100" workbookViewId="0">
      <pane ySplit="1" topLeftCell="A2" activePane="bottomLeft" state="frozen"/>
      <selection pane="bottomLeft" activeCell="K5" sqref="K5"/>
    </sheetView>
  </sheetViews>
  <sheetFormatPr defaultRowHeight="15"/>
  <cols>
    <col min="1" max="2" width="4.5703125" customWidth="1"/>
    <col min="3" max="3" width="23.7109375" customWidth="1"/>
    <col min="4" max="4" width="59.7109375" customWidth="1"/>
    <col min="5" max="5" width="44.28515625" customWidth="1"/>
    <col min="6" max="6" width="74.5703125" customWidth="1"/>
    <col min="7" max="7" width="5.5703125" customWidth="1"/>
    <col min="8" max="8" width="25.28515625" customWidth="1"/>
    <col min="9" max="9" width="19" customWidth="1"/>
    <col min="10" max="10" width="15.85546875" customWidth="1"/>
    <col min="11" max="12" width="14.28515625" customWidth="1"/>
    <col min="13" max="13" width="12.42578125" customWidth="1"/>
  </cols>
  <sheetData>
    <row r="1" spans="1:16">
      <c r="A1" t="s">
        <v>448</v>
      </c>
      <c r="C1" t="s">
        <v>481</v>
      </c>
      <c r="D1" t="s">
        <v>354</v>
      </c>
      <c r="E1" t="s">
        <v>355</v>
      </c>
      <c r="F1" t="s">
        <v>356</v>
      </c>
      <c r="G1" t="s">
        <v>275</v>
      </c>
      <c r="N1" t="s">
        <v>29</v>
      </c>
    </row>
    <row r="2" spans="1:16">
      <c r="A2" t="s">
        <v>468</v>
      </c>
      <c r="C2" t="s">
        <v>508</v>
      </c>
      <c r="D2" t="str">
        <f>"( " &amp; H2 &amp; " )"</f>
        <v>( ExAnteLifecycleNetkW )</v>
      </c>
      <c r="E2" t="str">
        <f>"( 0 )"</f>
        <v>( 0 )</v>
      </c>
      <c r="F2" t="str">
        <f>K2&amp;" != 1"</f>
        <v>cdrIneligInstallDate != 1</v>
      </c>
      <c r="H2" t="s">
        <v>22</v>
      </c>
      <c r="K2" t="s">
        <v>461</v>
      </c>
      <c r="M2" t="s">
        <v>533</v>
      </c>
    </row>
    <row r="3" spans="1:16">
      <c r="C3" t="s">
        <v>507</v>
      </c>
      <c r="D3" t="str">
        <f>"( " &amp; H3 &amp; " )"</f>
        <v>( ExAnteLifecycleNetkWh )</v>
      </c>
      <c r="E3" t="str">
        <f t="shared" ref="E3:E10" si="0">"( 0 )"</f>
        <v>( 0 )</v>
      </c>
      <c r="F3" t="str">
        <f t="shared" ref="F3:F4" si="1">K3&amp;" != 1"</f>
        <v>cdrIneligInstallDate != 1</v>
      </c>
      <c r="H3" t="s">
        <v>23</v>
      </c>
      <c r="K3" t="s">
        <v>461</v>
      </c>
      <c r="M3" t="s">
        <v>532</v>
      </c>
    </row>
    <row r="4" spans="1:16">
      <c r="C4" t="s">
        <v>509</v>
      </c>
      <c r="D4" t="str">
        <f>"( " &amp; H4 &amp; " )"</f>
        <v>( ExAnteLifecycleNetTherm )</v>
      </c>
      <c r="E4" t="str">
        <f t="shared" si="0"/>
        <v>( 0 )</v>
      </c>
      <c r="F4" t="str">
        <f t="shared" si="1"/>
        <v>cdrIneligInstallDate != 1</v>
      </c>
      <c r="H4" t="s">
        <v>288</v>
      </c>
      <c r="K4" t="s">
        <v>461</v>
      </c>
      <c r="M4">
        <v>0.05</v>
      </c>
    </row>
    <row r="5" spans="1:16">
      <c r="B5" t="s">
        <v>513</v>
      </c>
      <c r="C5" t="s">
        <v>510</v>
      </c>
      <c r="D5" t="str">
        <f t="shared" ref="D5:D7" si="2">"( " &amp; H5 &amp; " )"</f>
        <v>( ExAnteLifecycleNetkW )</v>
      </c>
      <c r="E5" t="str">
        <f t="shared" si="0"/>
        <v>( 0 )</v>
      </c>
      <c r="F5" t="str">
        <f>K5&amp;B5&amp;" =="&amp;J5</f>
        <v>EvalIneligiblekw ==False</v>
      </c>
      <c r="H5" t="s">
        <v>22</v>
      </c>
      <c r="J5" s="35" t="s">
        <v>546</v>
      </c>
      <c r="K5" t="s">
        <v>545</v>
      </c>
      <c r="M5" t="s">
        <v>80</v>
      </c>
    </row>
    <row r="6" spans="1:16">
      <c r="B6" t="s">
        <v>514</v>
      </c>
      <c r="C6" t="s">
        <v>511</v>
      </c>
      <c r="D6" t="str">
        <f t="shared" si="2"/>
        <v>( ExAnteLifecycleNetkWh )</v>
      </c>
      <c r="E6" t="str">
        <f t="shared" si="0"/>
        <v>( 0 )</v>
      </c>
      <c r="F6" t="str">
        <f t="shared" ref="F6:F7" si="3">K6&amp;B6&amp;" =="&amp;J6</f>
        <v>EvalIneligiblekwh ==False</v>
      </c>
      <c r="H6" t="s">
        <v>23</v>
      </c>
      <c r="J6" s="35" t="s">
        <v>546</v>
      </c>
      <c r="K6" t="s">
        <v>545</v>
      </c>
      <c r="M6" t="s">
        <v>138</v>
      </c>
      <c r="P6" t="s">
        <v>467</v>
      </c>
    </row>
    <row r="7" spans="1:16">
      <c r="B7" t="s">
        <v>515</v>
      </c>
      <c r="C7" t="s">
        <v>512</v>
      </c>
      <c r="D7" t="str">
        <f t="shared" si="2"/>
        <v>( ExAnteLifecycleNetTherm )</v>
      </c>
      <c r="E7" t="str">
        <f t="shared" si="0"/>
        <v>( 0 )</v>
      </c>
      <c r="F7" t="str">
        <f t="shared" si="3"/>
        <v>EvalIneligiblethm ==False</v>
      </c>
      <c r="H7" t="s">
        <v>288</v>
      </c>
      <c r="J7" s="35" t="s">
        <v>546</v>
      </c>
      <c r="K7" t="s">
        <v>545</v>
      </c>
      <c r="M7" t="s">
        <v>470</v>
      </c>
      <c r="N7" s="5" t="s">
        <v>449</v>
      </c>
    </row>
    <row r="8" spans="1:16">
      <c r="B8" t="str">
        <f>B5</f>
        <v>kw</v>
      </c>
      <c r="C8" t="str">
        <f>"atr_elig" &amp; B8</f>
        <v>atr_eligkw</v>
      </c>
      <c r="D8" t="str">
        <f t="shared" ref="D8:D10" si="4">"( " &amp; H8 &amp; " )"</f>
        <v>( ExAnteLifecycleNetkW )</v>
      </c>
      <c r="E8" t="str">
        <f t="shared" si="0"/>
        <v>( 0 )</v>
      </c>
      <c r="F8" t="str">
        <f>"( ( " &amp;K2 &amp; " == 0 ) &amp; ( " &amp; K8&amp;B8 &amp; " .isna() )  ) | ( " &amp; F5 &amp; " ) "</f>
        <v xml:space="preserve">( ( cdrIneligInstallDate == 0 ) &amp; ( EvalIneligiblekw .isna() )  ) | ( EvalIneligiblekw ==False ) </v>
      </c>
      <c r="H8" t="str">
        <f>H2</f>
        <v>ExAnteLifecycleNetkW</v>
      </c>
      <c r="I8" t="s">
        <v>461</v>
      </c>
      <c r="J8" s="35"/>
      <c r="K8" t="s">
        <v>545</v>
      </c>
      <c r="M8" t="s">
        <v>35</v>
      </c>
      <c r="N8" s="5"/>
    </row>
    <row r="9" spans="1:16">
      <c r="B9" t="str">
        <f>B6</f>
        <v>kwh</v>
      </c>
      <c r="C9" t="str">
        <f>"atr_elig" &amp; B9</f>
        <v>atr_eligkwh</v>
      </c>
      <c r="D9" t="str">
        <f t="shared" si="4"/>
        <v>( ExAnteLifecycleNetkWh )</v>
      </c>
      <c r="E9" t="str">
        <f t="shared" si="0"/>
        <v>( 0 )</v>
      </c>
      <c r="F9" t="str">
        <f>"( ( " &amp;K3 &amp; " == 0 ) &amp; ( " &amp; K9&amp;B9 &amp; " .isna() )  ) | ( " &amp; F6 &amp; " ) "</f>
        <v xml:space="preserve">( ( cdrIneligInstallDate == 0 ) &amp; ( EvalIneligiblekwh .isna() )  ) | ( EvalIneligiblekwh ==False ) </v>
      </c>
      <c r="H9" t="str">
        <f>H3</f>
        <v>ExAnteLifecycleNetkWh</v>
      </c>
      <c r="I9" t="s">
        <v>461</v>
      </c>
      <c r="J9" s="35"/>
      <c r="K9" t="s">
        <v>545</v>
      </c>
      <c r="M9" t="s">
        <v>576</v>
      </c>
      <c r="N9" s="5"/>
    </row>
    <row r="10" spans="1:16">
      <c r="B10" t="str">
        <f>B7</f>
        <v>thm</v>
      </c>
      <c r="C10" t="str">
        <f>"atr_elig" &amp; B10</f>
        <v>atr_eligthm</v>
      </c>
      <c r="D10" t="str">
        <f t="shared" si="4"/>
        <v>( ExAnteLifecycleNetTherm )</v>
      </c>
      <c r="E10" t="str">
        <f t="shared" si="0"/>
        <v>( 0 )</v>
      </c>
      <c r="F10" t="str">
        <f>"( ( " &amp;K4 &amp; " == 0 ) &amp; ( " &amp; K10&amp;B10 &amp; " .isna() )  ) | ( " &amp; F7 &amp; " ) "</f>
        <v xml:space="preserve">( ( cdrIneligInstallDate == 0 ) &amp; ( EvalIneligiblethm .isna() )  ) | ( EvalIneligiblethm ==False ) </v>
      </c>
      <c r="H10" t="str">
        <f>H4</f>
        <v>ExAnteLifecycleNetTherm</v>
      </c>
      <c r="I10" t="s">
        <v>461</v>
      </c>
      <c r="J10" s="35"/>
      <c r="K10" t="s">
        <v>545</v>
      </c>
      <c r="N10" s="5"/>
    </row>
    <row r="11" spans="1:16" ht="45">
      <c r="B11" t="str">
        <f>B5</f>
        <v>kw</v>
      </c>
      <c r="C11" t="str">
        <f>"evalntgULsvg" &amp; B11</f>
        <v>evalntgULsvgkw</v>
      </c>
      <c r="D11" s="32" t="str">
        <f>"( ( " &amp; H11 &amp; " * " &amp; $M$5 &amp; " * " &amp; $M$8 &amp; " + ( " &amp; $M$14 &amp; " - " &amp; $M$8 &amp; " ) * " &amp; $M$5 &amp; " * " &amp; I11 &amp; " ) * ( " &amp; J11 &amp; " + " &amp; $M$4 &amp; " ) )"</f>
        <v>( ( EvalUnitkW1stBaseline * NumUnits * EvalRUL_Yrs + ( EvalEUL_Yrs - EvalRUL_Yrs ) * NumUnits * EvalUnitkW2ndBaseline ) * ( EvalNTG_kW + 0.05 ) )</v>
      </c>
      <c r="E11" s="32" t="str">
        <f>"( " &amp; H11 &amp; " * " &amp; $M$5 &amp; " * " &amp; $M$14 &amp; " * ( " &amp; J11 &amp; " + " &amp; $M$4 &amp; " ) )"</f>
        <v>( EvalUnitkW1stBaseline * NumUnits * EvalEUL_Yrs * ( EvalNTG_kW + 0.05 ) )</v>
      </c>
      <c r="F11" t="str">
        <f t="shared" ref="F11:F13" si="5">K11&amp;" == 1"</f>
        <v>ER_EvalExPost == 1</v>
      </c>
      <c r="H11" t="s">
        <v>41</v>
      </c>
      <c r="I11" t="s">
        <v>44</v>
      </c>
      <c r="J11" t="s">
        <v>389</v>
      </c>
      <c r="K11" t="s">
        <v>39</v>
      </c>
      <c r="N11" s="31" t="s">
        <v>450</v>
      </c>
    </row>
    <row r="12" spans="1:16" ht="45">
      <c r="B12" t="str">
        <f>B6</f>
        <v>kwh</v>
      </c>
      <c r="C12" t="str">
        <f>"evalntgULsvg" &amp; B12</f>
        <v>evalntgULsvgkwh</v>
      </c>
      <c r="D12" s="32" t="str">
        <f>"( ( " &amp; H12 &amp; " * " &amp; $M$5 &amp; " * " &amp; $M$8 &amp; " + ( " &amp; $M$14 &amp; " - " &amp; $M$8 &amp; " ) * " &amp; $M$5 &amp; " * " &amp; I12 &amp; " ) * ( " &amp; J12 &amp; " + " &amp; $M$4 &amp; " ) )"</f>
        <v>( ( EvalUnitkWh1stBaseline * NumUnits * EvalRUL_Yrs + ( EvalEUL_Yrs - EvalRUL_Yrs ) * NumUnits * EvalUnitkWh2ndBaseline ) * ( EvalNTG_kWH + 0.05 ) )</v>
      </c>
      <c r="E12" s="32" t="str">
        <f>"( " &amp; H12 &amp; " * " &amp; $M$5 &amp; " * " &amp; $M$14 &amp; " * ( " &amp; J12 &amp; " + " &amp; $M$4 &amp; " ) )"</f>
        <v>( EvalUnitkWh1stBaseline * NumUnits * EvalEUL_Yrs * ( EvalNTG_kWH + 0.05 ) )</v>
      </c>
      <c r="F12" t="str">
        <f t="shared" si="5"/>
        <v>ER_EvalExPost == 1</v>
      </c>
      <c r="H12" t="s">
        <v>42</v>
      </c>
      <c r="I12" t="s">
        <v>45</v>
      </c>
      <c r="J12" t="s">
        <v>331</v>
      </c>
      <c r="K12" t="s">
        <v>39</v>
      </c>
      <c r="M12" t="s">
        <v>137</v>
      </c>
      <c r="N12" s="31" t="s">
        <v>451</v>
      </c>
    </row>
    <row r="13" spans="1:16" ht="45">
      <c r="B13" t="str">
        <f>B7</f>
        <v>thm</v>
      </c>
      <c r="C13" t="str">
        <f>"evalntgULsvg" &amp; B13</f>
        <v>evalntgULsvgthm</v>
      </c>
      <c r="D13" s="32" t="str">
        <f>"( ( " &amp; H13 &amp; " * " &amp; $M$5 &amp; " * " &amp; $M$8 &amp; " + ( " &amp; $M$14 &amp; " - " &amp; $M$8 &amp; " ) * " &amp; $M$5 &amp; " * " &amp; I13 &amp; " ) * ( " &amp; J13 &amp; " + " &amp; $M$4 &amp; " ) )"</f>
        <v>( ( EvalUnitTherm1stBaseline * NumUnits * EvalRUL_Yrs + ( EvalEUL_Yrs - EvalRUL_Yrs ) * NumUnits * EvalUnitTherm2ndBaseline ) * ( EvalNTG_therms + 0.05 ) )</v>
      </c>
      <c r="E13" s="32" t="str">
        <f>"( " &amp; H13 &amp; " * " &amp; $M$5 &amp; " * " &amp; $M$14 &amp; " * ( " &amp; J13 &amp; " + " &amp; $M$4 &amp; " ) )"</f>
        <v>( EvalUnitTherm1stBaseline * NumUnits * EvalEUL_Yrs * ( EvalNTG_therms + 0.05 ) )</v>
      </c>
      <c r="F13" t="str">
        <f t="shared" si="5"/>
        <v>ER_EvalExPost == 1</v>
      </c>
      <c r="H13" t="s">
        <v>43</v>
      </c>
      <c r="I13" t="s">
        <v>46</v>
      </c>
      <c r="J13" t="s">
        <v>332</v>
      </c>
      <c r="K13" t="s">
        <v>39</v>
      </c>
      <c r="M13" t="s">
        <v>469</v>
      </c>
      <c r="N13" s="31" t="s">
        <v>452</v>
      </c>
    </row>
    <row r="14" spans="1:16">
      <c r="B14" t="s">
        <v>513</v>
      </c>
      <c r="C14" t="str">
        <f>"evalNTGULsvgelig"&amp;B14</f>
        <v>evalNTGULsvgeligkw</v>
      </c>
      <c r="D14" t="str">
        <f t="shared" ref="D14:D16" si="6">"( " &amp; H14 &amp; " )"</f>
        <v>( evalntgULsvgkw )</v>
      </c>
      <c r="E14" t="str">
        <f t="shared" ref="E14:E16" si="7">"( 0 )"</f>
        <v>( 0 )</v>
      </c>
      <c r="F14" t="str">
        <f t="shared" ref="F14:F16" si="8">K14&amp;B14&amp;" =="&amp;J14</f>
        <v>EvalIneligiblekw ==False</v>
      </c>
      <c r="H14" t="str">
        <f>C11</f>
        <v>evalntgULsvgkw</v>
      </c>
      <c r="J14" s="35" t="s">
        <v>546</v>
      </c>
      <c r="K14" t="s">
        <v>545</v>
      </c>
      <c r="M14" t="s">
        <v>57</v>
      </c>
      <c r="N14" s="31"/>
    </row>
    <row r="15" spans="1:16">
      <c r="B15" t="s">
        <v>514</v>
      </c>
      <c r="C15" t="str">
        <f>"evalNTGULsvgelig"&amp;B15</f>
        <v>evalNTGULsvgeligkwh</v>
      </c>
      <c r="D15" t="str">
        <f t="shared" si="6"/>
        <v>( evalntgULsvgkwh )</v>
      </c>
      <c r="E15" t="str">
        <f t="shared" si="7"/>
        <v>( 0 )</v>
      </c>
      <c r="F15" t="str">
        <f t="shared" si="8"/>
        <v>EvalIneligiblekwh ==False</v>
      </c>
      <c r="H15" t="str">
        <f t="shared" ref="H15:H16" si="9">C12</f>
        <v>evalntgULsvgkwh</v>
      </c>
      <c r="J15" s="35" t="s">
        <v>546</v>
      </c>
      <c r="K15" t="s">
        <v>545</v>
      </c>
      <c r="M15" t="s">
        <v>577</v>
      </c>
      <c r="N15" s="31"/>
    </row>
    <row r="16" spans="1:16">
      <c r="B16" t="s">
        <v>515</v>
      </c>
      <c r="C16" t="str">
        <f>"evalNTGULsvgelig"&amp;B16</f>
        <v>evalNTGULsvgeligthm</v>
      </c>
      <c r="D16" t="str">
        <f t="shared" si="6"/>
        <v>( evalntgULsvgthm )</v>
      </c>
      <c r="E16" t="str">
        <f t="shared" si="7"/>
        <v>( 0 )</v>
      </c>
      <c r="F16" t="str">
        <f t="shared" si="8"/>
        <v>EvalIneligiblethm ==False</v>
      </c>
      <c r="H16" t="str">
        <f t="shared" si="9"/>
        <v>evalntgULsvgthm</v>
      </c>
      <c r="J16" s="35" t="s">
        <v>546</v>
      </c>
      <c r="K16" t="s">
        <v>545</v>
      </c>
      <c r="N16" s="31"/>
    </row>
    <row r="17" spans="2:14" ht="60">
      <c r="B17" t="str">
        <f>B11</f>
        <v>kw</v>
      </c>
      <c r="C17" t="str">
        <f>"atrntgULsvg" &amp; B17</f>
        <v>atrntgULsvgkw</v>
      </c>
      <c r="D17" s="32" t="str">
        <f>"( ( " &amp; H17 &amp; " * " &amp; $M$5 &amp; " * " &amp; $M$9 &amp; " + ( " &amp; $M$15 &amp; " - " &amp; $M$9 &amp; " ) * " &amp; $M$5 &amp; " * " &amp; I17 &amp; " ) * ( " &amp; J17 &amp; " + " &amp; $M$4 &amp; " ) * " &amp; L17 &amp; " )"</f>
        <v>( ( EvalUnitkW1stBaseline_atr * NumUnits * EvalRUL_Yrs_atr + ( EvalEUL_Yrs_atr - EvalRUL_Yrs_atr ) * NumUnits * EvalUnitkW2ndBaseline_atr ) * ( EvalNTG_kW_atr + 0.05 ) * EvalRRLifecyclekW_atr )</v>
      </c>
      <c r="E17" s="32" t="str">
        <f>"( " &amp; H17 &amp; " * " &amp; $M$5 &amp; " * " &amp; $M$15 &amp; " * ( " &amp; J17 &amp; " + " &amp; $M$4 &amp; "  ) * " &amp; L17 &amp; " )"</f>
        <v>( EvalUnitkW1stBaseline_atr * NumUnits * EvalEUL_Yrs_atr * ( EvalNTG_kW_atr + 0.05  ) * EvalRRLifecyclekW_atr )</v>
      </c>
      <c r="F17" t="str">
        <f t="shared" ref="F17" si="10">K17&amp;" == 1"</f>
        <v>ER_EvalExPost_atr == 1</v>
      </c>
      <c r="H17" t="str">
        <f>H74</f>
        <v>EvalUnitkW1stBaseline_atr</v>
      </c>
      <c r="I17" t="str">
        <f t="shared" ref="I17:K17" si="11">I74</f>
        <v>EvalUnitkW2ndBaseline_atr</v>
      </c>
      <c r="J17" t="s">
        <v>578</v>
      </c>
      <c r="K17" t="str">
        <f t="shared" si="11"/>
        <v>ER_EvalExPost_atr</v>
      </c>
      <c r="L17" t="s">
        <v>601</v>
      </c>
      <c r="N17" s="31"/>
    </row>
    <row r="18" spans="2:14" ht="60">
      <c r="B18" t="str">
        <f t="shared" ref="B18:B22" si="12">B12</f>
        <v>kwh</v>
      </c>
      <c r="C18" t="str">
        <f>"atrntgULsvg" &amp; B18</f>
        <v>atrntgULsvgkwh</v>
      </c>
      <c r="D18" s="32" t="str">
        <f t="shared" ref="D18:D19" si="13">"( ( " &amp; H18 &amp; " * " &amp; $M$5 &amp; " * " &amp; $M$9 &amp; " + ( " &amp; $M$15 &amp; " - " &amp; $M$9 &amp; " ) * " &amp; $M$5 &amp; " * " &amp; I18 &amp; " ) * ( " &amp; J18 &amp; " + " &amp; $M$4 &amp; " ) * " &amp; L18 &amp; " )"</f>
        <v>( ( EvalUnitkWh1stBaseline_atr * NumUnits * EvalRUL_Yrs_atr + ( EvalEUL_Yrs_atr - EvalRUL_Yrs_atr ) * NumUnits * EvalUnitkWh2ndBaseline_atr ) * ( EvalNTG_kWH_atr + 0.05 ) * EvalRRLifecyclekWh_atr )</v>
      </c>
      <c r="E18" s="32" t="str">
        <f t="shared" ref="E18:E19" si="14">"( " &amp; H18 &amp; " * " &amp; $M$5 &amp; " * " &amp; $M$15 &amp; " * ( " &amp; J18 &amp; " + " &amp; $M$4 &amp; "  ) * " &amp; L18 &amp; " )"</f>
        <v>( EvalUnitkWh1stBaseline_atr * NumUnits * EvalEUL_Yrs_atr * ( EvalNTG_kWH_atr + 0.05  ) * EvalRRLifecyclekWh_atr )</v>
      </c>
      <c r="F18" t="str">
        <f t="shared" ref="F18:F19" si="15">K18&amp;" == 1"</f>
        <v>ER_EvalExPost_atr == 1</v>
      </c>
      <c r="H18" t="str">
        <f t="shared" ref="H18:K18" si="16">H75</f>
        <v>EvalUnitkWh1stBaseline_atr</v>
      </c>
      <c r="I18" t="str">
        <f t="shared" si="16"/>
        <v>EvalUnitkWh2ndBaseline_atr</v>
      </c>
      <c r="J18" t="s">
        <v>579</v>
      </c>
      <c r="K18" t="str">
        <f t="shared" si="16"/>
        <v>ER_EvalExPost_atr</v>
      </c>
      <c r="L18" t="s">
        <v>602</v>
      </c>
      <c r="N18" s="31"/>
    </row>
    <row r="19" spans="2:14" ht="60">
      <c r="B19" t="str">
        <f t="shared" si="12"/>
        <v>thm</v>
      </c>
      <c r="C19" t="str">
        <f>"atrntgULsvg" &amp; B19</f>
        <v>atrntgULsvgthm</v>
      </c>
      <c r="D19" s="32" t="str">
        <f t="shared" si="13"/>
        <v>( ( EvalUnitTherm1stBaseline_atr * NumUnits * EvalRUL_Yrs_atr + ( EvalEUL_Yrs_atr - EvalRUL_Yrs_atr ) * NumUnits * EvalUnitTherm2ndBaseline_atr ) * ( EvalNTG_therms_atr + 0.05 ) * EvalRRLifecycleTherm_atr )</v>
      </c>
      <c r="E19" s="32" t="str">
        <f t="shared" si="14"/>
        <v>( EvalUnitTherm1stBaseline_atr * NumUnits * EvalEUL_Yrs_atr * ( EvalNTG_therms_atr + 0.05  ) * EvalRRLifecycleTherm_atr )</v>
      </c>
      <c r="F19" t="str">
        <f t="shared" si="15"/>
        <v>ER_EvalExPost_atr == 1</v>
      </c>
      <c r="H19" t="str">
        <f t="shared" ref="H19:K19" si="17">H76</f>
        <v>EvalUnitTherm1stBaseline_atr</v>
      </c>
      <c r="I19" t="str">
        <f t="shared" si="17"/>
        <v>EvalUnitTherm2ndBaseline_atr</v>
      </c>
      <c r="J19" t="s">
        <v>580</v>
      </c>
      <c r="K19" t="str">
        <f t="shared" si="17"/>
        <v>ER_EvalExPost_atr</v>
      </c>
      <c r="L19" t="s">
        <v>603</v>
      </c>
      <c r="N19" s="31"/>
    </row>
    <row r="20" spans="2:14">
      <c r="B20" t="str">
        <f t="shared" si="12"/>
        <v>kw</v>
      </c>
      <c r="C20" t="str">
        <f>"atr_NTGULsvgelig"&amp;B20</f>
        <v>atr_NTGULsvgeligkw</v>
      </c>
      <c r="D20" t="str">
        <f t="shared" ref="D20:D22" si="18">"( " &amp; H20 &amp; " )"</f>
        <v>( atrntgULsvgkw )</v>
      </c>
      <c r="E20" t="str">
        <f t="shared" ref="E20:E22" si="19">"( 0 )"</f>
        <v>( 0 )</v>
      </c>
      <c r="F20" t="str">
        <f>F8</f>
        <v xml:space="preserve">( ( cdrIneligInstallDate == 0 ) &amp; ( EvalIneligiblekw .isna() )  ) | ( EvalIneligiblekw ==False ) </v>
      </c>
      <c r="H20" t="str">
        <f>C17</f>
        <v>atrntgULsvgkw</v>
      </c>
      <c r="J20" s="35"/>
      <c r="N20" s="31"/>
    </row>
    <row r="21" spans="2:14">
      <c r="B21" t="str">
        <f t="shared" si="12"/>
        <v>kwh</v>
      </c>
      <c r="C21" t="str">
        <f>"atr_NTGULsvgelig"&amp;B21</f>
        <v>atr_NTGULsvgeligkwh</v>
      </c>
      <c r="D21" t="str">
        <f t="shared" si="18"/>
        <v>( atrntgULsvgkwh )</v>
      </c>
      <c r="E21" t="str">
        <f t="shared" si="19"/>
        <v>( 0 )</v>
      </c>
      <c r="F21" t="str">
        <f>F9</f>
        <v xml:space="preserve">( ( cdrIneligInstallDate == 0 ) &amp; ( EvalIneligiblekwh .isna() )  ) | ( EvalIneligiblekwh ==False ) </v>
      </c>
      <c r="H21" t="str">
        <f t="shared" ref="H21:H22" si="20">C18</f>
        <v>atrntgULsvgkwh</v>
      </c>
      <c r="J21" s="35"/>
      <c r="N21" s="31"/>
    </row>
    <row r="22" spans="2:14">
      <c r="B22" t="str">
        <f t="shared" si="12"/>
        <v>thm</v>
      </c>
      <c r="C22" t="str">
        <f>"atr_NTGULsvgelig"&amp;B22</f>
        <v>atr_NTGULsvgeligthm</v>
      </c>
      <c r="D22" t="str">
        <f t="shared" si="18"/>
        <v>( atrntgULsvgthm )</v>
      </c>
      <c r="E22" t="str">
        <f t="shared" si="19"/>
        <v>( 0 )</v>
      </c>
      <c r="F22" t="str">
        <f>F10</f>
        <v xml:space="preserve">( ( cdrIneligInstallDate == 0 ) &amp; ( EvalIneligiblethm .isna() )  ) | ( EvalIneligiblethm ==False ) </v>
      </c>
      <c r="H22" t="str">
        <f t="shared" si="20"/>
        <v>atrntgULsvgthm</v>
      </c>
      <c r="J22" s="35"/>
      <c r="N22" s="31"/>
    </row>
    <row r="23" spans="2:14" ht="45">
      <c r="C23" t="s">
        <v>486</v>
      </c>
      <c r="D23" s="32" t="str">
        <f>"( ( " &amp; H23 &amp; " * " &amp; $M$5 &amp; " * " &amp; $M$7 &amp; " + ( " &amp; $M$13 &amp; " - " &amp; $M$7 &amp; " ) * " &amp; $M$5 &amp; " * " &amp; I23 &amp; " ) * ( " &amp; J23 &amp; " + " &amp; $M$4 &amp; " ) * " &amp; L23 &amp;" ) "</f>
        <v xml:space="preserve">( ( UnitkW1stBaseline * NumUnits * cdrRUL_Yrs + ( cdrEUL_Yrs - cdrRUL_Yrs ) * NumUnits * UnitkW2ndBaseline ) * ( NTGRkW + 0.05 ) * cdrRRLifecyclekW ) </v>
      </c>
      <c r="E23" s="32" t="str">
        <f>"( " &amp; H23 &amp; " * " &amp; $M$5 &amp; " * " &amp; $M$13 &amp; " * ( " &amp; J23 &amp; " + " &amp; $M$4 &amp; " ) * " &amp; L23 &amp;" ) "</f>
        <v xml:space="preserve">( UnitkW1stBaseline * NumUnits * cdrEUL_Yrs * ( NTGRkW + 0.05 ) * cdrRRLifecyclekW ) </v>
      </c>
      <c r="F23" t="str">
        <f>K23&amp;" == 1"</f>
        <v>cdrER_EvalExPost == 1</v>
      </c>
      <c r="H23" t="s">
        <v>131</v>
      </c>
      <c r="I23" t="s">
        <v>134</v>
      </c>
      <c r="J23" t="s">
        <v>84</v>
      </c>
      <c r="K23" t="s">
        <v>485</v>
      </c>
      <c r="L23" t="s">
        <v>504</v>
      </c>
      <c r="N23" s="31" t="s">
        <v>453</v>
      </c>
    </row>
    <row r="24" spans="2:14" ht="45">
      <c r="C24" t="s">
        <v>487</v>
      </c>
      <c r="D24" s="32" t="str">
        <f>"( ( " &amp; H24 &amp; " * " &amp; $M$5 &amp; " * " &amp; $M$7 &amp; " + ( " &amp; $M$13 &amp; " - " &amp; $M$7 &amp; " ) * " &amp; $M$5 &amp; " * " &amp; I24 &amp; " ) * ( " &amp; J24 &amp; " + " &amp; $M$4 &amp; " ) * " &amp; L24 &amp;" ) "</f>
        <v xml:space="preserve">( ( UnitkWh1stBaseline * NumUnits * cdrRUL_Yrs + ( cdrEUL_Yrs - cdrRUL_Yrs ) * NumUnits * UnitkWh2ndBaseline ) * ( NTGRkWh + 0.05 ) * cdrRRLifecyclekWh ) </v>
      </c>
      <c r="E24" s="32" t="str">
        <f>"( " &amp; H24 &amp; " * " &amp; $M$5 &amp; " * " &amp; $M$13 &amp; " * ( " &amp; J24 &amp; " + " &amp; $M$4 &amp; " ) * " &amp; L24 &amp;" ) "</f>
        <v xml:space="preserve">( UnitkWh1stBaseline * NumUnits * cdrEUL_Yrs * ( NTGRkWh + 0.05 ) * cdrRRLifecyclekWh ) </v>
      </c>
      <c r="F24" t="str">
        <f t="shared" ref="F24:F28" si="21">K24&amp;" == 1"</f>
        <v>cdrER_EvalExPost == 1</v>
      </c>
      <c r="H24" t="s">
        <v>132</v>
      </c>
      <c r="I24" t="s">
        <v>135</v>
      </c>
      <c r="J24" t="s">
        <v>85</v>
      </c>
      <c r="K24" t="s">
        <v>485</v>
      </c>
      <c r="L24" t="s">
        <v>505</v>
      </c>
      <c r="N24" s="31" t="s">
        <v>454</v>
      </c>
    </row>
    <row r="25" spans="2:14" ht="45">
      <c r="C25" t="s">
        <v>488</v>
      </c>
      <c r="D25" s="32" t="str">
        <f>"( ( " &amp; H25 &amp; " * " &amp; $M$5 &amp; " * " &amp; $M$7 &amp; " + ( " &amp; $M$13 &amp; " - " &amp; $M$7 &amp; " ) * " &amp; $M$5 &amp; " * " &amp; I25 &amp; " ) * ( " &amp; J25 &amp; " + " &amp; $M$4 &amp; " ) * " &amp; L25 &amp;" ) "</f>
        <v xml:space="preserve">( ( UnitTherm1stBaseline * NumUnits * cdrRUL_Yrs + ( cdrEUL_Yrs - cdrRUL_Yrs ) * NumUnits * UnitTherm2ndBaseline ) * ( NTGRTherm + 0.05 ) * cdrRRLifecycleTherm ) </v>
      </c>
      <c r="E25" s="32" t="str">
        <f>"( " &amp; H25 &amp; " * " &amp; $M$5 &amp; " * " &amp; $M$13 &amp; " * ( " &amp; J25 &amp; " + " &amp; $M$4 &amp; " ) * " &amp; L25 &amp;" ) "</f>
        <v xml:space="preserve">( UnitTherm1stBaseline * NumUnits * cdrEUL_Yrs * ( NTGRTherm + 0.05 ) * cdrRRLifecycleTherm ) </v>
      </c>
      <c r="F25" t="str">
        <f t="shared" si="21"/>
        <v>cdrER_EvalExPost == 1</v>
      </c>
      <c r="H25" t="s">
        <v>133</v>
      </c>
      <c r="I25" t="s">
        <v>136</v>
      </c>
      <c r="J25" t="s">
        <v>86</v>
      </c>
      <c r="K25" t="s">
        <v>485</v>
      </c>
      <c r="L25" t="s">
        <v>506</v>
      </c>
      <c r="N25" s="5" t="s">
        <v>455</v>
      </c>
    </row>
    <row r="26" spans="2:14" ht="45">
      <c r="B26" t="str">
        <f>B14</f>
        <v>kw</v>
      </c>
      <c r="C26" t="str">
        <f>"evalULsvg"&amp;B26</f>
        <v>evalULsvgkw</v>
      </c>
      <c r="D26" s="32" t="str">
        <f>"( ( " &amp; H26 &amp; " * " &amp; $M$5 &amp; " * " &amp; $M$8 &amp; " + ( " &amp; $M$14 &amp; " - " &amp; $M$8 &amp; " ) * " &amp; $M$5 &amp; " * " &amp; I26 &amp; " ) * ( " &amp; J26 &amp; " + " &amp; $M$4 &amp; " ) )"</f>
        <v>( ( EvalUnitkW1stBaseline * NumUnits * EvalRUL_Yrs + ( EvalEUL_Yrs - EvalRUL_Yrs ) * NumUnits * EvalUnitkW2ndBaseline ) * ( NTGRkW + 0.05 ) )</v>
      </c>
      <c r="E26" s="32" t="str">
        <f>"( " &amp; H26 &amp; " * " &amp; $M$5 &amp; " * " &amp; $M$14 &amp; " * ( " &amp; J26 &amp; " + " &amp; $M$4 &amp; " ) )"</f>
        <v>( EvalUnitkW1stBaseline * NumUnits * EvalEUL_Yrs * ( NTGRkW + 0.05 ) )</v>
      </c>
      <c r="F26" t="str">
        <f t="shared" si="21"/>
        <v>ER_EvalExPost == 1</v>
      </c>
      <c r="H26" t="s">
        <v>41</v>
      </c>
      <c r="I26" t="s">
        <v>44</v>
      </c>
      <c r="J26" t="s">
        <v>84</v>
      </c>
      <c r="K26" t="s">
        <v>39</v>
      </c>
      <c r="N26" s="31" t="s">
        <v>456</v>
      </c>
    </row>
    <row r="27" spans="2:14" ht="45">
      <c r="B27" t="str">
        <f>B15</f>
        <v>kwh</v>
      </c>
      <c r="C27" t="str">
        <f>"evalULsvg"&amp;B27</f>
        <v>evalULsvgkwh</v>
      </c>
      <c r="D27" s="32" t="str">
        <f>"( ( " &amp; H27 &amp; " * " &amp; $M$5 &amp; " * " &amp; $M$8 &amp; " + ( " &amp; $M$14 &amp; " - " &amp; $M$8 &amp; " ) * " &amp; $M$5 &amp; " * " &amp; I27 &amp; " ) * ( " &amp; J27 &amp; " + " &amp; $M$4 &amp; " ) )"</f>
        <v>( ( EvalUnitkWh1stBaseline * NumUnits * EvalRUL_Yrs + ( EvalEUL_Yrs - EvalRUL_Yrs ) * NumUnits * EvalUnitkWh2ndBaseline ) * ( NTGRkWh + 0.05 ) )</v>
      </c>
      <c r="E27" s="32" t="str">
        <f>"( " &amp; H27 &amp; " * " &amp; $M$5 &amp; " * " &amp; $M$14 &amp; " * ( " &amp; J27 &amp; " + " &amp; $M$4 &amp; " ) )"</f>
        <v>( EvalUnitkWh1stBaseline * NumUnits * EvalEUL_Yrs * ( NTGRkWh + 0.05 ) )</v>
      </c>
      <c r="F27" t="str">
        <f t="shared" si="21"/>
        <v>ER_EvalExPost == 1</v>
      </c>
      <c r="H27" t="s">
        <v>42</v>
      </c>
      <c r="I27" t="s">
        <v>45</v>
      </c>
      <c r="J27" t="s">
        <v>85</v>
      </c>
      <c r="K27" t="s">
        <v>39</v>
      </c>
      <c r="N27" s="31" t="s">
        <v>457</v>
      </c>
    </row>
    <row r="28" spans="2:14" ht="45">
      <c r="B28" t="str">
        <f>B16</f>
        <v>thm</v>
      </c>
      <c r="C28" t="str">
        <f>"evalULsvg"&amp;B28</f>
        <v>evalULsvgthm</v>
      </c>
      <c r="D28" s="32" t="str">
        <f>"( ( " &amp; H28 &amp; " * " &amp; $M$5 &amp; " * " &amp; $M$8 &amp; " + ( " &amp; $M$14 &amp; " - " &amp; $M$8 &amp; " ) * " &amp; $M$5 &amp; " * " &amp; I28 &amp; " ) * ( " &amp; J28 &amp; " + " &amp; $M$4 &amp; " ) )"</f>
        <v>( ( EvalUnitTherm1stBaseline * NumUnits * EvalRUL_Yrs + ( EvalEUL_Yrs - EvalRUL_Yrs ) * NumUnits * EvalUnitTherm2ndBaseline ) * ( NTGRTherm + 0.05 ) )</v>
      </c>
      <c r="E28" s="32" t="str">
        <f>"( " &amp; H28 &amp; " * " &amp; $M$5 &amp; " * " &amp; $M$14 &amp; " * ( " &amp; J28 &amp; " + " &amp; $M$4 &amp; " ) )"</f>
        <v>( EvalUnitTherm1stBaseline * NumUnits * EvalEUL_Yrs * ( NTGRTherm + 0.05 ) )</v>
      </c>
      <c r="F28" t="str">
        <f t="shared" si="21"/>
        <v>ER_EvalExPost == 1</v>
      </c>
      <c r="H28" t="s">
        <v>43</v>
      </c>
      <c r="I28" t="s">
        <v>46</v>
      </c>
      <c r="J28" t="s">
        <v>86</v>
      </c>
      <c r="K28" t="s">
        <v>39</v>
      </c>
      <c r="N28" s="31" t="s">
        <v>452</v>
      </c>
    </row>
    <row r="29" spans="2:14">
      <c r="B29" t="s">
        <v>513</v>
      </c>
      <c r="C29" t="str">
        <f>"evalULsvgelig"&amp;B29</f>
        <v>evalULsvgeligkw</v>
      </c>
      <c r="D29" t="str">
        <f t="shared" ref="D29" si="22">"( " &amp; H29 &amp; " )"</f>
        <v>( evalULsvgkw )</v>
      </c>
      <c r="E29" t="str">
        <f t="shared" ref="E29:E31" si="23">"( 0 )"</f>
        <v>( 0 )</v>
      </c>
      <c r="F29" t="str">
        <f t="shared" ref="F29:F31" si="24">K29&amp;B29&amp;" =="&amp;J29</f>
        <v>EvalIneligiblekw ==False</v>
      </c>
      <c r="H29" t="str">
        <f>C26</f>
        <v>evalULsvgkw</v>
      </c>
      <c r="J29" s="35" t="s">
        <v>546</v>
      </c>
      <c r="K29" t="s">
        <v>545</v>
      </c>
      <c r="N29" s="31"/>
    </row>
    <row r="30" spans="2:14">
      <c r="B30" t="s">
        <v>514</v>
      </c>
      <c r="C30" t="str">
        <f>"evalULsvgelig"&amp;B30</f>
        <v>evalULsvgeligkwh</v>
      </c>
      <c r="D30" t="str">
        <f t="shared" ref="D30:D31" si="25">"( " &amp; H30 &amp; " )"</f>
        <v>( evalULsvgkwh )</v>
      </c>
      <c r="E30" t="str">
        <f t="shared" si="23"/>
        <v>( 0 )</v>
      </c>
      <c r="F30" t="str">
        <f t="shared" si="24"/>
        <v>EvalIneligiblekwh ==False</v>
      </c>
      <c r="H30" t="str">
        <f>C27</f>
        <v>evalULsvgkwh</v>
      </c>
      <c r="J30" s="35" t="s">
        <v>546</v>
      </c>
      <c r="K30" t="s">
        <v>545</v>
      </c>
      <c r="N30" s="31"/>
    </row>
    <row r="31" spans="2:14">
      <c r="B31" t="s">
        <v>515</v>
      </c>
      <c r="C31" t="str">
        <f>"evalULsvgelig"&amp;B31</f>
        <v>evalULsvgeligthm</v>
      </c>
      <c r="D31" t="str">
        <f t="shared" si="25"/>
        <v>( evalULsvgthm )</v>
      </c>
      <c r="E31" t="str">
        <f t="shared" si="23"/>
        <v>( 0 )</v>
      </c>
      <c r="F31" t="str">
        <f t="shared" si="24"/>
        <v>EvalIneligiblethm ==False</v>
      </c>
      <c r="H31" t="str">
        <f>C28</f>
        <v>evalULsvgthm</v>
      </c>
      <c r="J31" s="35" t="s">
        <v>546</v>
      </c>
      <c r="K31" t="s">
        <v>545</v>
      </c>
      <c r="N31" s="31"/>
    </row>
    <row r="32" spans="2:14" ht="60">
      <c r="B32" t="str">
        <f>B26</f>
        <v>kw</v>
      </c>
      <c r="C32" t="str">
        <f>"atrULsvg"&amp;B32</f>
        <v>atrULsvgkw</v>
      </c>
      <c r="D32" s="32" t="str">
        <f>"( ( " &amp; H32 &amp; " * " &amp; $M$5 &amp; " * " &amp; $M$9 &amp; " + ( " &amp; $M$15 &amp; " - " &amp; $M$9 &amp; " ) * " &amp; $M$5 &amp; " * " &amp; I32 &amp; " ) * ( " &amp; J32 &amp; " + " &amp; $M$4 &amp; " ) * " &amp; L32 &amp; " )"</f>
        <v>( ( EvalUnitkW1stBaseline_atr * NumUnits * EvalRUL_Yrs_atr + ( EvalEUL_Yrs_atr - EvalRUL_Yrs_atr ) * NumUnits * EvalUnitkW2ndBaseline_atr ) * ( NTGRkW + 0.05 ) * EvalRRLifecyclekW_atr )</v>
      </c>
      <c r="E32" s="32" t="str">
        <f>"( " &amp; H32 &amp; " * " &amp; $M$5 &amp; " * " &amp; $M$15 &amp; " * ( " &amp; J32 &amp; " + " &amp; $M$4 &amp; " ) * " &amp; L32 &amp; " )"</f>
        <v>( EvalUnitkW1stBaseline_atr * NumUnits * EvalEUL_Yrs_atr * ( NTGRkW + 0.05 ) * EvalRRLifecyclekW_atr )</v>
      </c>
      <c r="F32" t="str">
        <f t="shared" ref="F32:F34" si="26">K32&amp;" == 1"</f>
        <v>ER_EvalExPost_atr == 1</v>
      </c>
      <c r="H32" t="str">
        <f t="shared" ref="H32:I34" si="27">H74</f>
        <v>EvalUnitkW1stBaseline_atr</v>
      </c>
      <c r="I32" t="str">
        <f t="shared" si="27"/>
        <v>EvalUnitkW2ndBaseline_atr</v>
      </c>
      <c r="J32" t="str">
        <f>J26</f>
        <v>NTGRkW</v>
      </c>
      <c r="K32" t="s">
        <v>575</v>
      </c>
      <c r="L32" t="str">
        <f>$L$17</f>
        <v>EvalRRLifecyclekW_atr</v>
      </c>
      <c r="N32" s="31"/>
    </row>
    <row r="33" spans="2:14" ht="60">
      <c r="B33" t="str">
        <f>B27</f>
        <v>kwh</v>
      </c>
      <c r="C33" t="str">
        <f>"atrULsvg"&amp;B33</f>
        <v>atrULsvgkwh</v>
      </c>
      <c r="D33" s="32" t="str">
        <f>"( ( " &amp; H33 &amp; " * " &amp; $M$5 &amp; " * " &amp; $M$9 &amp; " + ( " &amp; $M$15 &amp; " - " &amp; $M$9 &amp; " ) * " &amp; $M$5 &amp; " * " &amp; I33 &amp; " ) * ( " &amp; J33 &amp; " + " &amp; $M$4 &amp; " ) * " &amp; L33 &amp; " )"</f>
        <v>( ( EvalUnitkWh1stBaseline_atr * NumUnits * EvalRUL_Yrs_atr + ( EvalEUL_Yrs_atr - EvalRUL_Yrs_atr ) * NumUnits * EvalUnitkWh2ndBaseline_atr ) * ( NTGRkWh + 0.05 ) * EvalRRLifecyclekWh_atr )</v>
      </c>
      <c r="E33" s="32" t="str">
        <f t="shared" ref="E33:E34" si="28">"( " &amp; H33 &amp; " * " &amp; $M$5 &amp; " * " &amp; $M$15 &amp; " * ( " &amp; J33 &amp; " + " &amp; $M$4 &amp; " ) * " &amp; L33 &amp; " )"</f>
        <v>( EvalUnitkWh1stBaseline_atr * NumUnits * EvalEUL_Yrs_atr * ( NTGRkWh + 0.05 ) * EvalRRLifecyclekWh_atr )</v>
      </c>
      <c r="F33" t="str">
        <f t="shared" si="26"/>
        <v>ER_EvalExPost_atr == 1</v>
      </c>
      <c r="H33" t="str">
        <f t="shared" si="27"/>
        <v>EvalUnitkWh1stBaseline_atr</v>
      </c>
      <c r="I33" t="str">
        <f t="shared" si="27"/>
        <v>EvalUnitkWh2ndBaseline_atr</v>
      </c>
      <c r="J33" t="str">
        <f>J27</f>
        <v>NTGRkWh</v>
      </c>
      <c r="K33" t="s">
        <v>575</v>
      </c>
      <c r="L33" t="str">
        <f>$L$18</f>
        <v>EvalRRLifecyclekWh_atr</v>
      </c>
      <c r="N33" s="31"/>
    </row>
    <row r="34" spans="2:14" ht="60">
      <c r="B34" t="str">
        <f>B28</f>
        <v>thm</v>
      </c>
      <c r="C34" t="str">
        <f>"atrULsvg"&amp;B34</f>
        <v>atrULsvgthm</v>
      </c>
      <c r="D34" s="32" t="str">
        <f>"( ( " &amp; H34 &amp; " * " &amp; $M$5 &amp; " * " &amp; $M$9 &amp; " + ( " &amp; $M$15 &amp; " - " &amp; $M$9 &amp; " ) * " &amp; $M$5 &amp; " * " &amp; I34 &amp; " ) * ( " &amp; J34 &amp; " + " &amp; $M$4 &amp; " ) * " &amp; L34 &amp; " )"</f>
        <v>( ( EvalUnitTherm1stBaseline_atr * NumUnits * EvalRUL_Yrs_atr + ( EvalEUL_Yrs_atr - EvalRUL_Yrs_atr ) * NumUnits * EvalUnitTherm2ndBaseline_atr ) * ( NTGRTherm + 0.05 ) * EvalRRLifecycleTherm_atr )</v>
      </c>
      <c r="E34" s="32" t="str">
        <f t="shared" si="28"/>
        <v>( EvalUnitTherm1stBaseline_atr * NumUnits * EvalEUL_Yrs_atr * ( NTGRTherm + 0.05 ) * EvalRRLifecycleTherm_atr )</v>
      </c>
      <c r="F34" t="str">
        <f t="shared" si="26"/>
        <v>ER_EvalExPost_atr == 1</v>
      </c>
      <c r="H34" t="str">
        <f t="shared" si="27"/>
        <v>EvalUnitTherm1stBaseline_atr</v>
      </c>
      <c r="I34" t="str">
        <f t="shared" si="27"/>
        <v>EvalUnitTherm2ndBaseline_atr</v>
      </c>
      <c r="J34" t="str">
        <f>J28</f>
        <v>NTGRTherm</v>
      </c>
      <c r="K34" t="s">
        <v>575</v>
      </c>
      <c r="L34" t="str">
        <f>$L$19</f>
        <v>EvalRRLifecycleTherm_atr</v>
      </c>
      <c r="N34" s="31"/>
    </row>
    <row r="35" spans="2:14">
      <c r="B35" t="str">
        <f t="shared" ref="B35:B43" si="29">B29</f>
        <v>kw</v>
      </c>
      <c r="C35" t="str">
        <f>"xatr_ULsvgelig"&amp;B35</f>
        <v>xatr_ULsvgeligkw</v>
      </c>
      <c r="D35" t="str">
        <f t="shared" ref="D35" si="30">"( " &amp; H35 &amp; " )"</f>
        <v>( atrULsvgkw )</v>
      </c>
      <c r="E35" t="str">
        <f t="shared" ref="E35:E37" si="31">"( 0 )"</f>
        <v>( 0 )</v>
      </c>
      <c r="F35" t="str">
        <f>F8</f>
        <v xml:space="preserve">( ( cdrIneligInstallDate == 0 ) &amp; ( EvalIneligiblekw .isna() )  ) | ( EvalIneligiblekw ==False ) </v>
      </c>
      <c r="H35" t="str">
        <f>C32</f>
        <v>atrULsvgkw</v>
      </c>
      <c r="J35" s="35"/>
      <c r="N35" s="31"/>
    </row>
    <row r="36" spans="2:14">
      <c r="B36" t="str">
        <f t="shared" si="29"/>
        <v>kwh</v>
      </c>
      <c r="C36" t="str">
        <f>"xatr_ULsvgelig"&amp;B36</f>
        <v>xatr_ULsvgeligkwh</v>
      </c>
      <c r="D36" t="str">
        <f t="shared" ref="D36:D37" si="32">"( " &amp; H36 &amp; " )"</f>
        <v>( atrULsvgkwh )</v>
      </c>
      <c r="E36" t="str">
        <f t="shared" si="31"/>
        <v>( 0 )</v>
      </c>
      <c r="F36" t="str">
        <f>F9</f>
        <v xml:space="preserve">( ( cdrIneligInstallDate == 0 ) &amp; ( EvalIneligiblekwh .isna() )  ) | ( EvalIneligiblekwh ==False ) </v>
      </c>
      <c r="H36" t="str">
        <f t="shared" ref="H36:H37" si="33">C33</f>
        <v>atrULsvgkwh</v>
      </c>
      <c r="J36" s="35"/>
      <c r="N36" s="31"/>
    </row>
    <row r="37" spans="2:14">
      <c r="B37" t="str">
        <f t="shared" si="29"/>
        <v>thm</v>
      </c>
      <c r="C37" t="str">
        <f>"xatr_ULsvgelig"&amp;B37</f>
        <v>xatr_ULsvgeligthm</v>
      </c>
      <c r="D37" t="str">
        <f t="shared" si="32"/>
        <v>( atrULsvgthm )</v>
      </c>
      <c r="E37" t="str">
        <f t="shared" si="31"/>
        <v>( 0 )</v>
      </c>
      <c r="F37" t="str">
        <f>F10</f>
        <v xml:space="preserve">( ( cdrIneligInstallDate == 0 ) &amp; ( EvalIneligiblethm .isna() )  ) | ( EvalIneligiblethm ==False ) </v>
      </c>
      <c r="H37" t="str">
        <f t="shared" si="33"/>
        <v>atrULsvgthm</v>
      </c>
      <c r="J37" s="35"/>
      <c r="N37" s="31"/>
    </row>
    <row r="38" spans="2:14" ht="45">
      <c r="B38" t="str">
        <f t="shared" si="29"/>
        <v>kw</v>
      </c>
      <c r="C38" t="str">
        <f>"atrNTGsvg"&amp;B38</f>
        <v>atrNTGsvgkw</v>
      </c>
      <c r="D38" s="32" t="str">
        <f>"( ( " &amp; H38 &amp; " * " &amp; $M$5 &amp; " * " &amp; $M$6 &amp; " + ( " &amp; $M$12 &amp; " - " &amp; $M$6 &amp; " ) * " &amp; $M$5 &amp; " * " &amp; I38 &amp; " ) * ( " &amp; J38 &amp; " + " &amp; $M$4 &amp; " )  * " &amp; L38 &amp; " )"</f>
        <v>( ( EvalUnitkW1stBaseline_atr * NumUnits * RUL_Yrs + ( EUL_Yrs - RUL_Yrs ) * NumUnits * EvalUnitkW2ndBaseline_atr ) * ( EvalNTG_kW_atr + 0.05 )  * EvalRRLifecyclekW_atr )</v>
      </c>
      <c r="E38" s="32" t="str">
        <f>"( " &amp; H38 &amp; " * " &amp; $M$5 &amp; " * " &amp; $M$12 &amp; " * ( " &amp; J38 &amp; " + " &amp; $M$4 &amp; " )  * " &amp; L38 &amp; " )"</f>
        <v>( EvalUnitkW1stBaseline_atr * NumUnits * EUL_Yrs * ( EvalNTG_kW_atr + 0.05 )  * EvalRRLifecyclekW_atr )</v>
      </c>
      <c r="F38" t="str">
        <f t="shared" ref="F38" si="34">K38&amp;" == 1"</f>
        <v>ER_EvalExPost_atr == 1</v>
      </c>
      <c r="H38" t="str">
        <f>H32</f>
        <v>EvalUnitkW1stBaseline_atr</v>
      </c>
      <c r="I38" t="str">
        <f t="shared" ref="I38" si="35">I32</f>
        <v>EvalUnitkW2ndBaseline_atr</v>
      </c>
      <c r="J38" t="s">
        <v>578</v>
      </c>
      <c r="K38" t="s">
        <v>575</v>
      </c>
      <c r="L38" t="str">
        <f>$L$17</f>
        <v>EvalRRLifecyclekW_atr</v>
      </c>
      <c r="N38" s="31"/>
    </row>
    <row r="39" spans="2:14" ht="45">
      <c r="B39" t="str">
        <f t="shared" si="29"/>
        <v>kwh</v>
      </c>
      <c r="C39" t="str">
        <f t="shared" ref="C39:C40" si="36">"atrNTGsvg"&amp;B39</f>
        <v>atrNTGsvgkwh</v>
      </c>
      <c r="D39" s="32" t="str">
        <f t="shared" ref="D39:D40" si="37">"( ( " &amp; H39 &amp; " * " &amp; $M$5 &amp; " * " &amp; $M$6 &amp; " + ( " &amp; $M$12 &amp; " - " &amp; $M$6 &amp; " ) * " &amp; $M$5 &amp; " * " &amp; I39 &amp; " ) * ( " &amp; J39 &amp; " + " &amp; $M$4 &amp; " )  * " &amp; L39 &amp; " )"</f>
        <v>( ( EvalUnitkWh1stBaseline_atr * NumUnits * RUL_Yrs + ( EUL_Yrs - RUL_Yrs ) * NumUnits * EvalUnitkWh2ndBaseline_atr ) * ( EvalNTG_kWH_atr + 0.05 )  * EvalRRLifecyclekWh_atr )</v>
      </c>
      <c r="E39" s="32" t="str">
        <f t="shared" ref="E39:E40" si="38">"( " &amp; H39 &amp; " * " &amp; $M$5 &amp; " * " &amp; $M$12 &amp; " * ( " &amp; J39 &amp; " + " &amp; $M$4 &amp; " )  * " &amp; L39 &amp; " )"</f>
        <v>( EvalUnitkWh1stBaseline_atr * NumUnits * EUL_Yrs * ( EvalNTG_kWH_atr + 0.05 )  * EvalRRLifecyclekWh_atr )</v>
      </c>
      <c r="F39" t="str">
        <f t="shared" ref="F39:F40" si="39">K39&amp;" == 1"</f>
        <v>ER_EvalExPost_atr == 1</v>
      </c>
      <c r="H39" t="str">
        <f t="shared" ref="H39:I39" si="40">H33</f>
        <v>EvalUnitkWh1stBaseline_atr</v>
      </c>
      <c r="I39" t="str">
        <f t="shared" si="40"/>
        <v>EvalUnitkWh2ndBaseline_atr</v>
      </c>
      <c r="J39" t="s">
        <v>579</v>
      </c>
      <c r="K39" t="s">
        <v>575</v>
      </c>
      <c r="L39" t="str">
        <f>$L$18</f>
        <v>EvalRRLifecyclekWh_atr</v>
      </c>
      <c r="N39" s="31"/>
    </row>
    <row r="40" spans="2:14" ht="45">
      <c r="B40" t="str">
        <f t="shared" si="29"/>
        <v>thm</v>
      </c>
      <c r="C40" t="str">
        <f t="shared" si="36"/>
        <v>atrNTGsvgthm</v>
      </c>
      <c r="D40" s="32" t="str">
        <f t="shared" si="37"/>
        <v>( ( EvalUnitTherm1stBaseline_atr * NumUnits * RUL_Yrs + ( EUL_Yrs - RUL_Yrs ) * NumUnits * EvalUnitTherm2ndBaseline_atr ) * ( EvalNTG_therms_atr + 0.05 )  * EvalRRLifecycleTherm_atr )</v>
      </c>
      <c r="E40" s="32" t="str">
        <f t="shared" si="38"/>
        <v>( EvalUnitTherm1stBaseline_atr * NumUnits * EUL_Yrs * ( EvalNTG_therms_atr + 0.05 )  * EvalRRLifecycleTherm_atr )</v>
      </c>
      <c r="F40" t="str">
        <f t="shared" si="39"/>
        <v>ER_EvalExPost_atr == 1</v>
      </c>
      <c r="H40" t="str">
        <f t="shared" ref="H40:I40" si="41">H34</f>
        <v>EvalUnitTherm1stBaseline_atr</v>
      </c>
      <c r="I40" t="str">
        <f t="shared" si="41"/>
        <v>EvalUnitTherm2ndBaseline_atr</v>
      </c>
      <c r="J40" t="s">
        <v>580</v>
      </c>
      <c r="K40" t="s">
        <v>575</v>
      </c>
      <c r="L40" t="str">
        <f>$L$19</f>
        <v>EvalRRLifecycleTherm_atr</v>
      </c>
      <c r="N40" s="31"/>
    </row>
    <row r="41" spans="2:14">
      <c r="B41" t="str">
        <f t="shared" si="29"/>
        <v>kw</v>
      </c>
      <c r="C41" t="str">
        <f>"atr_NTGsvgelig"&amp;B41</f>
        <v>atr_NTGsvgeligkw</v>
      </c>
      <c r="D41" t="str">
        <f t="shared" ref="D41" si="42">"( " &amp; H41 &amp; " )"</f>
        <v>( atrNTGsvgkw )</v>
      </c>
      <c r="E41" t="str">
        <f t="shared" ref="E41:E43" si="43">"( 0 )"</f>
        <v>( 0 )</v>
      </c>
      <c r="F41" t="str">
        <f>F8</f>
        <v xml:space="preserve">( ( cdrIneligInstallDate == 0 ) &amp; ( EvalIneligiblekw .isna() )  ) | ( EvalIneligiblekw ==False ) </v>
      </c>
      <c r="H41" t="str">
        <f>C38</f>
        <v>atrNTGsvgkw</v>
      </c>
      <c r="J41" s="35"/>
      <c r="N41" s="31"/>
    </row>
    <row r="42" spans="2:14">
      <c r="B42" t="str">
        <f t="shared" si="29"/>
        <v>kwh</v>
      </c>
      <c r="C42" t="str">
        <f>"atr_NTGsvgelig"&amp;B42</f>
        <v>atr_NTGsvgeligkwh</v>
      </c>
      <c r="D42" t="str">
        <f t="shared" ref="D42:D43" si="44">"( " &amp; H42 &amp; " )"</f>
        <v>( atrNTGsvgkwh )</v>
      </c>
      <c r="E42" t="str">
        <f t="shared" si="43"/>
        <v>( 0 )</v>
      </c>
      <c r="F42" t="str">
        <f t="shared" ref="F42:F43" si="45">F9</f>
        <v xml:space="preserve">( ( cdrIneligInstallDate == 0 ) &amp; ( EvalIneligiblekwh .isna() )  ) | ( EvalIneligiblekwh ==False ) </v>
      </c>
      <c r="H42" t="str">
        <f t="shared" ref="H42:H43" si="46">C39</f>
        <v>atrNTGsvgkwh</v>
      </c>
      <c r="J42" s="35"/>
      <c r="N42" s="31"/>
    </row>
    <row r="43" spans="2:14">
      <c r="B43" t="str">
        <f t="shared" si="29"/>
        <v>thm</v>
      </c>
      <c r="C43" t="str">
        <f>"atr_NTGsvgelig"&amp;B43</f>
        <v>atr_NTGsvgeligthm</v>
      </c>
      <c r="D43" t="str">
        <f t="shared" si="44"/>
        <v>( atrNTGsvgthm )</v>
      </c>
      <c r="E43" t="str">
        <f t="shared" si="43"/>
        <v>( 0 )</v>
      </c>
      <c r="F43" t="str">
        <f t="shared" si="45"/>
        <v xml:space="preserve">( ( cdrIneligInstallDate == 0 ) &amp; ( EvalIneligiblethm .isna() )  ) | ( EvalIneligiblethm ==False ) </v>
      </c>
      <c r="H43" t="str">
        <f t="shared" si="46"/>
        <v>atrNTGsvgthm</v>
      </c>
      <c r="J43" s="35"/>
      <c r="N43" s="31"/>
    </row>
    <row r="44" spans="2:14" ht="45">
      <c r="C44" t="s">
        <v>482</v>
      </c>
      <c r="D44" s="32" t="str">
        <f>"( ( " &amp; H44 &amp; " * " &amp; $M$5 &amp; " * " &amp; $M$6 &amp; " + ( " &amp; $M$12 &amp; " - " &amp; $M$6 &amp; " ) * " &amp; $M$5 &amp; " * " &amp; I44 &amp; " ) * ( " &amp; J44 &amp; " + " &amp; $M$4 &amp; " ) * " &amp; L44 &amp;" ) "</f>
        <v xml:space="preserve">( ( UnitkW1stBaseline * NumUnits * RUL_Yrs + ( EUL_Yrs - RUL_Yrs ) * NumUnits * UnitkW2ndBaseline ) * ( cdrNTG_kW + 0.05 ) * cdrRRLifecyclekW ) </v>
      </c>
      <c r="E44" s="32" t="str">
        <f>"( " &amp; H44 &amp; " * " &amp; $M$5 &amp; " * " &amp; $M$12 &amp; " * ( " &amp; J44 &amp; " + " &amp; $M$4 &amp; " ) * " &amp; L44 &amp;" ) "</f>
        <v xml:space="preserve">( UnitkW1stBaseline * NumUnits * EUL_Yrs * ( cdrNTG_kW + 0.05 ) * cdrRRLifecyclekW ) </v>
      </c>
      <c r="F44" t="str">
        <f>K44&amp;" == 1"</f>
        <v>ER_IOUReported == 1</v>
      </c>
      <c r="H44" t="s">
        <v>131</v>
      </c>
      <c r="I44" t="s">
        <v>134</v>
      </c>
      <c r="J44" t="s">
        <v>471</v>
      </c>
      <c r="K44" t="s">
        <v>284</v>
      </c>
      <c r="L44" t="s">
        <v>504</v>
      </c>
      <c r="N44" s="31" t="s">
        <v>458</v>
      </c>
    </row>
    <row r="45" spans="2:14" ht="45">
      <c r="C45" t="s">
        <v>483</v>
      </c>
      <c r="D45" s="32" t="str">
        <f>"( ( " &amp; H45 &amp; " * " &amp; $M$5 &amp; " * " &amp; $M$6 &amp; " + ( " &amp; $M$12 &amp; " - " &amp; $M$6 &amp; " ) * " &amp; $M$5 &amp; " * " &amp; I45 &amp; " ) * ( " &amp; J45 &amp; " + " &amp; $M$4 &amp; " ) * " &amp; L45 &amp;" ) "</f>
        <v xml:space="preserve">( ( UnitkWh1stBaseline * NumUnits * RUL_Yrs + ( EUL_Yrs - RUL_Yrs ) * NumUnits * UnitkWh2ndBaseline ) * ( cdrNTG_kWH + 0.05 ) * cdrRRLifecyclekWh ) </v>
      </c>
      <c r="E45" s="32" t="str">
        <f>"( " &amp; H45 &amp; " * " &amp; $M$5 &amp; " * " &amp; $M$12 &amp; " * ( " &amp; J45 &amp; " + " &amp; $M$4 &amp; " ) * " &amp; L45 &amp;" ) "</f>
        <v xml:space="preserve">( UnitkWh1stBaseline * NumUnits * EUL_Yrs * ( cdrNTG_kWH + 0.05 ) * cdrRRLifecyclekWh ) </v>
      </c>
      <c r="F45" t="str">
        <f>K45&amp;" == 1"</f>
        <v>ER_IOUReported == 1</v>
      </c>
      <c r="H45" t="s">
        <v>132</v>
      </c>
      <c r="I45" t="s">
        <v>135</v>
      </c>
      <c r="J45" t="s">
        <v>472</v>
      </c>
      <c r="K45" t="s">
        <v>284</v>
      </c>
      <c r="L45" t="s">
        <v>505</v>
      </c>
    </row>
    <row r="46" spans="2:14" ht="45">
      <c r="C46" t="s">
        <v>484</v>
      </c>
      <c r="D46" s="32" t="str">
        <f>"( ( " &amp; H46 &amp; " * " &amp; $M$5 &amp; " * " &amp; $M$6 &amp; " + ( " &amp; $M$12 &amp; " - " &amp; $M$6 &amp; " ) * " &amp; $M$5 &amp; " * " &amp; I46 &amp; " ) * ( " &amp; J46 &amp; " + " &amp; $M$4 &amp; " ) * " &amp; L46 &amp;" ) "</f>
        <v xml:space="preserve">( ( UnitTherm1stBaseline * NumUnits * RUL_Yrs + ( EUL_Yrs - RUL_Yrs ) * NumUnits * UnitTherm2ndBaseline ) * ( cdrNTG_kW + 0.05 ) * cdrRRLifecycleTherm ) </v>
      </c>
      <c r="E46" s="32" t="str">
        <f>"( " &amp; H46 &amp; " * " &amp; $M$5 &amp; " * " &amp; $M$12 &amp; " * ( " &amp; J46 &amp; " + " &amp; $M$4 &amp; " ) * " &amp; L46 &amp;" ) "</f>
        <v xml:space="preserve">( UnitTherm1stBaseline * NumUnits * EUL_Yrs * ( cdrNTG_kW + 0.05 ) * cdrRRLifecycleTherm ) </v>
      </c>
      <c r="F46" t="str">
        <f>K46&amp;" == 1"</f>
        <v>ER_IOUReported == 1</v>
      </c>
      <c r="H46" t="s">
        <v>133</v>
      </c>
      <c r="I46" t="s">
        <v>136</v>
      </c>
      <c r="J46" t="s">
        <v>471</v>
      </c>
      <c r="K46" t="s">
        <v>284</v>
      </c>
      <c r="L46" t="s">
        <v>506</v>
      </c>
    </row>
    <row r="47" spans="2:14">
      <c r="B47" t="s">
        <v>513</v>
      </c>
      <c r="C47" t="str">
        <f>"cdrntgelig" &amp; B47</f>
        <v>cdrntgeligkw</v>
      </c>
      <c r="D47" t="str">
        <f>"( " &amp; H47 &amp; " )"</f>
        <v>( cdrntgonlykw )</v>
      </c>
      <c r="E47" t="str">
        <f>"( 0 )"</f>
        <v>( 0 )</v>
      </c>
      <c r="F47" t="str">
        <f>K47&amp;" != 1"</f>
        <v>cdrIneligInstallDate != 1</v>
      </c>
      <c r="H47" t="str">
        <f>C44</f>
        <v>cdrntgonlykw</v>
      </c>
      <c r="K47" t="s">
        <v>461</v>
      </c>
    </row>
    <row r="48" spans="2:14">
      <c r="B48" t="s">
        <v>514</v>
      </c>
      <c r="C48" t="str">
        <f>"cdrntgelig" &amp; B48</f>
        <v>cdrntgeligkwh</v>
      </c>
      <c r="D48" t="str">
        <f>"( " &amp; H48 &amp; " )"</f>
        <v>( cdrntgonlykwh )</v>
      </c>
      <c r="E48" t="str">
        <f t="shared" ref="E48:E49" si="47">"( 0 )"</f>
        <v>( 0 )</v>
      </c>
      <c r="F48" t="str">
        <f>K48&amp;" != 1"</f>
        <v>cdrIneligInstallDate != 1</v>
      </c>
      <c r="H48" t="str">
        <f>C45</f>
        <v>cdrntgonlykwh</v>
      </c>
      <c r="K48" t="s">
        <v>461</v>
      </c>
    </row>
    <row r="49" spans="2:12">
      <c r="B49" t="s">
        <v>515</v>
      </c>
      <c r="C49" t="str">
        <f>"cdrntgelig" &amp; B49</f>
        <v>cdrntgeligthm</v>
      </c>
      <c r="D49" t="str">
        <f>"( " &amp; H49 &amp; " )"</f>
        <v>( cdrntgonlythm )</v>
      </c>
      <c r="E49" t="str">
        <f t="shared" si="47"/>
        <v>( 0 )</v>
      </c>
      <c r="F49" t="str">
        <f>K49&amp;" != 1"</f>
        <v>cdrIneligInstallDate != 1</v>
      </c>
      <c r="H49" t="str">
        <f>C46</f>
        <v>cdrntgonlythm</v>
      </c>
      <c r="K49" t="s">
        <v>461</v>
      </c>
    </row>
    <row r="50" spans="2:12" ht="45">
      <c r="B50" t="s">
        <v>513</v>
      </c>
      <c r="C50" t="str">
        <f>"cdrULNTG" &amp; B50</f>
        <v>cdrULNTGkw</v>
      </c>
      <c r="D50" s="32" t="str">
        <f>"( ( " &amp; H50 &amp; " * " &amp; $M$5 &amp; " * " &amp; $M$7 &amp; " + ( " &amp; $M$13 &amp; " - " &amp; $M$7 &amp; " ) * " &amp; $M$5 &amp; " * " &amp; I50 &amp; " ) * ( " &amp; J50 &amp; " + " &amp; $M$4 &amp; " ) * " &amp; L50 &amp;" ) "</f>
        <v xml:space="preserve">( ( UnitkW1stBaseline * NumUnits * cdrRUL_Yrs + ( cdrEUL_Yrs - cdrRUL_Yrs ) * NumUnits * UnitkW2ndBaseline ) * ( cdrNTG_kW + 0.05 ) * cdrRRLifecyclekW ) </v>
      </c>
      <c r="E50" s="32" t="str">
        <f>"( " &amp; H50 &amp; " * " &amp; $M$5 &amp; " * " &amp; $M$13 &amp; " * ( " &amp; J50 &amp; " + " &amp; $M$4 &amp; " ) * " &amp; L50 &amp;" ) "</f>
        <v xml:space="preserve">( UnitkW1stBaseline * NumUnits * cdrEUL_Yrs * ( cdrNTG_kW + 0.05 ) * cdrRRLifecyclekW ) </v>
      </c>
      <c r="F50" t="str">
        <f t="shared" ref="F50:F52" si="48">K50&amp;" == 1"</f>
        <v>cdrER_EvalExPost == 1</v>
      </c>
      <c r="H50" t="s">
        <v>131</v>
      </c>
      <c r="I50" t="s">
        <v>134</v>
      </c>
      <c r="J50" t="s">
        <v>471</v>
      </c>
      <c r="K50" t="s">
        <v>485</v>
      </c>
      <c r="L50" t="s">
        <v>504</v>
      </c>
    </row>
    <row r="51" spans="2:12" ht="45">
      <c r="B51" t="s">
        <v>514</v>
      </c>
      <c r="C51" t="str">
        <f t="shared" ref="C51:C52" si="49">"cdrULNTG" &amp; B51</f>
        <v>cdrULNTGkwh</v>
      </c>
      <c r="D51" s="32" t="str">
        <f>"( ( " &amp; H51 &amp; " * " &amp; $M$5 &amp; " * " &amp; $M$7 &amp; " + ( " &amp; $M$13 &amp; " - " &amp; $M$7 &amp; " ) * " &amp; $M$5 &amp; " * " &amp; I51 &amp; " ) * ( " &amp; J51 &amp; " + " &amp; $M$4 &amp; " ) * " &amp; L51 &amp;" ) "</f>
        <v xml:space="preserve">( ( UnitkWh1stBaseline * NumUnits * cdrRUL_Yrs + ( cdrEUL_Yrs - cdrRUL_Yrs ) * NumUnits * UnitkWh2ndBaseline ) * ( cdrNTG_kWH + 0.05 ) * cdrRRLifecyclekWh ) </v>
      </c>
      <c r="E51" s="32" t="str">
        <f>"( " &amp; H51 &amp; " * " &amp; $M$5 &amp; " * " &amp; $M$13 &amp; " * ( " &amp; J51 &amp; " + " &amp; $M$4 &amp; " ) * " &amp; L51 &amp;" ) "</f>
        <v xml:space="preserve">( UnitkWh1stBaseline * NumUnits * cdrEUL_Yrs * ( cdrNTG_kWH + 0.05 ) * cdrRRLifecyclekWh ) </v>
      </c>
      <c r="F51" t="str">
        <f t="shared" si="48"/>
        <v>cdrER_EvalExPost == 1</v>
      </c>
      <c r="H51" t="s">
        <v>132</v>
      </c>
      <c r="I51" t="s">
        <v>135</v>
      </c>
      <c r="J51" t="s">
        <v>472</v>
      </c>
      <c r="K51" t="s">
        <v>485</v>
      </c>
      <c r="L51" t="s">
        <v>505</v>
      </c>
    </row>
    <row r="52" spans="2:12" ht="45">
      <c r="B52" t="s">
        <v>515</v>
      </c>
      <c r="C52" t="str">
        <f t="shared" si="49"/>
        <v>cdrULNTGthm</v>
      </c>
      <c r="D52" s="32" t="str">
        <f>"( ( " &amp; H52 &amp; " * " &amp; $M$5 &amp; " * " &amp; $M$7 &amp; " + ( " &amp; $M$13 &amp; " - " &amp; $M$7 &amp; " ) * " &amp; $M$5 &amp; " * " &amp; I52 &amp; " ) * ( " &amp; J52 &amp; " + " &amp; $M$4 &amp; " ) * " &amp; L52 &amp;" ) "</f>
        <v xml:space="preserve">( ( UnitTherm1stBaseline * NumUnits * cdrRUL_Yrs + ( cdrEUL_Yrs - cdrRUL_Yrs ) * NumUnits * UnitTherm2ndBaseline ) * ( cdrNTG_therms + 0.05 ) * cdrRRLifecycleTherm ) </v>
      </c>
      <c r="E52" s="32" t="str">
        <f>"( " &amp; H52 &amp; " * " &amp; $M$5 &amp; " * " &amp; $M$13 &amp; " * ( " &amp; J52 &amp; " + " &amp; $M$4 &amp; " ) * " &amp; L52 &amp;" ) "</f>
        <v xml:space="preserve">( UnitTherm1stBaseline * NumUnits * cdrEUL_Yrs * ( cdrNTG_therms + 0.05 ) * cdrRRLifecycleTherm ) </v>
      </c>
      <c r="F52" t="str">
        <f t="shared" si="48"/>
        <v>cdrER_EvalExPost == 1</v>
      </c>
      <c r="H52" t="s">
        <v>133</v>
      </c>
      <c r="I52" t="s">
        <v>136</v>
      </c>
      <c r="J52" t="s">
        <v>473</v>
      </c>
      <c r="K52" t="s">
        <v>485</v>
      </c>
      <c r="L52" t="s">
        <v>506</v>
      </c>
    </row>
    <row r="53" spans="2:12">
      <c r="B53" t="s">
        <v>513</v>
      </c>
      <c r="C53" t="str">
        <f>"cdrulntgelig" &amp; B53</f>
        <v>cdrulntgeligkw</v>
      </c>
      <c r="D53" t="str">
        <f>"( " &amp; H53 &amp; " )"</f>
        <v>( cdrULNTGkw )</v>
      </c>
      <c r="E53" t="str">
        <f>"( 0 )"</f>
        <v>( 0 )</v>
      </c>
      <c r="F53" t="str">
        <f>K53&amp;" != 1"</f>
        <v>cdrIneligInstallDate != 1</v>
      </c>
      <c r="H53" t="str">
        <f>C50</f>
        <v>cdrULNTGkw</v>
      </c>
      <c r="K53" t="s">
        <v>461</v>
      </c>
    </row>
    <row r="54" spans="2:12">
      <c r="B54" t="s">
        <v>514</v>
      </c>
      <c r="C54" t="str">
        <f>"cdrulntgelig" &amp; B54</f>
        <v>cdrulntgeligkwh</v>
      </c>
      <c r="D54" t="str">
        <f>"( " &amp; H54 &amp; " )"</f>
        <v>( cdrULNTGkwh )</v>
      </c>
      <c r="E54" t="str">
        <f t="shared" ref="E54:E55" si="50">"( 0 )"</f>
        <v>( 0 )</v>
      </c>
      <c r="F54" t="str">
        <f>K54&amp;" != 1"</f>
        <v>cdrIneligInstallDate != 1</v>
      </c>
      <c r="H54" t="str">
        <f>C51</f>
        <v>cdrULNTGkwh</v>
      </c>
      <c r="K54" t="s">
        <v>461</v>
      </c>
    </row>
    <row r="55" spans="2:12">
      <c r="B55" t="s">
        <v>515</v>
      </c>
      <c r="C55" t="str">
        <f>"cdrulntgelig" &amp; B55</f>
        <v>cdrulntgeligthm</v>
      </c>
      <c r="D55" t="str">
        <f>"( " &amp; H55 &amp; " )"</f>
        <v>( cdrULNTGthm )</v>
      </c>
      <c r="E55" t="str">
        <f t="shared" si="50"/>
        <v>( 0 )</v>
      </c>
      <c r="F55" t="str">
        <f>K55&amp;" != 1"</f>
        <v>cdrIneligInstallDate != 1</v>
      </c>
      <c r="H55" t="str">
        <f>C52</f>
        <v>cdrULNTGthm</v>
      </c>
      <c r="K55" t="s">
        <v>461</v>
      </c>
    </row>
    <row r="56" spans="2:12" ht="45">
      <c r="C56" t="s">
        <v>489</v>
      </c>
      <c r="D56" s="32" t="str">
        <f>"( ( " &amp; H56 &amp; " * " &amp; $M$5 &amp; " * " &amp; $M$6 &amp; " + ( " &amp; $M$12 &amp; " - " &amp; $M$6 &amp; " ) * " &amp; $M$5 &amp; " * " &amp; I56 &amp; " ) * ( " &amp; J56 &amp; " + " &amp; $M$4 &amp; " ) * " &amp; L56 &amp;" ) "</f>
        <v xml:space="preserve">( ( UnitkW1stBaseline * NumUnits * RUL_Yrs + ( EUL_Yrs - RUL_Yrs ) * NumUnits * UnitkW2ndBaseline ) * ( NTGRkW + 0.05 ) * RealizationRatekW ) </v>
      </c>
      <c r="E56" s="32" t="str">
        <f>"( " &amp; H56 &amp; " * " &amp; $M$5 &amp; " * " &amp; $M$12 &amp; " * ( " &amp; J56 &amp; " + " &amp; $M$4 &amp; " ) * " &amp; L56 &amp; " )"</f>
        <v>( UnitkW1stBaseline * NumUnits * EUL_Yrs * ( NTGRkW + 0.05 ) * RealizationRatekW )</v>
      </c>
      <c r="F56" t="str">
        <f t="shared" ref="F56:F61" si="51">K56&amp;" == 1"</f>
        <v>ER_IOUReported == 1</v>
      </c>
      <c r="H56" t="s">
        <v>131</v>
      </c>
      <c r="I56" t="s">
        <v>134</v>
      </c>
      <c r="J56" t="s">
        <v>84</v>
      </c>
      <c r="K56" t="s">
        <v>284</v>
      </c>
      <c r="L56" t="s">
        <v>139</v>
      </c>
    </row>
    <row r="57" spans="2:12" ht="45">
      <c r="C57" t="s">
        <v>490</v>
      </c>
      <c r="D57" s="32" t="str">
        <f>"( ( " &amp; H57 &amp; " * " &amp; $M$5 &amp; " * " &amp; $M$6 &amp; " + ( " &amp; $M$12 &amp; " - " &amp; $M$6 &amp; " ) * " &amp; $M$5 &amp; " * " &amp; I57 &amp; " ) * ( " &amp; J57 &amp; " + " &amp; $M$4 &amp; " ) * " &amp; L57 &amp;" ) "</f>
        <v xml:space="preserve">( ( UnitkWh1stBaseline * NumUnits * RUL_Yrs + ( EUL_Yrs - RUL_Yrs ) * NumUnits * UnitkWh2ndBaseline ) * ( NTGRkWh + 0.05 ) * RealizationRatekWh ) </v>
      </c>
      <c r="E57" s="32" t="str">
        <f>"( " &amp; H57 &amp; " * " &amp; $M$5 &amp; " * " &amp; $M$12 &amp; " * ( " &amp; J57 &amp; " + " &amp; $M$4 &amp; " ) * " &amp; L57 &amp; " )"</f>
        <v>( UnitkWh1stBaseline * NumUnits * EUL_Yrs * ( NTGRkWh + 0.05 ) * RealizationRatekWh )</v>
      </c>
      <c r="F57" t="str">
        <f t="shared" si="51"/>
        <v>ER_IOUReported == 1</v>
      </c>
      <c r="H57" t="s">
        <v>132</v>
      </c>
      <c r="I57" t="s">
        <v>135</v>
      </c>
      <c r="J57" t="s">
        <v>85</v>
      </c>
      <c r="K57" t="s">
        <v>284</v>
      </c>
      <c r="L57" t="s">
        <v>140</v>
      </c>
    </row>
    <row r="58" spans="2:12" ht="45">
      <c r="C58" t="s">
        <v>491</v>
      </c>
      <c r="D58" s="32" t="str">
        <f>"( ( " &amp; H58 &amp; " * " &amp; $M$5 &amp; " * " &amp; $M$6 &amp; " + ( " &amp; $M$12 &amp; " - " &amp; $M$6 &amp; " ) * " &amp; $M$5 &amp; " * " &amp; I58 &amp; " ) * ( " &amp; J58 &amp; " + " &amp; $M$4 &amp; " ) * " &amp; L58 &amp;" ) "</f>
        <v xml:space="preserve">( ( UnitTherm1stBaseline * NumUnits * RUL_Yrs + ( EUL_Yrs - RUL_Yrs ) * NumUnits * UnitTherm2ndBaseline ) * ( NTGRTherm + 0.05 ) * RealizationRateTherm ) </v>
      </c>
      <c r="E58" s="32" t="str">
        <f>"( " &amp; H58 &amp; " * " &amp; $M$5 &amp; " * " &amp; $M$12 &amp; " * ( " &amp; J58 &amp; " + " &amp; $M$4 &amp; " ) * " &amp; L58 &amp; " )"</f>
        <v>( UnitTherm1stBaseline * NumUnits * EUL_Yrs * ( NTGRTherm + 0.05 ) * RealizationRateTherm )</v>
      </c>
      <c r="F58" t="str">
        <f t="shared" si="51"/>
        <v>ER_IOUReported == 1</v>
      </c>
      <c r="H58" t="s">
        <v>133</v>
      </c>
      <c r="I58" t="s">
        <v>136</v>
      </c>
      <c r="J58" t="s">
        <v>86</v>
      </c>
      <c r="K58" t="s">
        <v>284</v>
      </c>
      <c r="L58" t="s">
        <v>141</v>
      </c>
    </row>
    <row r="59" spans="2:12" ht="45">
      <c r="C59" t="s">
        <v>516</v>
      </c>
      <c r="D59" s="32" t="str">
        <f>"( ( " &amp; H59 &amp; " * " &amp; $M$5 &amp; " * " &amp; $M$7 &amp; " + ( " &amp; $M$13 &amp; " - " &amp; $M$7 &amp; " ) * " &amp; $M$5 &amp; " * " &amp; I59 &amp; " ) * ( " &amp; J59 &amp; " + " &amp; $M$4 &amp; " ) * " &amp; L59 &amp;" ) "</f>
        <v xml:space="preserve">( ( cdrUnitkW1stBaseline * NumUnits * cdrRUL_Yrs + ( cdrEUL_Yrs - cdrRUL_Yrs ) * NumUnits * cdrUnitkW2ndBaseline ) * ( cdrNTG_kW + 0.05 ) * cdrRRLifecyclekW ) </v>
      </c>
      <c r="E59" s="32" t="str">
        <f>"( " &amp; H59 &amp; " * " &amp; $M$5 &amp; " * " &amp; $M$13 &amp; " * ( " &amp; J59 &amp; " + " &amp; $M$4 &amp; " ) * " &amp; L59 &amp;" ) "</f>
        <v xml:space="preserve">( cdrUnitkW1stBaseline * NumUnits * cdrEUL_Yrs * ( cdrNTG_kW + 0.05 ) * cdrRRLifecyclekW ) </v>
      </c>
      <c r="F59" t="str">
        <f t="shared" si="51"/>
        <v>cdrER_EvalExPost == 1</v>
      </c>
      <c r="H59" t="s">
        <v>475</v>
      </c>
      <c r="I59" t="s">
        <v>478</v>
      </c>
      <c r="J59" t="s">
        <v>471</v>
      </c>
      <c r="K59" t="s">
        <v>485</v>
      </c>
      <c r="L59" t="s">
        <v>504</v>
      </c>
    </row>
    <row r="60" spans="2:12" ht="45">
      <c r="C60" t="s">
        <v>517</v>
      </c>
      <c r="D60" s="32" t="str">
        <f>"( ( " &amp; H60 &amp; " * " &amp; $M$5 &amp; " * " &amp; $M$7 &amp; " + ( " &amp; $M$13 &amp; " - " &amp; $M$7 &amp; " ) * " &amp; $M$5 &amp; " * " &amp; I60 &amp; " ) * ( " &amp; J60 &amp; " + " &amp; $M$4 &amp; " ) * " &amp; L60 &amp;" ) "</f>
        <v xml:space="preserve">( ( cdrUnitkWh1stBaseline * NumUnits * cdrRUL_Yrs + ( cdrEUL_Yrs - cdrRUL_Yrs ) * NumUnits * cdrUnitkWh2ndBaseline ) * ( cdrNTG_kWH + 0.05 ) * cdrRRLifecyclekWh ) </v>
      </c>
      <c r="E60" s="32" t="str">
        <f>"( " &amp; H60 &amp; " * " &amp; $M$5 &amp; " * " &amp; $M$13 &amp; " * ( " &amp; J60 &amp; " + " &amp; $M$4 &amp; " ) * " &amp; L60 &amp;" ) "</f>
        <v xml:space="preserve">( cdrUnitkWh1stBaseline * NumUnits * cdrEUL_Yrs * ( cdrNTG_kWH + 0.05 ) * cdrRRLifecyclekWh ) </v>
      </c>
      <c r="F60" t="str">
        <f t="shared" si="51"/>
        <v>cdrER_EvalExPost == 1</v>
      </c>
      <c r="H60" t="s">
        <v>476</v>
      </c>
      <c r="I60" t="s">
        <v>479</v>
      </c>
      <c r="J60" t="s">
        <v>472</v>
      </c>
      <c r="K60" t="s">
        <v>485</v>
      </c>
      <c r="L60" t="s">
        <v>505</v>
      </c>
    </row>
    <row r="61" spans="2:12" ht="60">
      <c r="C61" t="s">
        <v>518</v>
      </c>
      <c r="D61" s="32" t="str">
        <f>"( ( " &amp; H61 &amp; " * " &amp; $M$5 &amp; " * " &amp; $M$7 &amp; " + ( " &amp; $M$13 &amp; " - " &amp; $M$7 &amp; " ) * " &amp; $M$5 &amp; " * " &amp; I61 &amp; " ) * ( " &amp; J61 &amp; " + " &amp; $M$4 &amp; " ) * " &amp; L61 &amp;" ) "</f>
        <v xml:space="preserve">( ( cdrUnitTherm1stBaseline * NumUnits * cdrRUL_Yrs + ( cdrEUL_Yrs - cdrRUL_Yrs ) * NumUnits * cdrUnitTherm2ndBaseline ) * ( cdrNTG_therms + 0.05 ) * cdrRRLifecycleTherm ) </v>
      </c>
      <c r="E61" s="32" t="str">
        <f>"( " &amp; H61 &amp; " * " &amp; $M$5 &amp; " * " &amp; $M$13 &amp; " * ( " &amp; J61 &amp; " + " &amp; $M$4 &amp; " ) * " &amp; L61 &amp;" ) "</f>
        <v xml:space="preserve">( cdrUnitTherm1stBaseline * NumUnits * cdrEUL_Yrs * ( cdrNTG_therms + 0.05 ) * cdrRRLifecycleTherm ) </v>
      </c>
      <c r="F61" t="str">
        <f t="shared" si="51"/>
        <v>cdrER_EvalExPost == 1</v>
      </c>
      <c r="H61" t="s">
        <v>477</v>
      </c>
      <c r="I61" t="s">
        <v>480</v>
      </c>
      <c r="J61" t="s">
        <v>473</v>
      </c>
      <c r="K61" t="s">
        <v>485</v>
      </c>
      <c r="L61" t="s">
        <v>506</v>
      </c>
    </row>
    <row r="62" spans="2:12">
      <c r="C62" t="s">
        <v>492</v>
      </c>
      <c r="D62" t="str">
        <f>"( " &amp; H62 &amp; " )"</f>
        <v>( cdrrecreatep1kW )</v>
      </c>
      <c r="E62" t="str">
        <f>"( 0 )"</f>
        <v>( 0 )</v>
      </c>
      <c r="F62" t="str">
        <f>K62&amp;" != 1"</f>
        <v>cdrIneligInstallDate != 1</v>
      </c>
      <c r="H62" t="str">
        <f>C59</f>
        <v>cdrrecreatep1kW</v>
      </c>
      <c r="K62" t="s">
        <v>461</v>
      </c>
    </row>
    <row r="63" spans="2:12">
      <c r="C63" t="s">
        <v>493</v>
      </c>
      <c r="D63" t="str">
        <f>"( " &amp; H63 &amp; " )"</f>
        <v>( cdrrecreatep1kWh )</v>
      </c>
      <c r="E63" t="str">
        <f t="shared" ref="E63:E64" si="52">"( 0 )"</f>
        <v>( 0 )</v>
      </c>
      <c r="F63" t="str">
        <f t="shared" ref="F63:F64" si="53">K63&amp;" != 1"</f>
        <v>cdrIneligInstallDate != 1</v>
      </c>
      <c r="H63" t="str">
        <f>C60</f>
        <v>cdrrecreatep1kWh</v>
      </c>
      <c r="K63" t="s">
        <v>461</v>
      </c>
    </row>
    <row r="64" spans="2:12">
      <c r="C64" t="s">
        <v>494</v>
      </c>
      <c r="D64" t="str">
        <f>"( " &amp; H64 &amp; " )"</f>
        <v>( cdrrecreatep1thm )</v>
      </c>
      <c r="E64" t="str">
        <f t="shared" si="52"/>
        <v>( 0 )</v>
      </c>
      <c r="F64" t="str">
        <f t="shared" si="53"/>
        <v>cdrIneligInstallDate != 1</v>
      </c>
      <c r="H64" t="str">
        <f>C61</f>
        <v>cdrrecreatep1thm</v>
      </c>
      <c r="K64" t="s">
        <v>461</v>
      </c>
    </row>
    <row r="65" spans="2:12" ht="45">
      <c r="C65" t="s">
        <v>521</v>
      </c>
      <c r="D65" s="32" t="str">
        <f>"( ( " &amp; H65 &amp; " * " &amp; $M$5 &amp; " * " &amp; $M$8 &amp; " + ( " &amp; $M$14 &amp; " - " &amp; $M$8 &amp; " ) * " &amp; $M$5 &amp; " * " &amp; I65 &amp; " ) * ( " &amp; J65 &amp; " + " &amp; $M$4 &amp; " ) )"</f>
        <v>( ( EvalUnitkW1stBaseline * NumUnits * EvalRUL_Yrs + ( EvalEUL_Yrs - EvalRUL_Yrs ) * NumUnits * EvalUnitkW2ndBaseline ) * ( EvalNTG_kW + 0.05 ) )</v>
      </c>
      <c r="E65" s="32" t="str">
        <f>"( " &amp; H65 &amp; " * " &amp; $M$5 &amp; " * " &amp; $M$14 &amp; " * ( " &amp; J65 &amp; " + " &amp; $M$4 &amp; " ) )"</f>
        <v>( EvalUnitkW1stBaseline * NumUnits * EvalEUL_Yrs * ( EvalNTG_kW + 0.05 ) )</v>
      </c>
      <c r="F65" t="str">
        <f t="shared" ref="F65:F67" si="54">K65&amp;" == 1"</f>
        <v>ER_EvalExPost == 1</v>
      </c>
      <c r="H65" t="s">
        <v>41</v>
      </c>
      <c r="I65" t="s">
        <v>44</v>
      </c>
      <c r="J65" t="s">
        <v>389</v>
      </c>
      <c r="K65" t="s">
        <v>39</v>
      </c>
    </row>
    <row r="66" spans="2:12" ht="45">
      <c r="C66" t="s">
        <v>519</v>
      </c>
      <c r="D66" s="32" t="str">
        <f>"( ( " &amp; H66 &amp; " * " &amp; $M$5 &amp; " * " &amp; $M$8 &amp; " + ( " &amp; $M$14 &amp; " - " &amp; $M$8 &amp; " ) * " &amp; $M$5 &amp; " * " &amp; I66 &amp; " ) * ( " &amp; J66 &amp; " + " &amp; $M$4 &amp; " ) )"</f>
        <v>( ( EvalUnitkWh1stBaseline * NumUnits * EvalRUL_Yrs + ( EvalEUL_Yrs - EvalRUL_Yrs ) * NumUnits * EvalUnitkWh2ndBaseline ) * ( EvalNTG_kWH + 0.05 ) )</v>
      </c>
      <c r="E66" s="32" t="str">
        <f>"( " &amp; H66 &amp; " * " &amp; $M$5 &amp; " * " &amp; $M$14 &amp; " * ( " &amp; J66 &amp; " + " &amp; $M$4 &amp; " ) )"</f>
        <v>( EvalUnitkWh1stBaseline * NumUnits * EvalEUL_Yrs * ( EvalNTG_kWH + 0.05 ) )</v>
      </c>
      <c r="F66" t="str">
        <f t="shared" si="54"/>
        <v>ER_EvalExPost == 1</v>
      </c>
      <c r="H66" t="s">
        <v>42</v>
      </c>
      <c r="I66" t="s">
        <v>45</v>
      </c>
      <c r="J66" t="s">
        <v>331</v>
      </c>
      <c r="K66" t="s">
        <v>39</v>
      </c>
    </row>
    <row r="67" spans="2:12" ht="45">
      <c r="C67" t="s">
        <v>520</v>
      </c>
      <c r="D67" s="32" t="str">
        <f>"( ( " &amp; H67 &amp; " * " &amp; $M$5 &amp; " * " &amp; $M$8 &amp; " + ( " &amp; $M$14 &amp; " - " &amp; $M$8 &amp; " ) * " &amp; $M$5 &amp; " * " &amp; I67 &amp; " ) * ( " &amp; J67 &amp; " + " &amp; $M$4 &amp; " ) )"</f>
        <v>( ( EvalUnitTherm1stBaseline * NumUnits * EvalRUL_Yrs + ( EvalEUL_Yrs - EvalRUL_Yrs ) * NumUnits * EvalUnitTherm2ndBaseline ) * ( EvalNTG_therms + 0.05 ) )</v>
      </c>
      <c r="E67" s="32" t="str">
        <f>"( " &amp; H67 &amp; " * " &amp; $M$5 &amp; " * " &amp; $M$14 &amp; " * ( " &amp; J67 &amp; " + " &amp; $M$4 &amp; " ) )"</f>
        <v>( EvalUnitTherm1stBaseline * NumUnits * EvalEUL_Yrs * ( EvalNTG_therms + 0.05 ) )</v>
      </c>
      <c r="F67" t="str">
        <f t="shared" si="54"/>
        <v>ER_EvalExPost == 1</v>
      </c>
      <c r="H67" t="s">
        <v>43</v>
      </c>
      <c r="I67" t="s">
        <v>46</v>
      </c>
      <c r="J67" t="s">
        <v>332</v>
      </c>
      <c r="K67" t="s">
        <v>39</v>
      </c>
    </row>
    <row r="68" spans="2:12">
      <c r="B68" t="str">
        <f>B77</f>
        <v>kw</v>
      </c>
      <c r="C68" t="s">
        <v>495</v>
      </c>
      <c r="D68" t="str">
        <f>"( " &amp; H68 &amp; " )"</f>
        <v>( evalrecreatep1kw )</v>
      </c>
      <c r="E68" t="str">
        <f>"( 0 )"</f>
        <v>( 0 )</v>
      </c>
      <c r="F68" t="str">
        <f t="shared" ref="F68:F70" si="55">K68&amp;B68&amp;" =="&amp;J68</f>
        <v>EvalIneligiblekw ==False</v>
      </c>
      <c r="H68" t="str">
        <f>C65</f>
        <v>evalrecreatep1kw</v>
      </c>
      <c r="J68" s="35" t="s">
        <v>546</v>
      </c>
      <c r="K68" t="s">
        <v>545</v>
      </c>
    </row>
    <row r="69" spans="2:12">
      <c r="B69" t="str">
        <f t="shared" ref="B69:B70" si="56">B78</f>
        <v>kwh</v>
      </c>
      <c r="C69" t="s">
        <v>496</v>
      </c>
      <c r="D69" t="str">
        <f>"( " &amp; H69 &amp; " )"</f>
        <v>( evalrecreatep1kwh )</v>
      </c>
      <c r="E69" t="str">
        <f t="shared" ref="E69:E70" si="57">"( 0 )"</f>
        <v>( 0 )</v>
      </c>
      <c r="F69" t="str">
        <f t="shared" si="55"/>
        <v>EvalIneligiblekwh ==False</v>
      </c>
      <c r="H69" t="str">
        <f t="shared" ref="H69" si="58">C66</f>
        <v>evalrecreatep1kwh</v>
      </c>
      <c r="J69" s="35" t="s">
        <v>546</v>
      </c>
      <c r="K69" t="s">
        <v>545</v>
      </c>
    </row>
    <row r="70" spans="2:12">
      <c r="B70" t="str">
        <f t="shared" si="56"/>
        <v>thm</v>
      </c>
      <c r="C70" t="s">
        <v>497</v>
      </c>
      <c r="D70" t="str">
        <f>"( " &amp; H70 &amp; " )"</f>
        <v>( evalrecreatep1thm )</v>
      </c>
      <c r="E70" t="str">
        <f t="shared" si="57"/>
        <v>( 0 )</v>
      </c>
      <c r="F70" t="str">
        <f t="shared" si="55"/>
        <v>EvalIneligiblethm ==False</v>
      </c>
      <c r="H70" t="str">
        <f t="shared" ref="H70" si="59">C67</f>
        <v>evalrecreatep1thm</v>
      </c>
      <c r="J70" s="35" t="s">
        <v>546</v>
      </c>
      <c r="K70" t="s">
        <v>545</v>
      </c>
    </row>
    <row r="71" spans="2:12" ht="45">
      <c r="C71" t="s">
        <v>498</v>
      </c>
      <c r="D71" s="32" t="str">
        <f>"( ( " &amp; H71 &amp; " * " &amp; $M$5 &amp; " * " &amp; $M$6 &amp; " + ( " &amp; $M$12 &amp; " - " &amp; $M$6 &amp; " ) * " &amp; $M$5 &amp; " * " &amp; I71 &amp; " ) * ( " &amp; J71 &amp; " + " &amp; $M$4 &amp; " ) ) "</f>
        <v xml:space="preserve">( ( EvalUnitkW1stBaseline * NumUnits * RUL_Yrs + ( EUL_Yrs - RUL_Yrs ) * NumUnits * EvalUnitkW2ndBaseline ) * ( NTGRkW + 0.05 ) ) </v>
      </c>
      <c r="E71" s="32" t="str">
        <f>"( " &amp; H71 &amp; " * " &amp; $M$5 &amp; " * " &amp; $M$12 &amp; " * ( " &amp; J71 &amp; " + " &amp; $M$4 &amp; " ) )"</f>
        <v>( EvalUnitkW1stBaseline * NumUnits * EUL_Yrs * ( NTGRkW + 0.05 ) )</v>
      </c>
      <c r="F71" t="str">
        <f>K71&amp;" == 1"</f>
        <v>ER_EvalExPost == 1</v>
      </c>
      <c r="H71" t="s">
        <v>41</v>
      </c>
      <c r="I71" t="s">
        <v>44</v>
      </c>
      <c r="J71" t="s">
        <v>84</v>
      </c>
      <c r="K71" t="s">
        <v>39</v>
      </c>
    </row>
    <row r="72" spans="2:12" ht="45">
      <c r="C72" t="s">
        <v>499</v>
      </c>
      <c r="D72" s="32" t="str">
        <f>"( ( " &amp; H72 &amp; " * " &amp; $M$5 &amp; " * " &amp; $M$6 &amp; " + ( " &amp; $M$12 &amp; " - " &amp; $M$6 &amp; " ) * " &amp; $M$5 &amp; " * " &amp; I72 &amp; " ) * ( " &amp; J72 &amp; " + " &amp; $M$4 &amp; " ) ) "</f>
        <v xml:space="preserve">( ( EvalUnitkWh1stBaseline * NumUnits * RUL_Yrs + ( EUL_Yrs - RUL_Yrs ) * NumUnits * EvalUnitkWh2ndBaseline ) * ( NTGRkWh + 0.05 ) ) </v>
      </c>
      <c r="E72" s="32" t="str">
        <f>"( " &amp; H72 &amp; " * " &amp; $M$5 &amp; " * " &amp; $M$12 &amp; " * ( " &amp; J72 &amp; " + " &amp; $M$4 &amp; " ) )"</f>
        <v>( EvalUnitkWh1stBaseline * NumUnits * EUL_Yrs * ( NTGRkWh + 0.05 ) )</v>
      </c>
      <c r="F72" t="str">
        <f>K72&amp;" == 1"</f>
        <v>ER_EvalExPost == 1</v>
      </c>
      <c r="H72" t="s">
        <v>42</v>
      </c>
      <c r="I72" t="s">
        <v>45</v>
      </c>
      <c r="J72" t="s">
        <v>85</v>
      </c>
      <c r="K72" t="s">
        <v>39</v>
      </c>
    </row>
    <row r="73" spans="2:12" ht="45">
      <c r="C73" t="s">
        <v>500</v>
      </c>
      <c r="D73" s="32" t="str">
        <f>"( ( " &amp; H73 &amp; " * " &amp; $M$5 &amp; " * " &amp; $M$6 &amp; " + ( " &amp; $M$12 &amp; " - " &amp; $M$6 &amp; " ) * " &amp; $M$5 &amp; " * " &amp; I73 &amp; " ) * ( " &amp; J73 &amp; " + " &amp; $M$4 &amp; " ) ) "</f>
        <v xml:space="preserve">( ( EvalUnitTherm1stBaseline * NumUnits * RUL_Yrs + ( EUL_Yrs - RUL_Yrs ) * NumUnits * EvalUnitTherm2ndBaseline ) * ( NTGRTherm + 0.05 ) ) </v>
      </c>
      <c r="E73" s="32" t="str">
        <f>"( " &amp; H73 &amp; " * " &amp; $M$5 &amp; " * " &amp; $M$12 &amp; " * ( " &amp; J73 &amp; " + " &amp; $M$4 &amp; " ) )"</f>
        <v>( EvalUnitTherm1stBaseline * NumUnits * EUL_Yrs * ( NTGRTherm + 0.05 ) )</v>
      </c>
      <c r="F73" t="str">
        <f>K73&amp;" == 1"</f>
        <v>ER_EvalExPost == 1</v>
      </c>
      <c r="H73" t="s">
        <v>43</v>
      </c>
      <c r="I73" t="s">
        <v>46</v>
      </c>
      <c r="J73" t="s">
        <v>86</v>
      </c>
      <c r="K73" t="s">
        <v>39</v>
      </c>
    </row>
    <row r="74" spans="2:12" ht="45">
      <c r="B74" t="str">
        <f>B77</f>
        <v>kw</v>
      </c>
      <c r="C74" t="str">
        <f t="shared" ref="C74:C75" si="60">"atrsvgs" &amp; B74</f>
        <v>atrsvgskw</v>
      </c>
      <c r="D74" s="32" t="str">
        <f>"( ( " &amp; H74 &amp; " * " &amp; $M$5 &amp; " * " &amp; $M$6 &amp; " + ( " &amp; $M$12 &amp; " - " &amp; $M$6 &amp; " ) * " &amp; $M$5 &amp; " * " &amp; I74 &amp; " ) * ( " &amp; J74 &amp; " + " &amp; $M$4 &amp; " )  * " &amp; L74 &amp; " )"</f>
        <v>( ( EvalUnitkW1stBaseline_atr * NumUnits * RUL_Yrs + ( EUL_Yrs - RUL_Yrs ) * NumUnits * EvalUnitkW2ndBaseline_atr ) * ( NTGRkW + 0.05 )  * EvalRRLifecyclekW_atr )</v>
      </c>
      <c r="E74" s="32" t="str">
        <f>"( " &amp; H74 &amp; " * " &amp; $M$5 &amp; " * " &amp; $M$12 &amp; " * ( " &amp; J74 &amp; " + " &amp; $M$4 &amp; " )  * " &amp; L74 &amp; " )"</f>
        <v>( EvalUnitkW1stBaseline_atr * NumUnits * EUL_Yrs * ( NTGRkW + 0.05 )  * EvalRRLifecyclekW_atr )</v>
      </c>
      <c r="F74" t="str">
        <f t="shared" ref="F74:F76" si="61">K74&amp;" == 1"</f>
        <v>ER_EvalExPost_atr == 1</v>
      </c>
      <c r="H74" t="s">
        <v>569</v>
      </c>
      <c r="I74" t="s">
        <v>572</v>
      </c>
      <c r="J74" t="str">
        <f>J71</f>
        <v>NTGRkW</v>
      </c>
      <c r="K74" t="s">
        <v>575</v>
      </c>
      <c r="L74" t="str">
        <f>$L$17</f>
        <v>EvalRRLifecyclekW_atr</v>
      </c>
    </row>
    <row r="75" spans="2:12" ht="45">
      <c r="B75" t="str">
        <f t="shared" ref="B75:B76" si="62">B78</f>
        <v>kwh</v>
      </c>
      <c r="C75" t="str">
        <f t="shared" si="60"/>
        <v>atrsvgskwh</v>
      </c>
      <c r="D75" s="32" t="str">
        <f t="shared" ref="D75:D76" si="63">"( ( " &amp; H75 &amp; " * " &amp; $M$5 &amp; " * " &amp; $M$6 &amp; " + ( " &amp; $M$12 &amp; " - " &amp; $M$6 &amp; " ) * " &amp; $M$5 &amp; " * " &amp; I75 &amp; " ) * ( " &amp; J75 &amp; " + " &amp; $M$4 &amp; " )  * " &amp; L75 &amp; " )"</f>
        <v>( ( EvalUnitkWh1stBaseline_atr * NumUnits * RUL_Yrs + ( EUL_Yrs - RUL_Yrs ) * NumUnits * EvalUnitkWh2ndBaseline_atr ) * ( NTGRkWh + 0.05 )  * EvalRRLifecyclekWh_atr )</v>
      </c>
      <c r="E75" s="32" t="str">
        <f t="shared" ref="E75:E76" si="64">"( " &amp; H75 &amp; " * " &amp; $M$5 &amp; " * " &amp; $M$12 &amp; " * ( " &amp; J75 &amp; " + " &amp; $M$4 &amp; " )  * " &amp; L75 &amp; " )"</f>
        <v>( EvalUnitkWh1stBaseline_atr * NumUnits * EUL_Yrs * ( NTGRkWh + 0.05 )  * EvalRRLifecyclekWh_atr )</v>
      </c>
      <c r="F75" t="str">
        <f t="shared" si="61"/>
        <v>ER_EvalExPost_atr == 1</v>
      </c>
      <c r="H75" t="s">
        <v>570</v>
      </c>
      <c r="I75" t="s">
        <v>573</v>
      </c>
      <c r="J75" t="str">
        <f>J72</f>
        <v>NTGRkWh</v>
      </c>
      <c r="K75" t="s">
        <v>575</v>
      </c>
      <c r="L75" t="str">
        <f>$L$18</f>
        <v>EvalRRLifecyclekWh_atr</v>
      </c>
    </row>
    <row r="76" spans="2:12" ht="45">
      <c r="B76" t="str">
        <f t="shared" si="62"/>
        <v>thm</v>
      </c>
      <c r="C76" t="str">
        <f>"atrsvgs" &amp; B76</f>
        <v>atrsvgsthm</v>
      </c>
      <c r="D76" s="32" t="str">
        <f t="shared" si="63"/>
        <v>( ( EvalUnitTherm1stBaseline_atr * NumUnits * RUL_Yrs + ( EUL_Yrs - RUL_Yrs ) * NumUnits * EvalUnitTherm2ndBaseline_atr ) * ( NTGRTherm + 0.05 )  * EvalRRLifecycleTherm_atr )</v>
      </c>
      <c r="E76" s="32" t="str">
        <f t="shared" si="64"/>
        <v>( EvalUnitTherm1stBaseline_atr * NumUnits * EUL_Yrs * ( NTGRTherm + 0.05 )  * EvalRRLifecycleTherm_atr )</v>
      </c>
      <c r="F76" t="str">
        <f t="shared" si="61"/>
        <v>ER_EvalExPost_atr == 1</v>
      </c>
      <c r="H76" t="s">
        <v>571</v>
      </c>
      <c r="I76" t="s">
        <v>574</v>
      </c>
      <c r="J76" t="str">
        <f>J73</f>
        <v>NTGRTherm</v>
      </c>
      <c r="K76" t="s">
        <v>575</v>
      </c>
      <c r="L76" t="str">
        <f>$L$19</f>
        <v>EvalRRLifecycleTherm_atr</v>
      </c>
    </row>
    <row r="77" spans="2:12">
      <c r="B77" t="s">
        <v>513</v>
      </c>
      <c r="C77" t="str">
        <f>"evalsvgsElig" &amp; B77</f>
        <v>evalsvgsEligkw</v>
      </c>
      <c r="D77" t="str">
        <f>"( " &amp; H77 &amp; " )"</f>
        <v>( evalsvgskw )</v>
      </c>
      <c r="E77" t="str">
        <f t="shared" ref="E77:E82" si="65">"( 0 )"</f>
        <v>( 0 )</v>
      </c>
      <c r="F77" t="str">
        <f t="shared" ref="F77:F79" si="66">K77&amp;B77&amp;" =="&amp;J77</f>
        <v>EvalIneligiblekw ==False</v>
      </c>
      <c r="H77" t="str">
        <f t="shared" ref="H77:H82" si="67">C71</f>
        <v>evalsvgskw</v>
      </c>
      <c r="J77" s="35" t="s">
        <v>546</v>
      </c>
      <c r="K77" t="s">
        <v>545</v>
      </c>
    </row>
    <row r="78" spans="2:12">
      <c r="B78" t="s">
        <v>514</v>
      </c>
      <c r="C78" t="str">
        <f t="shared" ref="C78:C79" si="68">"evalsvgsElig" &amp; B78</f>
        <v>evalsvgsEligkwh</v>
      </c>
      <c r="D78" t="str">
        <f t="shared" ref="D78:D79" si="69">"( " &amp; H78 &amp; " )"</f>
        <v>( evalsvgskwh )</v>
      </c>
      <c r="E78" t="str">
        <f t="shared" si="65"/>
        <v>( 0 )</v>
      </c>
      <c r="F78" t="str">
        <f t="shared" si="66"/>
        <v>EvalIneligiblekwh ==False</v>
      </c>
      <c r="H78" t="str">
        <f t="shared" si="67"/>
        <v>evalsvgskwh</v>
      </c>
      <c r="J78" s="35" t="s">
        <v>546</v>
      </c>
      <c r="K78" t="s">
        <v>545</v>
      </c>
    </row>
    <row r="79" spans="2:12">
      <c r="B79" t="s">
        <v>515</v>
      </c>
      <c r="C79" t="str">
        <f t="shared" si="68"/>
        <v>evalsvgsEligthm</v>
      </c>
      <c r="D79" t="str">
        <f t="shared" si="69"/>
        <v>( evalsvgsthm )</v>
      </c>
      <c r="E79" t="str">
        <f t="shared" si="65"/>
        <v>( 0 )</v>
      </c>
      <c r="F79" t="str">
        <f t="shared" si="66"/>
        <v>EvalIneligiblethm ==False</v>
      </c>
      <c r="H79" t="str">
        <f t="shared" si="67"/>
        <v>evalsvgsthm</v>
      </c>
      <c r="J79" s="35" t="s">
        <v>546</v>
      </c>
      <c r="K79" t="s">
        <v>545</v>
      </c>
    </row>
    <row r="80" spans="2:12">
      <c r="B80" t="str">
        <f>B77</f>
        <v>kw</v>
      </c>
      <c r="C80" t="str">
        <f>"atr_svgsElig" &amp; B80</f>
        <v>atr_svgsEligkw</v>
      </c>
      <c r="D80" t="str">
        <f t="shared" ref="D80:D82" si="70">"( " &amp; H80 &amp; " )"</f>
        <v>( atrsvgskw )</v>
      </c>
      <c r="E80" t="str">
        <f t="shared" si="65"/>
        <v>( 0 )</v>
      </c>
      <c r="F80" t="str">
        <f>F8</f>
        <v xml:space="preserve">( ( cdrIneligInstallDate == 0 ) &amp; ( EvalIneligiblekw .isna() )  ) | ( EvalIneligiblekw ==False ) </v>
      </c>
      <c r="H80" t="str">
        <f t="shared" si="67"/>
        <v>atrsvgskw</v>
      </c>
      <c r="J80" s="35"/>
    </row>
    <row r="81" spans="2:10">
      <c r="B81" t="str">
        <f t="shared" ref="B81:B82" si="71">B78</f>
        <v>kwh</v>
      </c>
      <c r="C81" t="str">
        <f>"atr_svgsElig" &amp; B81</f>
        <v>atr_svgsEligkwh</v>
      </c>
      <c r="D81" t="str">
        <f t="shared" si="70"/>
        <v>( atrsvgskwh )</v>
      </c>
      <c r="E81" t="str">
        <f t="shared" si="65"/>
        <v>( 0 )</v>
      </c>
      <c r="F81" t="str">
        <f>F9</f>
        <v xml:space="preserve">( ( cdrIneligInstallDate == 0 ) &amp; ( EvalIneligiblekwh .isna() )  ) | ( EvalIneligiblekwh ==False ) </v>
      </c>
      <c r="H81" t="str">
        <f t="shared" si="67"/>
        <v>atrsvgskwh</v>
      </c>
      <c r="J81" s="35"/>
    </row>
    <row r="82" spans="2:10">
      <c r="B82" t="str">
        <f t="shared" si="71"/>
        <v>thm</v>
      </c>
      <c r="C82" t="str">
        <f>"atr_svgsElig" &amp; B82</f>
        <v>atr_svgsEligthm</v>
      </c>
      <c r="D82" t="str">
        <f t="shared" si="70"/>
        <v>( atrsvgsthm )</v>
      </c>
      <c r="E82" t="str">
        <f t="shared" si="65"/>
        <v>( 0 )</v>
      </c>
      <c r="F82" t="str">
        <f>F10</f>
        <v xml:space="preserve">( ( cdrIneligInstallDate == 0 ) &amp; ( EvalIneligiblethm .isna() )  ) | ( EvalIneligiblethm ==False ) </v>
      </c>
      <c r="H82" t="str">
        <f t="shared" si="67"/>
        <v>atrsvgsthm</v>
      </c>
      <c r="J82" s="35"/>
    </row>
    <row r="83" spans="2:10">
      <c r="B83" t="s">
        <v>513</v>
      </c>
      <c r="C83" t="str">
        <f>"cdrdateineligibleflag" &amp; B83</f>
        <v>cdrdateineligibleflagkw</v>
      </c>
      <c r="D83" t="str">
        <f>H83 &amp; " == " &amp; I83</f>
        <v>cdrIneligInstallDate == 1</v>
      </c>
      <c r="H83" t="s">
        <v>461</v>
      </c>
      <c r="I83">
        <v>1</v>
      </c>
    </row>
    <row r="84" spans="2:10">
      <c r="B84" t="s">
        <v>514</v>
      </c>
      <c r="C84" t="str">
        <f t="shared" ref="C84:C85" si="72">"cdrdateineligibleflag" &amp; B84</f>
        <v>cdrdateineligibleflagkwh</v>
      </c>
      <c r="D84" t="str">
        <f t="shared" ref="D84:D85" si="73">H84 &amp; " == " &amp; I84</f>
        <v>cdrIneligInstallDate == 1</v>
      </c>
      <c r="H84" t="s">
        <v>461</v>
      </c>
      <c r="I84">
        <v>1</v>
      </c>
    </row>
    <row r="85" spans="2:10">
      <c r="B85" t="s">
        <v>515</v>
      </c>
      <c r="C85" t="str">
        <f t="shared" si="72"/>
        <v>cdrdateineligibleflagthm</v>
      </c>
      <c r="D85" t="str">
        <f t="shared" si="73"/>
        <v>cdrIneligInstallDate == 1</v>
      </c>
      <c r="H85" t="s">
        <v>461</v>
      </c>
      <c r="I85">
        <v>1</v>
      </c>
    </row>
    <row r="86" spans="2:10">
      <c r="B86" t="s">
        <v>513</v>
      </c>
      <c r="C86" t="str">
        <f>"cdrdatentgineligibleflag" &amp; B86</f>
        <v>cdrdatentgineligibleflagkw</v>
      </c>
      <c r="D86" t="str">
        <f>H86 &amp; " .round(" &amp; J86 &amp; ") != " &amp; I86 &amp; " .round(" &amp;J86 &amp; ")"</f>
        <v>cdrntgeligkw .round(1) != originalkW .round(1)</v>
      </c>
      <c r="H86" t="str">
        <f>C47</f>
        <v>cdrntgeligkw</v>
      </c>
      <c r="I86" t="str">
        <f>$C$56</f>
        <v>originalkW</v>
      </c>
      <c r="J86">
        <v>1</v>
      </c>
    </row>
    <row r="87" spans="2:10">
      <c r="B87" t="s">
        <v>514</v>
      </c>
      <c r="C87" t="str">
        <f>"cdrdatentgineligibleflag" &amp; B87</f>
        <v>cdrdatentgineligibleflagkwh</v>
      </c>
      <c r="D87" t="str">
        <f t="shared" ref="D87:D91" si="74">H87 &amp; " .round(" &amp; J87 &amp; ") != " &amp; I87 &amp; " .round(" &amp;J87 &amp; ")"</f>
        <v>cdrntgeligkwh .round(1) != originalkWh .round(1)</v>
      </c>
      <c r="H87" t="str">
        <f>C48</f>
        <v>cdrntgeligkwh</v>
      </c>
      <c r="I87" t="str">
        <f>$C$57</f>
        <v>originalkWh</v>
      </c>
      <c r="J87">
        <f>$J$86</f>
        <v>1</v>
      </c>
    </row>
    <row r="88" spans="2:10">
      <c r="B88" t="s">
        <v>515</v>
      </c>
      <c r="C88" t="str">
        <f>"cdrdatentgineligibleflag" &amp; B88</f>
        <v>cdrdatentgineligibleflagthm</v>
      </c>
      <c r="D88" t="str">
        <f t="shared" si="74"/>
        <v>cdrntgeligthm .round(1) != originalthm .round(1)</v>
      </c>
      <c r="H88" t="str">
        <f>C49</f>
        <v>cdrntgeligthm</v>
      </c>
      <c r="I88" t="str">
        <f>$C$58</f>
        <v>originalthm</v>
      </c>
      <c r="J88">
        <f t="shared" ref="J88:J91" si="75">$J$86</f>
        <v>1</v>
      </c>
    </row>
    <row r="89" spans="2:10">
      <c r="B89" t="s">
        <v>513</v>
      </c>
      <c r="C89" t="str">
        <f>"cdrdatentgulineligibleflag" &amp; B89</f>
        <v>cdrdatentgulineligibleflagkw</v>
      </c>
      <c r="D89" t="str">
        <f t="shared" si="74"/>
        <v>cdrulntgeligkw .round(1) != originalkW .round(1)</v>
      </c>
      <c r="H89" t="str">
        <f>C53</f>
        <v>cdrulntgeligkw</v>
      </c>
      <c r="I89" t="str">
        <f>$C$56</f>
        <v>originalkW</v>
      </c>
      <c r="J89">
        <f t="shared" si="75"/>
        <v>1</v>
      </c>
    </row>
    <row r="90" spans="2:10">
      <c r="B90" t="s">
        <v>514</v>
      </c>
      <c r="C90" t="str">
        <f>"cdrdatentgulineligibleflag" &amp; B90</f>
        <v>cdrdatentgulineligibleflagkwh</v>
      </c>
      <c r="D90" t="str">
        <f t="shared" si="74"/>
        <v>cdrulntgeligkwh .round(1) != originalkWh .round(1)</v>
      </c>
      <c r="H90" t="str">
        <f>C54</f>
        <v>cdrulntgeligkwh</v>
      </c>
      <c r="I90" t="str">
        <f>$C$57</f>
        <v>originalkWh</v>
      </c>
      <c r="J90">
        <f t="shared" si="75"/>
        <v>1</v>
      </c>
    </row>
    <row r="91" spans="2:10">
      <c r="B91" t="s">
        <v>515</v>
      </c>
      <c r="C91" t="str">
        <f>"cdrdatentgulineligibleflag" &amp; B91</f>
        <v>cdrdatentgulineligibleflagthm</v>
      </c>
      <c r="D91" t="str">
        <f t="shared" si="74"/>
        <v>cdrulntgeligthm .round(1) != originalthm .round(1)</v>
      </c>
      <c r="H91" t="str">
        <f>C55</f>
        <v>cdrulntgeligthm</v>
      </c>
      <c r="I91" t="str">
        <f>$C$58</f>
        <v>originalthm</v>
      </c>
      <c r="J91">
        <f t="shared" si="75"/>
        <v>1</v>
      </c>
    </row>
    <row r="92" spans="2:10">
      <c r="B92" t="s">
        <v>513</v>
      </c>
      <c r="C92" t="str">
        <f>"evalineligibleflag" &amp; B92</f>
        <v>evalineligibleflagkw</v>
      </c>
      <c r="D92" t="str">
        <f>"( " &amp; H92 &amp;B92&amp; " )"</f>
        <v>( EvalIneligiblekw )</v>
      </c>
      <c r="H92" t="s">
        <v>545</v>
      </c>
    </row>
    <row r="93" spans="2:10">
      <c r="B93" t="s">
        <v>514</v>
      </c>
      <c r="C93" t="str">
        <f>"evalineligibleflag" &amp; B93</f>
        <v>evalineligibleflagkwh</v>
      </c>
      <c r="D93" t="str">
        <f>"( " &amp; H93 &amp;B93&amp; " )"</f>
        <v>( EvalIneligiblekwh )</v>
      </c>
      <c r="H93" t="s">
        <v>545</v>
      </c>
    </row>
    <row r="94" spans="2:10">
      <c r="B94" t="s">
        <v>515</v>
      </c>
      <c r="C94" t="str">
        <f>"evalineligibleflag" &amp; B94</f>
        <v>evalineligibleflagthm</v>
      </c>
      <c r="D94" t="str">
        <f>"( " &amp; H94 &amp;B94&amp; " )"</f>
        <v>( EvalIneligiblethm )</v>
      </c>
      <c r="H94" t="s">
        <v>545</v>
      </c>
    </row>
    <row r="95" spans="2:10">
      <c r="B95" t="str">
        <f>B92</f>
        <v>kw</v>
      </c>
      <c r="C95" t="str">
        <f>"evalsvgschangeflag" &amp; B95</f>
        <v>evalsvgschangeflagkw</v>
      </c>
      <c r="D95" t="str">
        <f>H95 &amp; " .round(" &amp; J95 &amp; ") != " &amp; I95 &amp; " .round(" &amp;J95 &amp; ")"</f>
        <v>evalsvgsEligkw .round(1) != originalkW .round(1)</v>
      </c>
      <c r="H95" t="str">
        <f>C77</f>
        <v>evalsvgsEligkw</v>
      </c>
      <c r="I95" t="str">
        <f>$C$56</f>
        <v>originalkW</v>
      </c>
      <c r="J95">
        <f>$J$86</f>
        <v>1</v>
      </c>
    </row>
    <row r="96" spans="2:10">
      <c r="B96" t="str">
        <f t="shared" ref="B96:B115" si="76">B93</f>
        <v>kwh</v>
      </c>
      <c r="C96" t="str">
        <f>"evalsvgschangeflag" &amp; B96</f>
        <v>evalsvgschangeflagkwh</v>
      </c>
      <c r="D96" t="str">
        <f t="shared" ref="D96:D98" si="77">H96 &amp; " .round(" &amp; J96 &amp; ") != " &amp; I96 &amp; " .round(" &amp;J96 &amp; ")"</f>
        <v>evalsvgsEligkwh .round(1) != originalkWh .round(1)</v>
      </c>
      <c r="H96" t="str">
        <f>C78</f>
        <v>evalsvgsEligkwh</v>
      </c>
      <c r="I96" t="str">
        <f>$C$57</f>
        <v>originalkWh</v>
      </c>
      <c r="J96">
        <f>$J$86</f>
        <v>1</v>
      </c>
    </row>
    <row r="97" spans="1:11">
      <c r="B97" t="str">
        <f t="shared" si="76"/>
        <v>thm</v>
      </c>
      <c r="C97" t="str">
        <f>"evalsvgschangeflag" &amp; B97</f>
        <v>evalsvgschangeflagthm</v>
      </c>
      <c r="D97" t="str">
        <f t="shared" si="77"/>
        <v>evalsvgsEligthm .round(1) != originalthm .round(1)</v>
      </c>
      <c r="H97" t="str">
        <f>C79</f>
        <v>evalsvgsEligthm</v>
      </c>
      <c r="I97" t="str">
        <f>$C$58</f>
        <v>originalthm</v>
      </c>
      <c r="J97">
        <f>$J$86</f>
        <v>1</v>
      </c>
    </row>
    <row r="98" spans="1:11">
      <c r="B98" t="str">
        <f t="shared" si="76"/>
        <v>kw</v>
      </c>
      <c r="C98" t="str">
        <f>"evalULchangeflag" &amp; B98</f>
        <v>evalULchangeflagkw</v>
      </c>
      <c r="D98" t="str">
        <f t="shared" si="77"/>
        <v>evalULsvgeligkw .round(1) != originalkW .round(1)</v>
      </c>
      <c r="H98" t="str">
        <f>C29</f>
        <v>evalULsvgeligkw</v>
      </c>
      <c r="I98" t="str">
        <f>I95</f>
        <v>originalkW</v>
      </c>
      <c r="J98">
        <f>$J$86</f>
        <v>1</v>
      </c>
    </row>
    <row r="99" spans="1:11">
      <c r="B99" t="str">
        <f t="shared" si="76"/>
        <v>kwh</v>
      </c>
      <c r="C99" t="str">
        <f t="shared" ref="C99:C100" si="78">"evalULchangeflag" &amp; B99</f>
        <v>evalULchangeflagkwh</v>
      </c>
      <c r="D99" t="str">
        <f t="shared" ref="D99:D103" si="79">H99 &amp; " .round(" &amp; J99 &amp; ") != " &amp; I99 &amp; " .round(" &amp;J99 &amp; ")"</f>
        <v>evalULsvgeligkwh .round(1) != originalkWh .round(1)</v>
      </c>
      <c r="H99" t="str">
        <f>C30</f>
        <v>evalULsvgeligkwh</v>
      </c>
      <c r="I99" t="str">
        <f t="shared" ref="I99:I103" si="80">I96</f>
        <v>originalkWh</v>
      </c>
      <c r="J99">
        <f>$J$86</f>
        <v>1</v>
      </c>
    </row>
    <row r="100" spans="1:11">
      <c r="B100" t="str">
        <f t="shared" si="76"/>
        <v>thm</v>
      </c>
      <c r="C100" t="str">
        <f t="shared" si="78"/>
        <v>evalULchangeflagthm</v>
      </c>
      <c r="D100" t="str">
        <f t="shared" si="79"/>
        <v>evalULsvgeligthm .round(1) != originalthm .round(1)</v>
      </c>
      <c r="H100" t="str">
        <f>C31</f>
        <v>evalULsvgeligthm</v>
      </c>
      <c r="I100" t="str">
        <f t="shared" si="80"/>
        <v>originalthm</v>
      </c>
      <c r="J100">
        <f t="shared" ref="J100:J103" si="81">$J$86</f>
        <v>1</v>
      </c>
    </row>
    <row r="101" spans="1:11">
      <c r="B101" t="str">
        <f t="shared" si="76"/>
        <v>kw</v>
      </c>
      <c r="C101" t="str">
        <f>"evalNTGchangeflag" &amp; B101</f>
        <v>evalNTGchangeflagkw</v>
      </c>
      <c r="D101" t="str">
        <f t="shared" si="79"/>
        <v>evalNTGULsvgeligkw .round(1) != originalkW .round(1)</v>
      </c>
      <c r="H101" t="str">
        <f>C14</f>
        <v>evalNTGULsvgeligkw</v>
      </c>
      <c r="I101" t="str">
        <f t="shared" si="80"/>
        <v>originalkW</v>
      </c>
      <c r="J101">
        <f t="shared" si="81"/>
        <v>1</v>
      </c>
    </row>
    <row r="102" spans="1:11">
      <c r="B102" t="str">
        <f t="shared" si="76"/>
        <v>kwh</v>
      </c>
      <c r="C102" t="str">
        <f>"evalNTGchangeflag" &amp; B102</f>
        <v>evalNTGchangeflagkwh</v>
      </c>
      <c r="D102" t="str">
        <f t="shared" si="79"/>
        <v>evalNTGULsvgeligkwh .round(1) != originalkWh .round(1)</v>
      </c>
      <c r="H102" t="str">
        <f>C15</f>
        <v>evalNTGULsvgeligkwh</v>
      </c>
      <c r="I102" t="str">
        <f t="shared" si="80"/>
        <v>originalkWh</v>
      </c>
      <c r="J102">
        <f t="shared" si="81"/>
        <v>1</v>
      </c>
    </row>
    <row r="103" spans="1:11">
      <c r="B103" t="str">
        <f t="shared" si="76"/>
        <v>thm</v>
      </c>
      <c r="C103" t="str">
        <f>"evalNTGchangeflag" &amp; B103</f>
        <v>evalNTGchangeflagthm</v>
      </c>
      <c r="D103" t="str">
        <f t="shared" si="79"/>
        <v>evalNTGULsvgeligthm .round(1) != originalthm .round(1)</v>
      </c>
      <c r="H103" t="str">
        <f>C16</f>
        <v>evalNTGULsvgeligthm</v>
      </c>
      <c r="I103" t="str">
        <f t="shared" si="80"/>
        <v>originalthm</v>
      </c>
      <c r="J103">
        <f t="shared" si="81"/>
        <v>1</v>
      </c>
    </row>
    <row r="104" spans="1:11">
      <c r="A104" t="s">
        <v>590</v>
      </c>
      <c r="B104" t="str">
        <f t="shared" si="76"/>
        <v>kw</v>
      </c>
      <c r="C104" t="str">
        <f>"atr_ineligibleflag" &amp; B104</f>
        <v>atr_ineligibleflagkw</v>
      </c>
      <c r="D104" t="str">
        <f>"( ( cdrIneligInstallDate == 1 ) &amp; (  " &amp; K104 &amp; B104 &amp; " .isna() ) ) | ( " &amp; K104 &amp; B104 &amp; " ==True )"</f>
        <v>( ( cdrIneligInstallDate == 1 ) &amp; (  EvalIneligiblekw .isna() ) ) | ( EvalIneligiblekw ==True )</v>
      </c>
      <c r="K104" t="s">
        <v>545</v>
      </c>
    </row>
    <row r="105" spans="1:11">
      <c r="B105" t="str">
        <f t="shared" si="76"/>
        <v>kwh</v>
      </c>
      <c r="C105" t="str">
        <f>"atr_ineligibleflag" &amp; B105</f>
        <v>atr_ineligibleflagkwh</v>
      </c>
      <c r="D105" t="str">
        <f>"( ( cdrIneligInstallDate == 1 ) &amp; (  " &amp; K105 &amp; B105 &amp; " .isna() ) ) | ( " &amp; K105 &amp; B105 &amp; " ==True )"</f>
        <v>( ( cdrIneligInstallDate == 1 ) &amp; (  EvalIneligiblekwh .isna() ) ) | ( EvalIneligiblekwh ==True )</v>
      </c>
      <c r="K105" t="s">
        <v>545</v>
      </c>
    </row>
    <row r="106" spans="1:11">
      <c r="B106" t="str">
        <f t="shared" si="76"/>
        <v>thm</v>
      </c>
      <c r="C106" t="str">
        <f>"atr_ineligibleflag" &amp; B106</f>
        <v>atr_ineligibleflagthm</v>
      </c>
      <c r="D106" t="str">
        <f>"( ( cdrIneligInstallDate == 1 ) &amp; (  " &amp; K106 &amp; B106 &amp; " .isna() ) ) | ( " &amp; K106 &amp; B106 &amp; " ==True )"</f>
        <v>( ( cdrIneligInstallDate == 1 ) &amp; (  EvalIneligiblethm .isna() ) ) | ( EvalIneligiblethm ==True )</v>
      </c>
      <c r="K106" t="s">
        <v>545</v>
      </c>
    </row>
    <row r="107" spans="1:11">
      <c r="B107" t="str">
        <f t="shared" si="76"/>
        <v>kw</v>
      </c>
      <c r="C107" t="str">
        <f>"atr_svgschangeflag" &amp; B107</f>
        <v>atr_svgschangeflagkw</v>
      </c>
      <c r="D107" t="str">
        <f t="shared" ref="D107:D115" si="82">H107 &amp; " .round(" &amp; J107 &amp; ") != " &amp; I107 &amp; " .round(" &amp;J107 &amp; ")"</f>
        <v>atr_svgsEligkw .round(1) != originalkW .round(1)</v>
      </c>
      <c r="H107" t="str">
        <f>C80</f>
        <v>atr_svgsEligkw</v>
      </c>
      <c r="I107" t="str">
        <f>$C$56</f>
        <v>originalkW</v>
      </c>
      <c r="J107">
        <f>$J$86</f>
        <v>1</v>
      </c>
    </row>
    <row r="108" spans="1:11">
      <c r="B108" t="str">
        <f t="shared" si="76"/>
        <v>kwh</v>
      </c>
      <c r="C108" t="str">
        <f>"atr_svgschangeflag" &amp; B108</f>
        <v>atr_svgschangeflagkwh</v>
      </c>
      <c r="D108" t="str">
        <f t="shared" si="82"/>
        <v>atr_svgsEligkwh .round(1) != originalkWh .round(1)</v>
      </c>
      <c r="H108" t="str">
        <f>C81</f>
        <v>atr_svgsEligkwh</v>
      </c>
      <c r="I108" t="str">
        <f>$C$57</f>
        <v>originalkWh</v>
      </c>
      <c r="J108">
        <f>$J$86</f>
        <v>1</v>
      </c>
    </row>
    <row r="109" spans="1:11">
      <c r="B109" t="str">
        <f t="shared" si="76"/>
        <v>thm</v>
      </c>
      <c r="C109" t="str">
        <f>"atr_svgschangeflag" &amp; B109</f>
        <v>atr_svgschangeflagthm</v>
      </c>
      <c r="D109" t="str">
        <f t="shared" si="82"/>
        <v>atr_svgsEligthm .round(1) != originalthm .round(1)</v>
      </c>
      <c r="H109" t="str">
        <f>C82</f>
        <v>atr_svgsEligthm</v>
      </c>
      <c r="I109" t="str">
        <f>$C$58</f>
        <v>originalthm</v>
      </c>
      <c r="J109">
        <f>$J$86</f>
        <v>1</v>
      </c>
    </row>
    <row r="110" spans="1:11">
      <c r="B110" t="str">
        <f t="shared" si="76"/>
        <v>kw</v>
      </c>
      <c r="C110" t="str">
        <f>"atr_NTGchangeflag" &amp; B110</f>
        <v>atr_NTGchangeflagkw</v>
      </c>
      <c r="D110" t="str">
        <f t="shared" si="82"/>
        <v>atr_NTGsvgeligkw .round(1) != originalkW .round(1)</v>
      </c>
      <c r="H110" t="str">
        <f>C41</f>
        <v>atr_NTGsvgeligkw</v>
      </c>
      <c r="I110" t="str">
        <f>I107</f>
        <v>originalkW</v>
      </c>
      <c r="J110">
        <f>$J$86</f>
        <v>1</v>
      </c>
    </row>
    <row r="111" spans="1:11">
      <c r="B111" t="str">
        <f t="shared" si="76"/>
        <v>kwh</v>
      </c>
      <c r="C111" t="str">
        <f>"atr_NTGchangeflag" &amp; B111</f>
        <v>atr_NTGchangeflagkwh</v>
      </c>
      <c r="D111" t="str">
        <f t="shared" si="82"/>
        <v>atr_NTGsvgeligkwh .round(1) != originalkWh .round(1)</v>
      </c>
      <c r="H111" t="str">
        <f>C42</f>
        <v>atr_NTGsvgeligkwh</v>
      </c>
      <c r="I111" t="str">
        <f t="shared" ref="I111:I115" si="83">I108</f>
        <v>originalkWh</v>
      </c>
      <c r="J111">
        <f>$J$86</f>
        <v>1</v>
      </c>
    </row>
    <row r="112" spans="1:11">
      <c r="B112" t="str">
        <f t="shared" si="76"/>
        <v>thm</v>
      </c>
      <c r="C112" t="str">
        <f>"atr_NTGchangeflag" &amp; B112</f>
        <v>atr_NTGchangeflagthm</v>
      </c>
      <c r="D112" t="str">
        <f t="shared" si="82"/>
        <v>atr_NTGsvgeligthm .round(1) != originalthm .round(1)</v>
      </c>
      <c r="H112" t="str">
        <f>C43</f>
        <v>atr_NTGsvgeligthm</v>
      </c>
      <c r="I112" t="str">
        <f t="shared" si="83"/>
        <v>originalthm</v>
      </c>
      <c r="J112">
        <f t="shared" ref="J112:J115" si="84">$J$86</f>
        <v>1</v>
      </c>
    </row>
    <row r="113" spans="2:10">
      <c r="B113" t="str">
        <f t="shared" si="76"/>
        <v>kw</v>
      </c>
      <c r="C113" t="str">
        <f>"atr_ULchangeflag" &amp; B113</f>
        <v>atr_ULchangeflagkw</v>
      </c>
      <c r="D113" t="str">
        <f t="shared" si="82"/>
        <v>atr_NTGULsvgeligkw .round(1) != originalkW .round(1)</v>
      </c>
      <c r="H113" t="str">
        <f>C20</f>
        <v>atr_NTGULsvgeligkw</v>
      </c>
      <c r="I113" t="str">
        <f t="shared" si="83"/>
        <v>originalkW</v>
      </c>
      <c r="J113">
        <f t="shared" si="84"/>
        <v>1</v>
      </c>
    </row>
    <row r="114" spans="2:10">
      <c r="B114" t="str">
        <f t="shared" si="76"/>
        <v>kwh</v>
      </c>
      <c r="C114" t="str">
        <f>"atr_ULchangeflag" &amp; B114</f>
        <v>atr_ULchangeflagkwh</v>
      </c>
      <c r="D114" t="str">
        <f t="shared" si="82"/>
        <v>atr_NTGULsvgeligkwh .round(1) != originalkWh .round(1)</v>
      </c>
      <c r="H114" t="str">
        <f>C21</f>
        <v>atr_NTGULsvgeligkwh</v>
      </c>
      <c r="I114" t="str">
        <f t="shared" si="83"/>
        <v>originalkWh</v>
      </c>
      <c r="J114">
        <f t="shared" si="84"/>
        <v>1</v>
      </c>
    </row>
    <row r="115" spans="2:10">
      <c r="B115" t="str">
        <f t="shared" si="76"/>
        <v>thm</v>
      </c>
      <c r="C115" t="str">
        <f>"atr_ULchangeflag" &amp; B115</f>
        <v>atr_ULchangeflagthm</v>
      </c>
      <c r="D115" t="str">
        <f t="shared" si="82"/>
        <v>atr_NTGULsvgeligthm .round(1) != originalthm .round(1)</v>
      </c>
      <c r="H115" t="str">
        <f>C22</f>
        <v>atr_NTGULsvgeligthm</v>
      </c>
      <c r="I115" t="str">
        <f t="shared" si="83"/>
        <v>originalthm</v>
      </c>
      <c r="J115">
        <f t="shared" si="84"/>
        <v>1</v>
      </c>
    </row>
    <row r="116" spans="2:10">
      <c r="C116" t="s">
        <v>600</v>
      </c>
      <c r="D116" t="str">
        <f>"( ( " &amp;K2 &amp; " == 0 ) &amp; ( " &amp; K8&amp;B8 &amp; " =='0' )  ) | ( " &amp; F5 &amp; " ) "</f>
        <v xml:space="preserve">( ( cdrIneligInstallDate == 0 ) &amp; ( EvalIneligiblekw =='0' )  ) | ( EvalIneligiblekw ==False ) </v>
      </c>
    </row>
  </sheetData>
  <autoFilter ref="A1:N116" xr:uid="{07B6ADBA-7EF8-496A-A15C-69CA502C229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4660-8CC1-4AC9-9F39-515FEA42C32D}">
  <dimension ref="A1:R501"/>
  <sheetViews>
    <sheetView workbookViewId="0">
      <pane ySplit="1" topLeftCell="A2" activePane="bottomLeft" state="frozen"/>
      <selection pane="bottomLeft" activeCell="B2" sqref="B2"/>
    </sheetView>
  </sheetViews>
  <sheetFormatPr defaultRowHeight="15"/>
  <cols>
    <col min="1" max="2" width="26.42578125" customWidth="1"/>
    <col min="3" max="3" width="25.140625" customWidth="1"/>
    <col min="7" max="7" width="17.140625" customWidth="1"/>
    <col min="8" max="8" width="24" customWidth="1"/>
  </cols>
  <sheetData>
    <row r="1" spans="1:7">
      <c r="A1" t="s">
        <v>604</v>
      </c>
      <c r="B1" t="s">
        <v>663</v>
      </c>
      <c r="C1" t="s">
        <v>657</v>
      </c>
      <c r="D1" t="s">
        <v>656</v>
      </c>
      <c r="E1" t="s">
        <v>34</v>
      </c>
      <c r="F1" t="s">
        <v>655</v>
      </c>
      <c r="G1" t="s">
        <v>33</v>
      </c>
    </row>
    <row r="2" spans="1:7">
      <c r="A2" t="str">
        <f t="shared" ref="A2:A7" si="0">F2</f>
        <v>SBW_ProjID</v>
      </c>
      <c r="F2" t="s">
        <v>208</v>
      </c>
    </row>
    <row r="3" spans="1:7">
      <c r="A3" t="str">
        <f t="shared" si="0"/>
        <v>stratum_kWh</v>
      </c>
      <c r="F3" t="s">
        <v>267</v>
      </c>
    </row>
    <row r="4" spans="1:7">
      <c r="A4" t="str">
        <f t="shared" si="0"/>
        <v>stratum_thm</v>
      </c>
      <c r="F4" t="s">
        <v>268</v>
      </c>
    </row>
    <row r="5" spans="1:7">
      <c r="A5" t="str">
        <f t="shared" si="0"/>
        <v>sampled</v>
      </c>
      <c r="F5" t="s">
        <v>269</v>
      </c>
    </row>
    <row r="6" spans="1:7">
      <c r="A6" t="str">
        <f t="shared" si="0"/>
        <v>SampleID</v>
      </c>
      <c r="F6" t="s">
        <v>270</v>
      </c>
    </row>
    <row r="7" spans="1:7">
      <c r="A7" t="str">
        <f t="shared" si="0"/>
        <v>Replaced</v>
      </c>
      <c r="F7" t="s">
        <v>277</v>
      </c>
    </row>
    <row r="8" spans="1:7">
      <c r="A8" t="str">
        <f t="shared" ref="A8:A66" si="1">C8</f>
        <v>ClaimID</v>
      </c>
      <c r="C8" t="s">
        <v>0</v>
      </c>
      <c r="D8" t="s">
        <v>0</v>
      </c>
      <c r="E8" t="s">
        <v>279</v>
      </c>
      <c r="F8" t="s">
        <v>0</v>
      </c>
      <c r="G8" t="s">
        <v>0</v>
      </c>
    </row>
    <row r="9" spans="1:7">
      <c r="A9" t="str">
        <f t="shared" si="1"/>
        <v>SiteID</v>
      </c>
      <c r="C9" t="s">
        <v>59</v>
      </c>
    </row>
    <row r="10" spans="1:7">
      <c r="A10" t="str">
        <f t="shared" si="1"/>
        <v>PrgID</v>
      </c>
      <c r="C10" t="s">
        <v>60</v>
      </c>
    </row>
    <row r="11" spans="1:7">
      <c r="A11" t="str">
        <f t="shared" si="1"/>
        <v>ImplementationPA</v>
      </c>
      <c r="C11" t="s">
        <v>61</v>
      </c>
    </row>
    <row r="12" spans="1:7">
      <c r="A12" t="str">
        <f t="shared" si="1"/>
        <v>ImplementationID</v>
      </c>
      <c r="C12" t="s">
        <v>62</v>
      </c>
    </row>
    <row r="13" spans="1:7">
      <c r="A13" t="str">
        <f t="shared" si="1"/>
        <v>BldgType</v>
      </c>
      <c r="C13" t="s">
        <v>63</v>
      </c>
    </row>
    <row r="14" spans="1:7">
      <c r="A14" t="str">
        <f t="shared" si="1"/>
        <v>BldgLoc</v>
      </c>
      <c r="C14" t="s">
        <v>64</v>
      </c>
    </row>
    <row r="15" spans="1:7">
      <c r="A15" t="str">
        <f t="shared" si="1"/>
        <v>BldgVint</v>
      </c>
      <c r="C15" t="s">
        <v>65</v>
      </c>
    </row>
    <row r="16" spans="1:7">
      <c r="A16" t="str">
        <f t="shared" si="1"/>
        <v>BldgHVAC</v>
      </c>
      <c r="C16" t="s">
        <v>66</v>
      </c>
    </row>
    <row r="17" spans="1:3">
      <c r="A17" t="str">
        <f t="shared" si="1"/>
        <v>NormUnit</v>
      </c>
      <c r="C17" t="s">
        <v>67</v>
      </c>
    </row>
    <row r="18" spans="1:3">
      <c r="A18" t="str">
        <f t="shared" si="1"/>
        <v>Sector</v>
      </c>
      <c r="C18" t="s">
        <v>68</v>
      </c>
    </row>
    <row r="19" spans="1:3">
      <c r="A19" t="str">
        <f t="shared" si="1"/>
        <v>MeasAppType</v>
      </c>
      <c r="C19" t="s">
        <v>69</v>
      </c>
    </row>
    <row r="20" spans="1:3">
      <c r="A20" t="str">
        <f t="shared" si="1"/>
        <v>DeliveryType</v>
      </c>
      <c r="C20" t="s">
        <v>70</v>
      </c>
    </row>
    <row r="21" spans="1:3">
      <c r="A21" t="str">
        <f t="shared" si="1"/>
        <v>PrgElement</v>
      </c>
      <c r="C21" t="s">
        <v>71</v>
      </c>
    </row>
    <row r="22" spans="1:3">
      <c r="A22" t="str">
        <f t="shared" si="1"/>
        <v>ProjectID</v>
      </c>
      <c r="C22" t="s">
        <v>72</v>
      </c>
    </row>
    <row r="23" spans="1:3">
      <c r="A23" t="str">
        <f t="shared" si="1"/>
        <v>ProjectDescription</v>
      </c>
      <c r="C23" t="s">
        <v>73</v>
      </c>
    </row>
    <row r="24" spans="1:3">
      <c r="A24" t="str">
        <f t="shared" si="1"/>
        <v>NAICSBldgType</v>
      </c>
      <c r="C24" t="s">
        <v>74</v>
      </c>
    </row>
    <row r="25" spans="1:3">
      <c r="A25" t="str">
        <f t="shared" si="1"/>
        <v>E3TargetSector</v>
      </c>
      <c r="C25" t="s">
        <v>75</v>
      </c>
    </row>
    <row r="26" spans="1:3">
      <c r="A26" t="str">
        <f t="shared" si="1"/>
        <v>E3MeaElecEndUseShape</v>
      </c>
      <c r="C26" t="s">
        <v>76</v>
      </c>
    </row>
    <row r="27" spans="1:3">
      <c r="A27" t="str">
        <f t="shared" si="1"/>
        <v>E3GasSector</v>
      </c>
      <c r="C27" t="s">
        <v>77</v>
      </c>
    </row>
    <row r="28" spans="1:3">
      <c r="A28" t="str">
        <f t="shared" si="1"/>
        <v>E3GasSavProfile</v>
      </c>
      <c r="C28" t="s">
        <v>78</v>
      </c>
    </row>
    <row r="29" spans="1:3">
      <c r="A29" t="str">
        <f t="shared" si="1"/>
        <v>E3ClimateZone</v>
      </c>
      <c r="C29" t="s">
        <v>79</v>
      </c>
    </row>
    <row r="30" spans="1:3">
      <c r="A30" t="str">
        <f t="shared" si="1"/>
        <v>NumUnits</v>
      </c>
      <c r="C30" t="s">
        <v>80</v>
      </c>
    </row>
    <row r="31" spans="1:3">
      <c r="A31" t="str">
        <f t="shared" si="1"/>
        <v>InstalledNumUnits</v>
      </c>
      <c r="C31" t="s">
        <v>81</v>
      </c>
    </row>
    <row r="32" spans="1:3">
      <c r="A32" t="str">
        <f t="shared" si="1"/>
        <v>InstalledNormUnit</v>
      </c>
      <c r="C32" t="s">
        <v>82</v>
      </c>
    </row>
    <row r="33" spans="1:3">
      <c r="A33" t="str">
        <f t="shared" si="1"/>
        <v>CombustionType</v>
      </c>
      <c r="C33" t="s">
        <v>83</v>
      </c>
    </row>
    <row r="34" spans="1:3">
      <c r="A34" t="str">
        <f t="shared" si="1"/>
        <v>NTGRkW</v>
      </c>
      <c r="C34" t="s">
        <v>84</v>
      </c>
    </row>
    <row r="35" spans="1:3">
      <c r="A35" t="str">
        <f t="shared" si="1"/>
        <v>NTGRkWh</v>
      </c>
      <c r="C35" t="s">
        <v>85</v>
      </c>
    </row>
    <row r="36" spans="1:3">
      <c r="A36" t="str">
        <f t="shared" si="1"/>
        <v>NTGRTherm</v>
      </c>
      <c r="C36" t="s">
        <v>86</v>
      </c>
    </row>
    <row r="37" spans="1:3">
      <c r="A37" t="str">
        <f t="shared" si="1"/>
        <v>NTGRCost</v>
      </c>
      <c r="C37" t="s">
        <v>87</v>
      </c>
    </row>
    <row r="38" spans="1:3">
      <c r="A38" t="str">
        <f t="shared" si="1"/>
        <v>NTG_ID</v>
      </c>
      <c r="C38" t="s">
        <v>88</v>
      </c>
    </row>
    <row r="39" spans="1:3">
      <c r="A39" t="str">
        <f t="shared" si="1"/>
        <v>UnitEndUserRebate</v>
      </c>
      <c r="C39" t="s">
        <v>89</v>
      </c>
    </row>
    <row r="40" spans="1:3">
      <c r="A40" t="str">
        <f t="shared" si="1"/>
        <v>UnitIncentiveToOthers</v>
      </c>
      <c r="C40" t="s">
        <v>90</v>
      </c>
    </row>
    <row r="41" spans="1:3">
      <c r="A41" t="str">
        <f t="shared" si="1"/>
        <v>UnitDirectInstallLab</v>
      </c>
      <c r="C41" t="s">
        <v>91</v>
      </c>
    </row>
    <row r="42" spans="1:3">
      <c r="A42" t="str">
        <f t="shared" si="1"/>
        <v>UnitDirectInstallMat</v>
      </c>
      <c r="C42" t="s">
        <v>92</v>
      </c>
    </row>
    <row r="43" spans="1:3">
      <c r="A43" t="str">
        <f t="shared" si="1"/>
        <v>UnitMeaCost1stBaseline</v>
      </c>
      <c r="C43" t="s">
        <v>93</v>
      </c>
    </row>
    <row r="44" spans="1:3">
      <c r="A44" t="str">
        <f t="shared" si="1"/>
        <v>UnitMeaCost2ndBaseline</v>
      </c>
      <c r="C44" t="s">
        <v>94</v>
      </c>
    </row>
    <row r="45" spans="1:3">
      <c r="A45" t="str">
        <f t="shared" si="1"/>
        <v>WhySavingsZeroed</v>
      </c>
      <c r="C45" t="s">
        <v>95</v>
      </c>
    </row>
    <row r="46" spans="1:3">
      <c r="A46" t="str">
        <f t="shared" si="1"/>
        <v>WhyCostsZeroed</v>
      </c>
      <c r="C46" t="s">
        <v>96</v>
      </c>
    </row>
    <row r="47" spans="1:3">
      <c r="A47" t="str">
        <f t="shared" si="1"/>
        <v>PartialPaymentPercent</v>
      </c>
      <c r="C47" t="s">
        <v>97</v>
      </c>
    </row>
    <row r="48" spans="1:3">
      <c r="A48" t="str">
        <f t="shared" si="1"/>
        <v>PartialPaymentFinal_Flag</v>
      </c>
      <c r="C48" t="s">
        <v>98</v>
      </c>
    </row>
    <row r="49" spans="1:3">
      <c r="A49" t="str">
        <f t="shared" si="1"/>
        <v>Upstream_Flag</v>
      </c>
      <c r="C49" t="s">
        <v>99</v>
      </c>
    </row>
    <row r="50" spans="1:3">
      <c r="A50" t="str">
        <f>C50</f>
        <v>Residential_Flag_Claim</v>
      </c>
      <c r="C50" t="s">
        <v>100</v>
      </c>
    </row>
    <row r="51" spans="1:3">
      <c r="A51" t="str">
        <f t="shared" si="1"/>
        <v>EUC_Flag</v>
      </c>
      <c r="C51" t="s">
        <v>101</v>
      </c>
    </row>
    <row r="52" spans="1:3">
      <c r="A52" t="str">
        <f t="shared" si="1"/>
        <v>LGP_Flag</v>
      </c>
      <c r="C52" t="s">
        <v>102</v>
      </c>
    </row>
    <row r="53" spans="1:3">
      <c r="A53" t="str">
        <f t="shared" si="1"/>
        <v>REN_Flag</v>
      </c>
      <c r="C53" t="s">
        <v>103</v>
      </c>
    </row>
    <row r="54" spans="1:3">
      <c r="A54" t="str">
        <f t="shared" si="1"/>
        <v>OBF_Flag</v>
      </c>
      <c r="C54" t="s">
        <v>104</v>
      </c>
    </row>
    <row r="55" spans="1:3">
      <c r="A55" t="str">
        <f t="shared" si="1"/>
        <v>Prop39_Flag</v>
      </c>
      <c r="C55" t="s">
        <v>105</v>
      </c>
    </row>
    <row r="56" spans="1:3">
      <c r="A56" t="str">
        <f t="shared" si="1"/>
        <v>PublicK_12_Flag</v>
      </c>
      <c r="C56" t="s">
        <v>106</v>
      </c>
    </row>
    <row r="57" spans="1:3">
      <c r="A57" t="str">
        <f t="shared" si="1"/>
        <v>SchoolIdentifier</v>
      </c>
      <c r="C57" t="s">
        <v>107</v>
      </c>
    </row>
    <row r="58" spans="1:3">
      <c r="A58" t="str">
        <f t="shared" si="1"/>
        <v>FundingCycle</v>
      </c>
      <c r="C58" t="s">
        <v>108</v>
      </c>
    </row>
    <row r="59" spans="1:3">
      <c r="A59" t="str">
        <f t="shared" si="1"/>
        <v>ClaimYearQuarter</v>
      </c>
      <c r="C59" t="s">
        <v>109</v>
      </c>
    </row>
    <row r="60" spans="1:3">
      <c r="A60" t="str">
        <f t="shared" si="1"/>
        <v>ApplicationCode</v>
      </c>
      <c r="C60" t="s">
        <v>110</v>
      </c>
    </row>
    <row r="61" spans="1:3">
      <c r="A61" t="str">
        <f t="shared" si="1"/>
        <v>ApplicationDate</v>
      </c>
      <c r="C61" t="s">
        <v>111</v>
      </c>
    </row>
    <row r="62" spans="1:3">
      <c r="A62" t="str">
        <f t="shared" si="1"/>
        <v>InstallationDate</v>
      </c>
      <c r="C62" t="s">
        <v>112</v>
      </c>
    </row>
    <row r="63" spans="1:3">
      <c r="A63" t="str">
        <f t="shared" si="1"/>
        <v>PaidDate</v>
      </c>
      <c r="C63" t="s">
        <v>113</v>
      </c>
    </row>
    <row r="64" spans="1:3">
      <c r="A64" t="str">
        <f t="shared" si="1"/>
        <v>CustomerAgreementDate</v>
      </c>
      <c r="C64" t="s">
        <v>114</v>
      </c>
    </row>
    <row r="65" spans="1:4">
      <c r="A65" t="str">
        <f t="shared" si="1"/>
        <v>ProjectCompletionDate</v>
      </c>
      <c r="C65" t="s">
        <v>115</v>
      </c>
    </row>
    <row r="66" spans="1:4">
      <c r="A66" t="str">
        <f t="shared" si="1"/>
        <v>AuthorizedSignatureDate</v>
      </c>
      <c r="C66" t="s">
        <v>116</v>
      </c>
    </row>
    <row r="67" spans="1:4">
      <c r="A67" t="str">
        <f>D67</f>
        <v>ExAnteGrossMeasureCost</v>
      </c>
      <c r="D67" t="s">
        <v>117</v>
      </c>
    </row>
    <row r="68" spans="1:4">
      <c r="A68" t="str">
        <f>D68</f>
        <v>ExAnteGrossMeasureCost_ER</v>
      </c>
      <c r="D68" t="s">
        <v>118</v>
      </c>
    </row>
    <row r="69" spans="1:4">
      <c r="A69" t="str">
        <f>D69</f>
        <v>ExAnteGrossIncentive</v>
      </c>
      <c r="D69" t="s">
        <v>119</v>
      </c>
    </row>
    <row r="70" spans="1:4">
      <c r="A70" t="str">
        <f t="shared" ref="A70:A130" si="2">C70</f>
        <v>MeasImpactType</v>
      </c>
      <c r="C70" t="s">
        <v>120</v>
      </c>
    </row>
    <row r="71" spans="1:4">
      <c r="A71" t="str">
        <f t="shared" si="2"/>
        <v>WaterOnly_Flag</v>
      </c>
      <c r="C71" t="s">
        <v>121</v>
      </c>
    </row>
    <row r="72" spans="1:4">
      <c r="A72" t="str">
        <f t="shared" si="2"/>
        <v>FinancingPrgID</v>
      </c>
      <c r="C72" t="s">
        <v>122</v>
      </c>
    </row>
    <row r="73" spans="1:4">
      <c r="A73" t="str">
        <f t="shared" si="2"/>
        <v>MarketEffectsBenefits</v>
      </c>
      <c r="C73" t="s">
        <v>123</v>
      </c>
    </row>
    <row r="74" spans="1:4">
      <c r="A74" t="str">
        <f t="shared" si="2"/>
        <v>MarketEffectsCosts</v>
      </c>
      <c r="C74" t="s">
        <v>124</v>
      </c>
    </row>
    <row r="75" spans="1:4">
      <c r="A75" t="str">
        <f t="shared" si="2"/>
        <v>RateScheduleElec</v>
      </c>
      <c r="C75" t="s">
        <v>125</v>
      </c>
    </row>
    <row r="76" spans="1:4">
      <c r="A76" t="str">
        <f t="shared" si="2"/>
        <v>RateScheduleGas</v>
      </c>
      <c r="C76" t="s">
        <v>126</v>
      </c>
    </row>
    <row r="77" spans="1:4">
      <c r="A77" t="str">
        <f t="shared" si="2"/>
        <v>Comments</v>
      </c>
      <c r="C77" t="s">
        <v>127</v>
      </c>
    </row>
    <row r="78" spans="1:4">
      <c r="A78" t="str">
        <f t="shared" si="2"/>
        <v>MeasCode</v>
      </c>
      <c r="C78" t="s">
        <v>128</v>
      </c>
    </row>
    <row r="79" spans="1:4">
      <c r="A79" t="str">
        <f>C79</f>
        <v>MeasAppType_MeasTab</v>
      </c>
      <c r="C79" t="s">
        <v>129</v>
      </c>
    </row>
    <row r="80" spans="1:4">
      <c r="A80" t="str">
        <f t="shared" si="2"/>
        <v>MeasDescription</v>
      </c>
      <c r="C80" t="s">
        <v>130</v>
      </c>
    </row>
    <row r="81" spans="1:3">
      <c r="A81" t="str">
        <f t="shared" si="2"/>
        <v>UnitkW1stBaseline</v>
      </c>
      <c r="C81" t="s">
        <v>131</v>
      </c>
    </row>
    <row r="82" spans="1:3">
      <c r="A82" t="str">
        <f t="shared" si="2"/>
        <v>UnitkWh1stBaseline</v>
      </c>
      <c r="C82" t="s">
        <v>132</v>
      </c>
    </row>
    <row r="83" spans="1:3">
      <c r="A83" t="str">
        <f t="shared" si="2"/>
        <v>UnitTherm1stBaseline</v>
      </c>
      <c r="C83" t="s">
        <v>133</v>
      </c>
    </row>
    <row r="84" spans="1:3">
      <c r="A84" t="str">
        <f t="shared" si="2"/>
        <v>UnitkW2ndBaseline</v>
      </c>
      <c r="C84" t="s">
        <v>134</v>
      </c>
    </row>
    <row r="85" spans="1:3">
      <c r="A85" t="str">
        <f t="shared" si="2"/>
        <v>UnitkWh2ndBaseline</v>
      </c>
      <c r="C85" t="s">
        <v>135</v>
      </c>
    </row>
    <row r="86" spans="1:3">
      <c r="A86" t="str">
        <f t="shared" si="2"/>
        <v>UnitTherm2ndBaseline</v>
      </c>
      <c r="C86" t="s">
        <v>136</v>
      </c>
    </row>
    <row r="87" spans="1:3">
      <c r="A87" t="str">
        <f t="shared" si="2"/>
        <v>EUL_Yrs</v>
      </c>
      <c r="C87" t="s">
        <v>137</v>
      </c>
    </row>
    <row r="88" spans="1:3">
      <c r="A88" t="str">
        <f t="shared" si="2"/>
        <v>RUL_Yrs</v>
      </c>
      <c r="C88" t="s">
        <v>138</v>
      </c>
    </row>
    <row r="89" spans="1:3">
      <c r="A89" t="str">
        <f t="shared" si="2"/>
        <v>RealizationRatekW</v>
      </c>
      <c r="C89" t="s">
        <v>139</v>
      </c>
    </row>
    <row r="90" spans="1:3">
      <c r="A90" t="str">
        <f t="shared" si="2"/>
        <v>RealizationRatekWh</v>
      </c>
      <c r="C90" t="s">
        <v>140</v>
      </c>
    </row>
    <row r="91" spans="1:3">
      <c r="A91" t="str">
        <f t="shared" si="2"/>
        <v>RealizationRateTherm</v>
      </c>
      <c r="C91" t="s">
        <v>141</v>
      </c>
    </row>
    <row r="92" spans="1:3">
      <c r="A92" t="str">
        <f t="shared" si="2"/>
        <v>InstallationRatekW</v>
      </c>
      <c r="C92" t="s">
        <v>142</v>
      </c>
    </row>
    <row r="93" spans="1:3">
      <c r="A93" t="str">
        <f t="shared" si="2"/>
        <v>InstallationRatekWh</v>
      </c>
      <c r="C93" t="s">
        <v>143</v>
      </c>
    </row>
    <row r="94" spans="1:3">
      <c r="A94" t="str">
        <f t="shared" si="2"/>
        <v>InstallationRateTherm</v>
      </c>
      <c r="C94" t="s">
        <v>144</v>
      </c>
    </row>
    <row r="95" spans="1:3">
      <c r="A95" t="str">
        <f t="shared" si="2"/>
        <v>Revised_Flag</v>
      </c>
      <c r="C95" t="s">
        <v>145</v>
      </c>
    </row>
    <row r="96" spans="1:3">
      <c r="A96" t="str">
        <f t="shared" si="2"/>
        <v>SourceDesc</v>
      </c>
      <c r="C96" t="s">
        <v>146</v>
      </c>
    </row>
    <row r="97" spans="1:3">
      <c r="A97" t="str">
        <f t="shared" si="2"/>
        <v>Version</v>
      </c>
      <c r="C97" t="s">
        <v>147</v>
      </c>
    </row>
    <row r="98" spans="1:3">
      <c r="A98" t="str">
        <f t="shared" si="2"/>
        <v>DeliveryType_MeasTab</v>
      </c>
      <c r="C98" t="s">
        <v>148</v>
      </c>
    </row>
    <row r="99" spans="1:3">
      <c r="A99" t="str">
        <f t="shared" si="2"/>
        <v>StartDate</v>
      </c>
      <c r="C99" t="s">
        <v>149</v>
      </c>
    </row>
    <row r="100" spans="1:3">
      <c r="A100" t="str">
        <f t="shared" si="2"/>
        <v>MeasQualifier</v>
      </c>
      <c r="C100" t="s">
        <v>150</v>
      </c>
    </row>
    <row r="101" spans="1:3">
      <c r="A101" t="str">
        <f t="shared" si="2"/>
        <v>MeasureID</v>
      </c>
      <c r="C101" t="s">
        <v>151</v>
      </c>
    </row>
    <row r="102" spans="1:3">
      <c r="A102" t="str">
        <f t="shared" si="2"/>
        <v>EnergyImpactID</v>
      </c>
      <c r="C102" t="s">
        <v>152</v>
      </c>
    </row>
    <row r="103" spans="1:3">
      <c r="A103" t="str">
        <f t="shared" si="2"/>
        <v>GSIA_ID</v>
      </c>
      <c r="C103" t="s">
        <v>153</v>
      </c>
    </row>
    <row r="104" spans="1:3">
      <c r="A104" t="str">
        <f t="shared" si="2"/>
        <v>NTG_ID_MeasTab</v>
      </c>
      <c r="C104" t="s">
        <v>154</v>
      </c>
    </row>
    <row r="105" spans="1:3">
      <c r="A105" t="str">
        <f t="shared" si="2"/>
        <v>EUL_ID</v>
      </c>
      <c r="C105" t="s">
        <v>155</v>
      </c>
    </row>
    <row r="106" spans="1:3">
      <c r="A106" t="str">
        <f t="shared" si="2"/>
        <v>RUL_ID</v>
      </c>
      <c r="C106" t="s">
        <v>156</v>
      </c>
    </row>
    <row r="107" spans="1:3">
      <c r="A107" t="str">
        <f t="shared" si="2"/>
        <v>MeasCostID</v>
      </c>
      <c r="C107" t="s">
        <v>157</v>
      </c>
    </row>
    <row r="108" spans="1:3">
      <c r="A108" t="str">
        <f t="shared" si="2"/>
        <v>StdCostID</v>
      </c>
      <c r="C108" t="s">
        <v>158</v>
      </c>
    </row>
    <row r="109" spans="1:3">
      <c r="A109" t="str">
        <f t="shared" si="2"/>
        <v>UseCategory</v>
      </c>
      <c r="C109" t="s">
        <v>159</v>
      </c>
    </row>
    <row r="110" spans="1:3">
      <c r="A110" t="str">
        <f t="shared" si="2"/>
        <v>UseSubCategory</v>
      </c>
      <c r="C110" t="s">
        <v>160</v>
      </c>
    </row>
    <row r="111" spans="1:3">
      <c r="A111" t="str">
        <f t="shared" si="2"/>
        <v>TechGroup</v>
      </c>
      <c r="C111" t="s">
        <v>161</v>
      </c>
    </row>
    <row r="112" spans="1:3">
      <c r="A112" t="str">
        <f t="shared" si="2"/>
        <v>TechType</v>
      </c>
      <c r="C112" t="s">
        <v>162</v>
      </c>
    </row>
    <row r="113" spans="1:4">
      <c r="A113" t="str">
        <f t="shared" si="2"/>
        <v>IETableName</v>
      </c>
      <c r="C113" t="s">
        <v>163</v>
      </c>
    </row>
    <row r="114" spans="1:4">
      <c r="A114" t="str">
        <f t="shared" si="2"/>
        <v>MeasTechID</v>
      </c>
      <c r="C114" t="s">
        <v>164</v>
      </c>
    </row>
    <row r="115" spans="1:4">
      <c r="A115" t="str">
        <f t="shared" si="2"/>
        <v>LaborRate</v>
      </c>
      <c r="C115" t="s">
        <v>165</v>
      </c>
    </row>
    <row r="116" spans="1:4">
      <c r="A116" t="str">
        <f t="shared" si="2"/>
        <v>LocCostAdj</v>
      </c>
      <c r="C116" t="s">
        <v>166</v>
      </c>
    </row>
    <row r="117" spans="1:4">
      <c r="A117" t="str">
        <f t="shared" si="2"/>
        <v>PreDesc</v>
      </c>
      <c r="C117" t="s">
        <v>167</v>
      </c>
    </row>
    <row r="118" spans="1:4">
      <c r="A118" t="str">
        <f t="shared" si="2"/>
        <v>StdDesc</v>
      </c>
      <c r="C118" t="s">
        <v>168</v>
      </c>
    </row>
    <row r="119" spans="1:4">
      <c r="A119" t="str">
        <f t="shared" si="2"/>
        <v>MeasImpactCalcType</v>
      </c>
      <c r="C119" t="s">
        <v>169</v>
      </c>
    </row>
    <row r="120" spans="1:4">
      <c r="A120" t="str">
        <f t="shared" si="2"/>
        <v>MeasInflation</v>
      </c>
      <c r="C120" t="s">
        <v>170</v>
      </c>
    </row>
    <row r="121" spans="1:4">
      <c r="A121" t="str">
        <f>D121</f>
        <v>DeemedFlag_Orig</v>
      </c>
      <c r="D121" t="s">
        <v>171</v>
      </c>
    </row>
    <row r="122" spans="1:4">
      <c r="A122" t="str">
        <f t="shared" si="2"/>
        <v>PA</v>
      </c>
      <c r="C122" t="s">
        <v>172</v>
      </c>
    </row>
    <row r="123" spans="1:4">
      <c r="A123" t="str">
        <f t="shared" si="2"/>
        <v>LifecycleGrossKWh</v>
      </c>
      <c r="C123" t="s">
        <v>173</v>
      </c>
    </row>
    <row r="124" spans="1:4">
      <c r="A124" t="str">
        <f t="shared" si="2"/>
        <v>LifecycleGrossThm</v>
      </c>
      <c r="C124" t="s">
        <v>174</v>
      </c>
    </row>
    <row r="125" spans="1:4">
      <c r="A125" t="str">
        <f t="shared" si="2"/>
        <v>LifecycleNetKWh</v>
      </c>
      <c r="C125" t="s">
        <v>175</v>
      </c>
    </row>
    <row r="126" spans="1:4">
      <c r="A126" t="str">
        <f t="shared" si="2"/>
        <v>LifecycleNetThm</v>
      </c>
      <c r="C126" t="s">
        <v>176</v>
      </c>
    </row>
    <row r="127" spans="1:4">
      <c r="A127" t="str">
        <f t="shared" si="2"/>
        <v>FirstYearGrossKWh</v>
      </c>
      <c r="C127" t="s">
        <v>177</v>
      </c>
    </row>
    <row r="128" spans="1:4">
      <c r="A128" t="str">
        <f t="shared" si="2"/>
        <v>FirstYearGrossKW</v>
      </c>
      <c r="C128" t="s">
        <v>178</v>
      </c>
    </row>
    <row r="129" spans="1:3">
      <c r="A129" t="str">
        <f t="shared" si="2"/>
        <v>FirstYearGrossThm</v>
      </c>
      <c r="C129" t="s">
        <v>179</v>
      </c>
    </row>
    <row r="130" spans="1:3">
      <c r="A130" t="str">
        <f t="shared" si="2"/>
        <v>FirstYearNetKWh</v>
      </c>
      <c r="C130" t="s">
        <v>180</v>
      </c>
    </row>
    <row r="131" spans="1:3">
      <c r="A131" t="str">
        <f t="shared" ref="A131:A135" si="3">C131</f>
        <v>FirstYearNetKW</v>
      </c>
      <c r="C131" t="s">
        <v>181</v>
      </c>
    </row>
    <row r="132" spans="1:3">
      <c r="A132" t="str">
        <f t="shared" si="3"/>
        <v>FirstYearNetThm</v>
      </c>
      <c r="C132" t="s">
        <v>182</v>
      </c>
    </row>
    <row r="133" spans="1:3">
      <c r="A133" t="str">
        <f t="shared" si="3"/>
        <v>SiteCity</v>
      </c>
      <c r="C133" t="s">
        <v>183</v>
      </c>
    </row>
    <row r="134" spans="1:3">
      <c r="A134" t="str">
        <f t="shared" si="3"/>
        <v>SiteState</v>
      </c>
      <c r="C134" t="s">
        <v>184</v>
      </c>
    </row>
    <row r="135" spans="1:3">
      <c r="A135" t="str">
        <f t="shared" si="3"/>
        <v>SiteZipCode</v>
      </c>
      <c r="C135" t="s">
        <v>185</v>
      </c>
    </row>
    <row r="136" spans="1:3">
      <c r="A136" t="str">
        <f>C136</f>
        <v>Residential_Flag_Site</v>
      </c>
      <c r="C136" s="3" t="s">
        <v>186</v>
      </c>
    </row>
    <row r="137" spans="1:3">
      <c r="A137" t="str">
        <f>C137</f>
        <v>SiteAddress</v>
      </c>
      <c r="C137" t="s">
        <v>187</v>
      </c>
    </row>
    <row r="138" spans="1:3">
      <c r="A138" t="str">
        <f>C138</f>
        <v>SiteUnitNumber</v>
      </c>
      <c r="C138" t="s">
        <v>188</v>
      </c>
    </row>
    <row r="139" spans="1:3">
      <c r="A139" t="str">
        <f>C139</f>
        <v>ServiceAccountID</v>
      </c>
      <c r="C139" t="s">
        <v>189</v>
      </c>
    </row>
    <row r="140" spans="1:3">
      <c r="A140" t="str">
        <f>C140</f>
        <v>ServiceAccountName</v>
      </c>
      <c r="C140" t="s">
        <v>190</v>
      </c>
    </row>
    <row r="141" spans="1:3">
      <c r="A141" t="str">
        <f t="shared" ref="A141:A149" si="4">C141</f>
        <v>ContactName_1</v>
      </c>
      <c r="C141" t="s">
        <v>191</v>
      </c>
    </row>
    <row r="142" spans="1:3">
      <c r="A142" t="str">
        <f t="shared" si="4"/>
        <v>ContactPhoneNumber_1</v>
      </c>
      <c r="C142" t="s">
        <v>192</v>
      </c>
    </row>
    <row r="143" spans="1:3">
      <c r="A143" t="str">
        <f t="shared" si="4"/>
        <v>ContactType_1</v>
      </c>
      <c r="C143" t="s">
        <v>193</v>
      </c>
    </row>
    <row r="144" spans="1:3">
      <c r="A144" t="str">
        <f t="shared" si="4"/>
        <v>ContactName_2</v>
      </c>
      <c r="C144" t="s">
        <v>194</v>
      </c>
    </row>
    <row r="145" spans="1:13">
      <c r="A145" t="str">
        <f t="shared" si="4"/>
        <v>ContactPhoneNumber_2</v>
      </c>
      <c r="C145" t="s">
        <v>195</v>
      </c>
    </row>
    <row r="146" spans="1:13">
      <c r="A146" t="str">
        <f t="shared" si="4"/>
        <v>ContactType_2</v>
      </c>
      <c r="C146" t="s">
        <v>196</v>
      </c>
    </row>
    <row r="147" spans="1:13">
      <c r="A147" t="str">
        <f t="shared" si="4"/>
        <v>ContactName_3</v>
      </c>
      <c r="C147" t="s">
        <v>197</v>
      </c>
    </row>
    <row r="148" spans="1:13">
      <c r="A148" t="str">
        <f t="shared" si="4"/>
        <v>ContactPhoneNumber_3</v>
      </c>
      <c r="C148" t="s">
        <v>198</v>
      </c>
    </row>
    <row r="149" spans="1:13">
      <c r="A149" t="str">
        <f t="shared" si="4"/>
        <v>ContactType_3</v>
      </c>
      <c r="C149" t="s">
        <v>199</v>
      </c>
    </row>
    <row r="150" spans="1:13">
      <c r="A150" t="str">
        <f>D150</f>
        <v>ProgramName</v>
      </c>
      <c r="D150" t="s">
        <v>200</v>
      </c>
    </row>
    <row r="151" spans="1:13">
      <c r="A151" t="str">
        <f>D151</f>
        <v>DeemedFlag</v>
      </c>
      <c r="D151" t="s">
        <v>201</v>
      </c>
    </row>
    <row r="152" spans="1:13">
      <c r="A152" t="s">
        <v>202</v>
      </c>
      <c r="D152" t="s">
        <v>202</v>
      </c>
    </row>
    <row r="153" spans="1:13">
      <c r="A153" t="str">
        <f>D153</f>
        <v>MeasureGroup</v>
      </c>
      <c r="D153" t="s">
        <v>203</v>
      </c>
    </row>
    <row r="154" spans="1:13">
      <c r="A154" t="str">
        <f>D154</f>
        <v>keyAcctID_CIS</v>
      </c>
      <c r="D154" t="s">
        <v>204</v>
      </c>
    </row>
    <row r="155" spans="1:13">
      <c r="A155" t="str">
        <f>D155</f>
        <v>TrackSiteID</v>
      </c>
      <c r="D155" t="s">
        <v>205</v>
      </c>
    </row>
    <row r="156" spans="1:13">
      <c r="A156" t="str">
        <f>E156</f>
        <v>RoadmapID</v>
      </c>
      <c r="E156" t="s">
        <v>280</v>
      </c>
      <c r="I156">
        <f>MATCH(J156, $M$156:$M$210,0)</f>
        <v>1</v>
      </c>
      <c r="J156" t="s">
        <v>279</v>
      </c>
      <c r="M156" t="s">
        <v>279</v>
      </c>
    </row>
    <row r="157" spans="1:13">
      <c r="A157" t="str">
        <f t="shared" ref="A157:A201" si="5">E157</f>
        <v>ESPI_Group</v>
      </c>
      <c r="E157" t="s">
        <v>281</v>
      </c>
      <c r="I157">
        <f t="shared" ref="I157:I221" si="6">MATCH(J157, $M$156:$M$210,0)</f>
        <v>2</v>
      </c>
      <c r="J157" t="s">
        <v>109</v>
      </c>
      <c r="M157" t="s">
        <v>109</v>
      </c>
    </row>
    <row r="158" spans="1:13">
      <c r="A158" t="str">
        <f t="shared" si="5"/>
        <v>ESPI_Category</v>
      </c>
      <c r="E158" t="s">
        <v>282</v>
      </c>
      <c r="I158">
        <f t="shared" si="6"/>
        <v>3</v>
      </c>
      <c r="J158" t="s">
        <v>172</v>
      </c>
      <c r="M158" t="s">
        <v>172</v>
      </c>
    </row>
    <row r="159" spans="1:13">
      <c r="A159" t="str">
        <f t="shared" si="5"/>
        <v>UncertainMeasure</v>
      </c>
      <c r="E159" t="s">
        <v>283</v>
      </c>
      <c r="I159">
        <f t="shared" si="6"/>
        <v>4</v>
      </c>
      <c r="J159" t="s">
        <v>60</v>
      </c>
      <c r="M159" t="s">
        <v>60</v>
      </c>
    </row>
    <row r="160" spans="1:13">
      <c r="A160" t="str">
        <f t="shared" si="5"/>
        <v>ER_IOUReported</v>
      </c>
      <c r="E160" t="s">
        <v>284</v>
      </c>
      <c r="I160">
        <f t="shared" si="6"/>
        <v>5</v>
      </c>
      <c r="J160" t="s">
        <v>200</v>
      </c>
      <c r="M160" t="s">
        <v>200</v>
      </c>
    </row>
    <row r="161" spans="1:13">
      <c r="A161" t="str">
        <f t="shared" si="5"/>
        <v>ExAnteLifecycleNetkW</v>
      </c>
      <c r="E161" t="s">
        <v>22</v>
      </c>
      <c r="I161" t="e">
        <f t="shared" si="6"/>
        <v>#N/A</v>
      </c>
      <c r="M161" t="s">
        <v>203</v>
      </c>
    </row>
    <row r="162" spans="1:13">
      <c r="A162" t="str">
        <f t="shared" si="5"/>
        <v>EvalReportName</v>
      </c>
      <c r="E162" t="s">
        <v>289</v>
      </c>
      <c r="I162">
        <f t="shared" si="6"/>
        <v>6</v>
      </c>
      <c r="J162" t="s">
        <v>203</v>
      </c>
      <c r="M162" t="s">
        <v>128</v>
      </c>
    </row>
    <row r="163" spans="1:13">
      <c r="A163" t="str">
        <f t="shared" si="5"/>
        <v>EvalStdReportGroup</v>
      </c>
      <c r="E163" t="s">
        <v>36</v>
      </c>
      <c r="I163">
        <f t="shared" si="6"/>
        <v>7</v>
      </c>
      <c r="J163" t="s">
        <v>128</v>
      </c>
      <c r="M163" t="s">
        <v>130</v>
      </c>
    </row>
    <row r="164" spans="1:13">
      <c r="A164" t="str">
        <f t="shared" si="5"/>
        <v>EvalNetPassThru</v>
      </c>
      <c r="E164" t="s">
        <v>37</v>
      </c>
      <c r="I164">
        <f t="shared" si="6"/>
        <v>8</v>
      </c>
      <c r="J164" t="s">
        <v>130</v>
      </c>
      <c r="M164" t="s">
        <v>69</v>
      </c>
    </row>
    <row r="165" spans="1:13">
      <c r="A165" t="str">
        <f t="shared" si="5"/>
        <v>EvalGrossPassThru</v>
      </c>
      <c r="E165" t="s">
        <v>38</v>
      </c>
      <c r="I165">
        <f t="shared" si="6"/>
        <v>9</v>
      </c>
      <c r="J165" t="s">
        <v>69</v>
      </c>
      <c r="M165" t="s">
        <v>70</v>
      </c>
    </row>
    <row r="166" spans="1:13">
      <c r="A166" t="str">
        <f t="shared" si="5"/>
        <v>ER_EvalExPost</v>
      </c>
      <c r="E166" t="s">
        <v>39</v>
      </c>
      <c r="I166">
        <f t="shared" si="6"/>
        <v>10</v>
      </c>
      <c r="J166" t="s">
        <v>70</v>
      </c>
      <c r="M166" t="s">
        <v>202</v>
      </c>
    </row>
    <row r="167" spans="1:13">
      <c r="A167" t="s">
        <v>40</v>
      </c>
      <c r="E167" t="s">
        <v>40</v>
      </c>
    </row>
    <row r="168" spans="1:13">
      <c r="A168" t="str">
        <f t="shared" si="5"/>
        <v>EvalUnitkW1stBaseline</v>
      </c>
      <c r="E168" t="s">
        <v>41</v>
      </c>
      <c r="I168">
        <f t="shared" si="6"/>
        <v>11</v>
      </c>
      <c r="J168" t="s">
        <v>202</v>
      </c>
      <c r="M168" t="s">
        <v>201</v>
      </c>
    </row>
    <row r="169" spans="1:13">
      <c r="A169" t="str">
        <f t="shared" si="5"/>
        <v>EvalUnitkWh1stBaseline</v>
      </c>
      <c r="E169" t="s">
        <v>42</v>
      </c>
      <c r="I169">
        <f t="shared" si="6"/>
        <v>13</v>
      </c>
      <c r="J169" t="s">
        <v>201</v>
      </c>
      <c r="M169" t="s">
        <v>99</v>
      </c>
    </row>
    <row r="170" spans="1:13">
      <c r="A170" t="str">
        <f t="shared" si="5"/>
        <v>EvalUnitTherm1stBaseline</v>
      </c>
      <c r="E170" t="s">
        <v>43</v>
      </c>
      <c r="I170">
        <f t="shared" si="6"/>
        <v>14</v>
      </c>
      <c r="J170" t="s">
        <v>99</v>
      </c>
      <c r="M170" t="s">
        <v>101</v>
      </c>
    </row>
    <row r="171" spans="1:13">
      <c r="A171" t="str">
        <f t="shared" si="5"/>
        <v>EvalUnitkW2ndBaseline</v>
      </c>
      <c r="E171" t="s">
        <v>44</v>
      </c>
      <c r="I171">
        <f t="shared" si="6"/>
        <v>15</v>
      </c>
      <c r="J171" t="s">
        <v>101</v>
      </c>
      <c r="M171" t="s">
        <v>102</v>
      </c>
    </row>
    <row r="172" spans="1:13">
      <c r="A172" t="str">
        <f t="shared" si="5"/>
        <v>EvalUnitkWh2ndBaseline</v>
      </c>
      <c r="E172" t="s">
        <v>45</v>
      </c>
      <c r="I172">
        <f t="shared" si="6"/>
        <v>16</v>
      </c>
      <c r="J172" t="s">
        <v>102</v>
      </c>
      <c r="M172" t="s">
        <v>103</v>
      </c>
    </row>
    <row r="173" spans="1:13">
      <c r="A173" t="str">
        <f t="shared" si="5"/>
        <v>EvalUnitTherm2ndBaseline</v>
      </c>
      <c r="E173" t="s">
        <v>46</v>
      </c>
      <c r="I173">
        <f t="shared" si="6"/>
        <v>17</v>
      </c>
      <c r="J173" t="s">
        <v>103</v>
      </c>
      <c r="M173" t="s">
        <v>104</v>
      </c>
    </row>
    <row r="174" spans="1:13">
      <c r="A174" t="str">
        <f t="shared" si="5"/>
        <v>EvalInstallationRatekW</v>
      </c>
      <c r="E174" t="s">
        <v>47</v>
      </c>
      <c r="I174">
        <f t="shared" si="6"/>
        <v>18</v>
      </c>
      <c r="J174" t="s">
        <v>104</v>
      </c>
      <c r="M174" t="s">
        <v>88</v>
      </c>
    </row>
    <row r="175" spans="1:13">
      <c r="A175" t="str">
        <f t="shared" si="5"/>
        <v>EvalInstallationRatekWh</v>
      </c>
      <c r="E175" t="s">
        <v>48</v>
      </c>
      <c r="I175" t="e">
        <f t="shared" si="6"/>
        <v>#N/A</v>
      </c>
      <c r="M175" t="s">
        <v>112</v>
      </c>
    </row>
    <row r="176" spans="1:13">
      <c r="A176" t="str">
        <f t="shared" si="5"/>
        <v>EvalInstallationRateTherm</v>
      </c>
      <c r="E176" t="s">
        <v>49</v>
      </c>
      <c r="I176" t="e">
        <f t="shared" si="6"/>
        <v>#N/A</v>
      </c>
      <c r="M176" t="s">
        <v>113</v>
      </c>
    </row>
    <row r="177" spans="1:13">
      <c r="A177" t="str">
        <f t="shared" si="5"/>
        <v>EvalRRFirstYearkW</v>
      </c>
      <c r="E177" t="s">
        <v>16</v>
      </c>
      <c r="I177" t="e">
        <f t="shared" si="6"/>
        <v>#N/A</v>
      </c>
      <c r="M177" t="s">
        <v>111</v>
      </c>
    </row>
    <row r="178" spans="1:13">
      <c r="A178" t="str">
        <f t="shared" si="5"/>
        <v>EvalRRFirstYearkWh</v>
      </c>
      <c r="E178" t="s">
        <v>17</v>
      </c>
      <c r="I178">
        <f t="shared" si="6"/>
        <v>19</v>
      </c>
      <c r="J178" t="s">
        <v>88</v>
      </c>
      <c r="M178" t="s">
        <v>67</v>
      </c>
    </row>
    <row r="179" spans="1:13">
      <c r="A179" t="str">
        <f t="shared" si="5"/>
        <v>EvalRRFirstYearTherm</v>
      </c>
      <c r="E179" t="s">
        <v>290</v>
      </c>
      <c r="I179">
        <f t="shared" si="6"/>
        <v>20</v>
      </c>
      <c r="J179" t="s">
        <v>112</v>
      </c>
      <c r="M179" t="s">
        <v>123</v>
      </c>
    </row>
    <row r="180" spans="1:13">
      <c r="A180" t="str">
        <f t="shared" si="5"/>
        <v>EvalRRLifecyclekW</v>
      </c>
      <c r="E180" t="s">
        <v>50</v>
      </c>
      <c r="I180">
        <f t="shared" si="6"/>
        <v>21</v>
      </c>
      <c r="J180" t="s">
        <v>113</v>
      </c>
      <c r="M180" t="s">
        <v>80</v>
      </c>
    </row>
    <row r="181" spans="1:13">
      <c r="A181" t="str">
        <f t="shared" si="5"/>
        <v>EvalRRLifecyclekWh</v>
      </c>
      <c r="E181" t="s">
        <v>51</v>
      </c>
      <c r="I181">
        <f t="shared" si="6"/>
        <v>22</v>
      </c>
      <c r="J181" t="s">
        <v>111</v>
      </c>
      <c r="M181" t="s">
        <v>131</v>
      </c>
    </row>
    <row r="182" spans="1:13">
      <c r="A182" t="str">
        <f t="shared" si="5"/>
        <v>EvalRRLifecycleTherm</v>
      </c>
      <c r="E182" t="s">
        <v>52</v>
      </c>
      <c r="I182" t="e">
        <f t="shared" si="6"/>
        <v>#N/A</v>
      </c>
      <c r="M182" t="s">
        <v>132</v>
      </c>
    </row>
    <row r="183" spans="1:13">
      <c r="A183" t="str">
        <f t="shared" si="5"/>
        <v>EvalNTGRkW</v>
      </c>
      <c r="E183" t="s">
        <v>53</v>
      </c>
      <c r="I183">
        <f t="shared" si="6"/>
        <v>23</v>
      </c>
      <c r="J183" t="s">
        <v>67</v>
      </c>
      <c r="M183" t="s">
        <v>133</v>
      </c>
    </row>
    <row r="184" spans="1:13">
      <c r="A184" t="str">
        <f t="shared" si="5"/>
        <v>EvalNTGRkWh</v>
      </c>
      <c r="E184" t="s">
        <v>54</v>
      </c>
      <c r="I184">
        <f t="shared" si="6"/>
        <v>24</v>
      </c>
      <c r="J184" t="s">
        <v>123</v>
      </c>
      <c r="M184" t="s">
        <v>134</v>
      </c>
    </row>
    <row r="185" spans="1:13">
      <c r="A185" t="str">
        <f t="shared" si="5"/>
        <v>EvalNTGRTherm</v>
      </c>
      <c r="E185" t="s">
        <v>55</v>
      </c>
      <c r="I185">
        <f t="shared" si="6"/>
        <v>25</v>
      </c>
      <c r="J185" t="s">
        <v>80</v>
      </c>
      <c r="M185" t="s">
        <v>135</v>
      </c>
    </row>
    <row r="186" spans="1:13">
      <c r="A186" t="str">
        <f t="shared" si="5"/>
        <v>EvalNTGRCost</v>
      </c>
      <c r="E186" t="s">
        <v>56</v>
      </c>
      <c r="I186">
        <f t="shared" si="6"/>
        <v>26</v>
      </c>
      <c r="J186" t="s">
        <v>131</v>
      </c>
      <c r="M186" t="s">
        <v>136</v>
      </c>
    </row>
    <row r="187" spans="1:13">
      <c r="A187" t="str">
        <f t="shared" si="5"/>
        <v>EvalEUL_Yrs</v>
      </c>
      <c r="E187" t="s">
        <v>57</v>
      </c>
      <c r="I187">
        <f t="shared" si="6"/>
        <v>27</v>
      </c>
      <c r="J187" t="s">
        <v>132</v>
      </c>
      <c r="M187" t="s">
        <v>142</v>
      </c>
    </row>
    <row r="188" spans="1:13">
      <c r="A188" t="str">
        <f t="shared" si="5"/>
        <v>EvalRUL_Yrs</v>
      </c>
      <c r="E188" t="s">
        <v>35</v>
      </c>
      <c r="I188">
        <f t="shared" si="6"/>
        <v>28</v>
      </c>
      <c r="J188" t="s">
        <v>133</v>
      </c>
      <c r="M188" t="s">
        <v>143</v>
      </c>
    </row>
    <row r="189" spans="1:13">
      <c r="A189" t="str">
        <f t="shared" si="5"/>
        <v>EvalExPostFirstYearGrosskW</v>
      </c>
      <c r="E189" t="s">
        <v>7</v>
      </c>
      <c r="I189">
        <f t="shared" si="6"/>
        <v>29</v>
      </c>
      <c r="J189" t="s">
        <v>134</v>
      </c>
      <c r="M189" t="s">
        <v>144</v>
      </c>
    </row>
    <row r="190" spans="1:13">
      <c r="A190" t="str">
        <f t="shared" si="5"/>
        <v>EvalExPostFirstYearGrosskWh</v>
      </c>
      <c r="E190" t="s">
        <v>8</v>
      </c>
      <c r="I190">
        <f t="shared" si="6"/>
        <v>30</v>
      </c>
      <c r="J190" t="s">
        <v>135</v>
      </c>
      <c r="M190" t="s">
        <v>139</v>
      </c>
    </row>
    <row r="191" spans="1:13">
      <c r="A191" t="str">
        <f t="shared" si="5"/>
        <v>EvalExPostFirstYearGrossTherm</v>
      </c>
      <c r="E191" t="s">
        <v>291</v>
      </c>
      <c r="I191">
        <f t="shared" si="6"/>
        <v>31</v>
      </c>
      <c r="J191" t="s">
        <v>136</v>
      </c>
      <c r="M191" t="s">
        <v>140</v>
      </c>
    </row>
    <row r="192" spans="1:13">
      <c r="A192" t="str">
        <f t="shared" si="5"/>
        <v>EvalExPostFirstYearNetkW</v>
      </c>
      <c r="E192" t="s">
        <v>10</v>
      </c>
      <c r="I192">
        <f t="shared" si="6"/>
        <v>32</v>
      </c>
      <c r="J192" t="s">
        <v>142</v>
      </c>
      <c r="M192" t="s">
        <v>141</v>
      </c>
    </row>
    <row r="193" spans="1:18">
      <c r="A193" t="str">
        <f t="shared" si="5"/>
        <v>EvalExPostFirstYearNetkWh</v>
      </c>
      <c r="E193" t="s">
        <v>11</v>
      </c>
      <c r="I193">
        <f t="shared" si="6"/>
        <v>33</v>
      </c>
      <c r="J193" t="s">
        <v>143</v>
      </c>
      <c r="M193" t="s">
        <v>84</v>
      </c>
    </row>
    <row r="194" spans="1:18">
      <c r="A194" t="str">
        <f t="shared" si="5"/>
        <v>EvalExPostFirstYearNetTherm</v>
      </c>
      <c r="E194" t="s">
        <v>292</v>
      </c>
      <c r="I194">
        <f t="shared" si="6"/>
        <v>34</v>
      </c>
      <c r="J194" t="s">
        <v>144</v>
      </c>
      <c r="M194" t="s">
        <v>85</v>
      </c>
    </row>
    <row r="195" spans="1:18">
      <c r="A195" t="str">
        <f t="shared" si="5"/>
        <v>EvalExPostLifecycleGrosskW</v>
      </c>
      <c r="E195" t="s">
        <v>25</v>
      </c>
      <c r="I195">
        <f t="shared" si="6"/>
        <v>35</v>
      </c>
      <c r="J195" t="s">
        <v>139</v>
      </c>
      <c r="M195" t="s">
        <v>86</v>
      </c>
    </row>
    <row r="196" spans="1:18">
      <c r="A196" t="str">
        <f t="shared" si="5"/>
        <v>EvalExPostLifecycleGrosskWh</v>
      </c>
      <c r="E196" t="s">
        <v>26</v>
      </c>
      <c r="I196">
        <f t="shared" si="6"/>
        <v>36</v>
      </c>
      <c r="J196" t="s">
        <v>140</v>
      </c>
      <c r="M196" t="s">
        <v>87</v>
      </c>
    </row>
    <row r="197" spans="1:18">
      <c r="A197" t="str">
        <f t="shared" si="5"/>
        <v>EvalExPostLifecycleGrossTherm</v>
      </c>
      <c r="E197" t="s">
        <v>293</v>
      </c>
      <c r="I197">
        <f t="shared" si="6"/>
        <v>37</v>
      </c>
      <c r="J197" t="s">
        <v>141</v>
      </c>
      <c r="M197" t="s">
        <v>137</v>
      </c>
    </row>
    <row r="198" spans="1:18">
      <c r="A198" t="str">
        <f t="shared" si="5"/>
        <v>EvalExPostLifecycleNetkW</v>
      </c>
      <c r="E198" t="s">
        <v>28</v>
      </c>
      <c r="I198">
        <f t="shared" si="6"/>
        <v>38</v>
      </c>
      <c r="J198" t="s">
        <v>84</v>
      </c>
      <c r="M198" t="s">
        <v>138</v>
      </c>
    </row>
    <row r="199" spans="1:18">
      <c r="A199" t="str">
        <f t="shared" si="5"/>
        <v>EvalExPostLifecycleNetkWh</v>
      </c>
      <c r="E199" t="s">
        <v>29</v>
      </c>
      <c r="I199">
        <f t="shared" si="6"/>
        <v>39</v>
      </c>
      <c r="J199" t="s">
        <v>85</v>
      </c>
      <c r="M199" t="s">
        <v>40</v>
      </c>
    </row>
    <row r="200" spans="1:18">
      <c r="A200" t="str">
        <f t="shared" si="5"/>
        <v>EvalExPostLifecycleNetTherm</v>
      </c>
      <c r="E200" t="s">
        <v>294</v>
      </c>
      <c r="I200">
        <f t="shared" si="6"/>
        <v>40</v>
      </c>
      <c r="J200" t="s">
        <v>86</v>
      </c>
      <c r="M200" t="s">
        <v>1</v>
      </c>
    </row>
    <row r="201" spans="1:18">
      <c r="A201" t="str">
        <f t="shared" si="5"/>
        <v>AppendixOrder</v>
      </c>
      <c r="E201" t="s">
        <v>295</v>
      </c>
      <c r="I201">
        <f t="shared" si="6"/>
        <v>41</v>
      </c>
      <c r="J201" t="s">
        <v>87</v>
      </c>
      <c r="M201" t="s">
        <v>2</v>
      </c>
    </row>
    <row r="202" spans="1:18">
      <c r="A202" t="str">
        <f>G202</f>
        <v>EvalInitialRvwNotes</v>
      </c>
      <c r="G202" t="s">
        <v>215</v>
      </c>
      <c r="I202">
        <f t="shared" si="6"/>
        <v>42</v>
      </c>
      <c r="J202" t="s">
        <v>137</v>
      </c>
      <c r="M202" t="s">
        <v>285</v>
      </c>
      <c r="Q202">
        <f>MATCH(R202, $A$1:$A$601,0)</f>
        <v>8</v>
      </c>
      <c r="R202" t="s">
        <v>0</v>
      </c>
    </row>
    <row r="203" spans="1:18">
      <c r="A203" t="str">
        <f t="shared" ref="A203:A266" si="7">G203</f>
        <v>EvalMeasDescription</v>
      </c>
      <c r="G203" t="s">
        <v>216</v>
      </c>
      <c r="I203">
        <f t="shared" si="6"/>
        <v>43</v>
      </c>
      <c r="J203" t="s">
        <v>138</v>
      </c>
      <c r="M203" t="s">
        <v>4</v>
      </c>
      <c r="Q203">
        <f t="shared" ref="Q203:Q266" si="8">MATCH(R203, $A$1:$A$601,0)</f>
        <v>6</v>
      </c>
      <c r="R203" t="s">
        <v>270</v>
      </c>
    </row>
    <row r="204" spans="1:18">
      <c r="A204" t="str">
        <f t="shared" si="7"/>
        <v>EvalNTGRBldgType</v>
      </c>
      <c r="G204" t="s">
        <v>217</v>
      </c>
      <c r="I204">
        <f t="shared" si="6"/>
        <v>45</v>
      </c>
      <c r="J204" t="s">
        <v>1</v>
      </c>
      <c r="M204" t="s">
        <v>5</v>
      </c>
      <c r="Q204">
        <f t="shared" si="8"/>
        <v>203</v>
      </c>
      <c r="R204" t="s">
        <v>216</v>
      </c>
    </row>
    <row r="205" spans="1:18">
      <c r="A205" t="str">
        <f t="shared" si="7"/>
        <v>EvalNTGRBldgVint</v>
      </c>
      <c r="G205" t="s">
        <v>218</v>
      </c>
      <c r="I205">
        <f t="shared" si="6"/>
        <v>46</v>
      </c>
      <c r="J205" t="s">
        <v>2</v>
      </c>
      <c r="M205" t="s">
        <v>286</v>
      </c>
      <c r="Q205">
        <f t="shared" si="8"/>
        <v>210</v>
      </c>
      <c r="R205" t="s">
        <v>223</v>
      </c>
    </row>
    <row r="206" spans="1:18">
      <c r="A206" t="str">
        <f t="shared" si="7"/>
        <v>EvalNTGRSector</v>
      </c>
      <c r="G206" t="s">
        <v>219</v>
      </c>
      <c r="I206">
        <f t="shared" si="6"/>
        <v>47</v>
      </c>
      <c r="J206" t="s">
        <v>285</v>
      </c>
      <c r="M206" t="s">
        <v>19</v>
      </c>
      <c r="Q206">
        <f t="shared" si="8"/>
        <v>216</v>
      </c>
      <c r="R206" t="s">
        <v>229</v>
      </c>
    </row>
    <row r="207" spans="1:18">
      <c r="A207" t="str">
        <f t="shared" si="7"/>
        <v>EvalNTGRMeasure_Delivery</v>
      </c>
      <c r="G207" t="s">
        <v>220</v>
      </c>
      <c r="I207">
        <f t="shared" si="6"/>
        <v>48</v>
      </c>
      <c r="J207" t="s">
        <v>4</v>
      </c>
      <c r="M207" t="s">
        <v>20</v>
      </c>
      <c r="Q207">
        <f t="shared" si="8"/>
        <v>211</v>
      </c>
      <c r="R207" t="s">
        <v>224</v>
      </c>
    </row>
    <row r="208" spans="1:18">
      <c r="A208" t="str">
        <f t="shared" si="7"/>
        <v>EvalNTGRTechGroup</v>
      </c>
      <c r="G208" t="s">
        <v>221</v>
      </c>
      <c r="I208">
        <f t="shared" si="6"/>
        <v>49</v>
      </c>
      <c r="J208" t="s">
        <v>5</v>
      </c>
      <c r="M208" t="s">
        <v>287</v>
      </c>
      <c r="Q208" t="e">
        <f t="shared" si="8"/>
        <v>#N/A</v>
      </c>
      <c r="R208" t="s">
        <v>230</v>
      </c>
    </row>
    <row r="209" spans="1:18">
      <c r="A209" t="str">
        <f t="shared" si="7"/>
        <v>EvalNTGRTechType</v>
      </c>
      <c r="G209" t="s">
        <v>222</v>
      </c>
      <c r="I209">
        <f t="shared" si="6"/>
        <v>50</v>
      </c>
      <c r="J209" t="s">
        <v>286</v>
      </c>
      <c r="M209" t="s">
        <v>23</v>
      </c>
      <c r="Q209">
        <f t="shared" si="8"/>
        <v>208</v>
      </c>
      <c r="R209" t="s">
        <v>221</v>
      </c>
    </row>
    <row r="210" spans="1:18">
      <c r="A210" t="str">
        <f t="shared" si="7"/>
        <v>EvalNTGRUseCategory</v>
      </c>
      <c r="G210" t="s">
        <v>223</v>
      </c>
      <c r="I210">
        <f t="shared" si="6"/>
        <v>51</v>
      </c>
      <c r="J210" t="s">
        <v>19</v>
      </c>
      <c r="M210" t="s">
        <v>288</v>
      </c>
      <c r="Q210">
        <f t="shared" si="8"/>
        <v>214</v>
      </c>
      <c r="R210" t="s">
        <v>227</v>
      </c>
    </row>
    <row r="211" spans="1:18">
      <c r="A211" t="str">
        <f t="shared" si="7"/>
        <v>EvalNTGRUseSubcategory</v>
      </c>
      <c r="G211" t="s">
        <v>224</v>
      </c>
      <c r="I211">
        <f t="shared" si="6"/>
        <v>52</v>
      </c>
      <c r="J211" t="s">
        <v>20</v>
      </c>
      <c r="Q211">
        <f t="shared" si="8"/>
        <v>209</v>
      </c>
      <c r="R211" t="s">
        <v>222</v>
      </c>
    </row>
    <row r="212" spans="1:18">
      <c r="A212" t="str">
        <f t="shared" si="7"/>
        <v>EvalEULBldgType</v>
      </c>
      <c r="G212" t="s">
        <v>225</v>
      </c>
      <c r="I212">
        <f t="shared" si="6"/>
        <v>53</v>
      </c>
      <c r="J212" t="s">
        <v>287</v>
      </c>
      <c r="Q212">
        <f t="shared" si="8"/>
        <v>215</v>
      </c>
      <c r="R212" t="s">
        <v>228</v>
      </c>
    </row>
    <row r="213" spans="1:18">
      <c r="A213" t="str">
        <f t="shared" si="7"/>
        <v>EvalEULSector</v>
      </c>
      <c r="G213" t="s">
        <v>226</v>
      </c>
      <c r="I213" t="e">
        <f>MATCH(E161, $M$156:$M$210,0)</f>
        <v>#N/A</v>
      </c>
      <c r="Q213">
        <f t="shared" si="8"/>
        <v>235</v>
      </c>
      <c r="R213" t="s">
        <v>248</v>
      </c>
    </row>
    <row r="214" spans="1:18">
      <c r="A214" t="str">
        <f t="shared" si="7"/>
        <v>EvalEULTechGroup</v>
      </c>
      <c r="G214" t="s">
        <v>227</v>
      </c>
      <c r="I214">
        <f t="shared" si="6"/>
        <v>54</v>
      </c>
      <c r="J214" t="s">
        <v>23</v>
      </c>
      <c r="Q214">
        <f t="shared" si="8"/>
        <v>236</v>
      </c>
      <c r="R214" t="s">
        <v>249</v>
      </c>
    </row>
    <row r="215" spans="1:18">
      <c r="A215" t="str">
        <f t="shared" si="7"/>
        <v>EvalEULTechType</v>
      </c>
      <c r="G215" t="s">
        <v>228</v>
      </c>
      <c r="I215">
        <f t="shared" si="6"/>
        <v>55</v>
      </c>
      <c r="J215" t="s">
        <v>288</v>
      </c>
      <c r="Q215">
        <f t="shared" si="8"/>
        <v>237</v>
      </c>
      <c r="R215" t="s">
        <v>250</v>
      </c>
    </row>
    <row r="216" spans="1:18">
      <c r="A216" t="str">
        <f t="shared" si="7"/>
        <v>EvalEULUseCategory</v>
      </c>
      <c r="G216" t="s">
        <v>229</v>
      </c>
      <c r="I216" t="e">
        <f>MATCH(E162, $M$156:$M$210,0)</f>
        <v>#N/A</v>
      </c>
      <c r="Q216">
        <f t="shared" si="8"/>
        <v>238</v>
      </c>
      <c r="R216" t="s">
        <v>251</v>
      </c>
    </row>
    <row r="217" spans="1:18">
      <c r="A217" t="s">
        <v>324</v>
      </c>
      <c r="G217" t="s">
        <v>230</v>
      </c>
      <c r="I217" t="e">
        <f>MATCH(E163, $M$156:$M$210,0)</f>
        <v>#N/A</v>
      </c>
      <c r="Q217">
        <f t="shared" si="8"/>
        <v>239</v>
      </c>
      <c r="R217" t="s">
        <v>252</v>
      </c>
    </row>
    <row r="218" spans="1:18">
      <c r="A218" t="str">
        <f t="shared" si="7"/>
        <v>EvalBaselineType</v>
      </c>
      <c r="G218" t="s">
        <v>231</v>
      </c>
      <c r="I218" t="e">
        <f>MATCH(E164, $M$156:$M$210,0)</f>
        <v>#N/A</v>
      </c>
      <c r="Q218">
        <f t="shared" si="8"/>
        <v>240</v>
      </c>
      <c r="R218" t="s">
        <v>253</v>
      </c>
    </row>
    <row r="219" spans="1:18">
      <c r="A219" t="str">
        <f t="shared" si="7"/>
        <v>EvalNTGDecisionProcess</v>
      </c>
      <c r="G219" t="s">
        <v>232</v>
      </c>
      <c r="I219" t="e">
        <f>MATCH(E165, $M$156:$M$210,0)</f>
        <v>#N/A</v>
      </c>
      <c r="Q219">
        <f t="shared" si="8"/>
        <v>229</v>
      </c>
      <c r="R219" t="s">
        <v>242</v>
      </c>
    </row>
    <row r="220" spans="1:18">
      <c r="A220" t="s">
        <v>325</v>
      </c>
      <c r="G220" t="s">
        <v>233</v>
      </c>
      <c r="I220" t="e">
        <f>MATCH(E166, $M$156:$M$210,0)</f>
        <v>#N/A</v>
      </c>
      <c r="Q220">
        <f t="shared" si="8"/>
        <v>230</v>
      </c>
      <c r="R220" t="s">
        <v>243</v>
      </c>
    </row>
    <row r="221" spans="1:18">
      <c r="A221" t="str">
        <f t="shared" si="7"/>
        <v>EvalNTGMeasureIdent</v>
      </c>
      <c r="G221" t="s">
        <v>234</v>
      </c>
      <c r="I221">
        <f t="shared" si="6"/>
        <v>44</v>
      </c>
      <c r="J221" t="s">
        <v>40</v>
      </c>
      <c r="Q221">
        <f t="shared" si="8"/>
        <v>231</v>
      </c>
      <c r="R221" t="s">
        <v>244</v>
      </c>
    </row>
    <row r="222" spans="1:18">
      <c r="A222" t="str">
        <f t="shared" si="7"/>
        <v>EvalNTGMeasOptions</v>
      </c>
      <c r="G222" t="s">
        <v>235</v>
      </c>
      <c r="I222" t="e">
        <f t="shared" ref="I222:I255" si="9">MATCH(E168, $M$156:$M$210,0)</f>
        <v>#N/A</v>
      </c>
      <c r="Q222">
        <f t="shared" si="8"/>
        <v>232</v>
      </c>
      <c r="R222" t="s">
        <v>245</v>
      </c>
    </row>
    <row r="223" spans="1:18">
      <c r="A223" t="str">
        <f t="shared" si="7"/>
        <v>EvalNTGCostNRGBenefits</v>
      </c>
      <c r="G223" t="s">
        <v>236</v>
      </c>
      <c r="I223" t="e">
        <f t="shared" si="9"/>
        <v>#N/A</v>
      </c>
      <c r="Q223">
        <f t="shared" si="8"/>
        <v>233</v>
      </c>
      <c r="R223" t="s">
        <v>246</v>
      </c>
    </row>
    <row r="224" spans="1:18">
      <c r="A224" t="str">
        <f t="shared" si="7"/>
        <v>EvalNTGNEBs</v>
      </c>
      <c r="G224" t="s">
        <v>237</v>
      </c>
      <c r="I224" t="e">
        <f t="shared" si="9"/>
        <v>#N/A</v>
      </c>
      <c r="Q224">
        <f t="shared" si="8"/>
        <v>234</v>
      </c>
      <c r="R224" t="s">
        <v>247</v>
      </c>
    </row>
    <row r="225" spans="1:18">
      <c r="A225" t="str">
        <f t="shared" si="7"/>
        <v>EvalNTGProgInfluenceTiming</v>
      </c>
      <c r="G225" t="s">
        <v>238</v>
      </c>
      <c r="I225" t="e">
        <f t="shared" si="9"/>
        <v>#N/A</v>
      </c>
      <c r="Q225">
        <f t="shared" si="8"/>
        <v>246</v>
      </c>
      <c r="R225" t="s">
        <v>330</v>
      </c>
    </row>
    <row r="226" spans="1:18">
      <c r="A226" t="str">
        <f t="shared" si="7"/>
        <v>EvalNTGCostEffectiveness</v>
      </c>
      <c r="G226" t="s">
        <v>239</v>
      </c>
      <c r="I226" t="e">
        <f t="shared" si="9"/>
        <v>#N/A</v>
      </c>
      <c r="Q226">
        <f t="shared" si="8"/>
        <v>204</v>
      </c>
      <c r="R226" t="s">
        <v>217</v>
      </c>
    </row>
    <row r="227" spans="1:18">
      <c r="A227" t="str">
        <f t="shared" si="7"/>
        <v>EvalNTGOtherInfluence</v>
      </c>
      <c r="G227" t="s">
        <v>240</v>
      </c>
      <c r="I227" t="e">
        <f t="shared" si="9"/>
        <v>#N/A</v>
      </c>
      <c r="Q227">
        <f t="shared" si="8"/>
        <v>212</v>
      </c>
      <c r="R227" t="s">
        <v>225</v>
      </c>
    </row>
    <row r="228" spans="1:18">
      <c r="A228" t="str">
        <f t="shared" si="7"/>
        <v>EvalIntermediateRvwNotes</v>
      </c>
      <c r="G228" t="s">
        <v>241</v>
      </c>
      <c r="I228" t="e">
        <f t="shared" si="9"/>
        <v>#N/A</v>
      </c>
      <c r="Q228">
        <f t="shared" si="8"/>
        <v>213</v>
      </c>
      <c r="R228" t="s">
        <v>226</v>
      </c>
    </row>
    <row r="229" spans="1:18">
      <c r="A229" t="str">
        <f t="shared" si="7"/>
        <v>EvalBase2kWSvgs</v>
      </c>
      <c r="G229" t="s">
        <v>242</v>
      </c>
      <c r="I229" t="e">
        <f t="shared" si="9"/>
        <v>#N/A</v>
      </c>
      <c r="Q229">
        <f t="shared" si="8"/>
        <v>207</v>
      </c>
      <c r="R229" t="s">
        <v>220</v>
      </c>
    </row>
    <row r="230" spans="1:18">
      <c r="A230" t="str">
        <f t="shared" si="7"/>
        <v>EvalBase2kWReasons</v>
      </c>
      <c r="G230" t="s">
        <v>243</v>
      </c>
      <c r="I230" t="e">
        <f t="shared" si="9"/>
        <v>#N/A</v>
      </c>
      <c r="Q230">
        <f t="shared" si="8"/>
        <v>205</v>
      </c>
      <c r="R230" t="s">
        <v>218</v>
      </c>
    </row>
    <row r="231" spans="1:18">
      <c r="A231" t="str">
        <f t="shared" si="7"/>
        <v>EvalBase2kWhSvgs</v>
      </c>
      <c r="G231" t="s">
        <v>244</v>
      </c>
      <c r="I231" t="e">
        <f t="shared" si="9"/>
        <v>#N/A</v>
      </c>
      <c r="Q231">
        <f t="shared" si="8"/>
        <v>206</v>
      </c>
      <c r="R231" t="s">
        <v>219</v>
      </c>
    </row>
    <row r="232" spans="1:18">
      <c r="A232" t="str">
        <f t="shared" si="7"/>
        <v>EvalBase2kWhReasons</v>
      </c>
      <c r="G232" t="s">
        <v>245</v>
      </c>
      <c r="I232" t="e">
        <f t="shared" si="9"/>
        <v>#N/A</v>
      </c>
      <c r="Q232">
        <f t="shared" si="8"/>
        <v>219</v>
      </c>
      <c r="R232" t="s">
        <v>232</v>
      </c>
    </row>
    <row r="233" spans="1:18">
      <c r="A233" t="str">
        <f t="shared" si="7"/>
        <v>EvalBase2ThermSvgs</v>
      </c>
      <c r="G233" t="s">
        <v>246</v>
      </c>
      <c r="I233" t="e">
        <f t="shared" si="9"/>
        <v>#N/A</v>
      </c>
      <c r="Q233" t="e">
        <f t="shared" si="8"/>
        <v>#N/A</v>
      </c>
      <c r="R233" t="s">
        <v>233</v>
      </c>
    </row>
    <row r="234" spans="1:18">
      <c r="A234" t="str">
        <f t="shared" si="7"/>
        <v>EvalBase2ThermReasons</v>
      </c>
      <c r="G234" t="s">
        <v>247</v>
      </c>
      <c r="I234" t="e">
        <f t="shared" si="9"/>
        <v>#N/A</v>
      </c>
      <c r="Q234">
        <f t="shared" si="8"/>
        <v>221</v>
      </c>
      <c r="R234" t="s">
        <v>234</v>
      </c>
    </row>
    <row r="235" spans="1:18">
      <c r="A235" t="str">
        <f t="shared" si="7"/>
        <v>EvalBase1kWSvgs</v>
      </c>
      <c r="G235" t="s">
        <v>248</v>
      </c>
      <c r="I235" t="e">
        <f t="shared" si="9"/>
        <v>#N/A</v>
      </c>
      <c r="Q235">
        <f t="shared" si="8"/>
        <v>222</v>
      </c>
      <c r="R235" t="s">
        <v>235</v>
      </c>
    </row>
    <row r="236" spans="1:18">
      <c r="A236" t="str">
        <f t="shared" si="7"/>
        <v>EvalBase1kWReasons</v>
      </c>
      <c r="G236" t="s">
        <v>249</v>
      </c>
      <c r="I236" t="e">
        <f t="shared" si="9"/>
        <v>#N/A</v>
      </c>
      <c r="Q236">
        <f t="shared" si="8"/>
        <v>223</v>
      </c>
      <c r="R236" t="s">
        <v>236</v>
      </c>
    </row>
    <row r="237" spans="1:18">
      <c r="A237" t="str">
        <f t="shared" si="7"/>
        <v>EvalBase1kWhSvgs</v>
      </c>
      <c r="G237" t="s">
        <v>250</v>
      </c>
      <c r="I237" t="e">
        <f t="shared" si="9"/>
        <v>#N/A</v>
      </c>
      <c r="Q237">
        <f t="shared" si="8"/>
        <v>224</v>
      </c>
      <c r="R237" t="s">
        <v>237</v>
      </c>
    </row>
    <row r="238" spans="1:18">
      <c r="A238" t="str">
        <f t="shared" si="7"/>
        <v>EvalBase1kWhReasons</v>
      </c>
      <c r="G238" t="s">
        <v>251</v>
      </c>
      <c r="I238" t="e">
        <f t="shared" si="9"/>
        <v>#N/A</v>
      </c>
      <c r="Q238">
        <f t="shared" si="8"/>
        <v>225</v>
      </c>
      <c r="R238" t="s">
        <v>238</v>
      </c>
    </row>
    <row r="239" spans="1:18">
      <c r="A239" t="str">
        <f t="shared" si="7"/>
        <v>EvalBase1ThermSvgs</v>
      </c>
      <c r="G239" t="s">
        <v>252</v>
      </c>
      <c r="I239" t="e">
        <f t="shared" si="9"/>
        <v>#N/A</v>
      </c>
      <c r="Q239">
        <f t="shared" si="8"/>
        <v>226</v>
      </c>
      <c r="R239" t="s">
        <v>239</v>
      </c>
    </row>
    <row r="240" spans="1:18">
      <c r="A240" t="str">
        <f t="shared" si="7"/>
        <v>EvalBase1ThermReasons</v>
      </c>
      <c r="G240" t="s">
        <v>253</v>
      </c>
      <c r="I240" t="e">
        <f t="shared" si="9"/>
        <v>#N/A</v>
      </c>
      <c r="Q240">
        <f t="shared" si="8"/>
        <v>227</v>
      </c>
      <c r="R240" t="s">
        <v>240</v>
      </c>
    </row>
    <row r="241" spans="1:18">
      <c r="A241" t="str">
        <f t="shared" si="7"/>
        <v>EvalFinalRvwNotes</v>
      </c>
      <c r="G241" t="s">
        <v>254</v>
      </c>
      <c r="I241" t="e">
        <f t="shared" si="9"/>
        <v>#N/A</v>
      </c>
      <c r="Q241">
        <f t="shared" si="8"/>
        <v>228</v>
      </c>
      <c r="R241" t="s">
        <v>241</v>
      </c>
    </row>
    <row r="242" spans="1:18">
      <c r="A242" t="str">
        <f t="shared" si="7"/>
        <v>IneligibleMeasure</v>
      </c>
      <c r="G242" t="s">
        <v>326</v>
      </c>
      <c r="I242" t="e">
        <f t="shared" si="9"/>
        <v>#N/A</v>
      </c>
      <c r="Q242">
        <f t="shared" si="8"/>
        <v>202</v>
      </c>
      <c r="R242" t="s">
        <v>215</v>
      </c>
    </row>
    <row r="243" spans="1:18">
      <c r="A243" t="str">
        <f t="shared" si="7"/>
        <v>NotEvaluable</v>
      </c>
      <c r="G243" t="s">
        <v>327</v>
      </c>
      <c r="I243" t="e">
        <f t="shared" si="9"/>
        <v>#N/A</v>
      </c>
      <c r="Q243">
        <f t="shared" si="8"/>
        <v>254</v>
      </c>
      <c r="R243" t="s">
        <v>259</v>
      </c>
    </row>
    <row r="244" spans="1:18">
      <c r="A244" t="str">
        <f t="shared" si="7"/>
        <v>InsufficientTime</v>
      </c>
      <c r="G244" t="s">
        <v>328</v>
      </c>
      <c r="I244" t="e">
        <f t="shared" si="9"/>
        <v>#N/A</v>
      </c>
      <c r="Q244">
        <f t="shared" si="8"/>
        <v>255</v>
      </c>
      <c r="R244" t="s">
        <v>260</v>
      </c>
    </row>
    <row r="245" spans="1:18">
      <c r="A245" t="str">
        <f t="shared" si="7"/>
        <v>DefaultGRR</v>
      </c>
      <c r="G245" t="s">
        <v>329</v>
      </c>
      <c r="I245" t="e">
        <f t="shared" si="9"/>
        <v>#N/A</v>
      </c>
      <c r="Q245">
        <f t="shared" si="8"/>
        <v>257</v>
      </c>
      <c r="R245" t="s">
        <v>262</v>
      </c>
    </row>
    <row r="246" spans="1:18">
      <c r="A246" t="str">
        <f t="shared" si="7"/>
        <v>EvalNTG_ID</v>
      </c>
      <c r="G246" t="s">
        <v>330</v>
      </c>
      <c r="I246" t="e">
        <f t="shared" si="9"/>
        <v>#N/A</v>
      </c>
      <c r="Q246">
        <f t="shared" si="8"/>
        <v>259</v>
      </c>
      <c r="R246" t="s">
        <v>264</v>
      </c>
    </row>
    <row r="247" spans="1:18">
      <c r="A247" t="str">
        <f t="shared" si="7"/>
        <v>EvalEUL_ID</v>
      </c>
      <c r="G247" t="s">
        <v>333</v>
      </c>
      <c r="I247" t="e">
        <f t="shared" si="9"/>
        <v>#N/A</v>
      </c>
      <c r="Q247">
        <f t="shared" si="8"/>
        <v>247</v>
      </c>
      <c r="R247" t="s">
        <v>333</v>
      </c>
    </row>
    <row r="248" spans="1:18">
      <c r="A248" t="str">
        <f t="shared" si="7"/>
        <v>HTR</v>
      </c>
      <c r="G248" t="s">
        <v>334</v>
      </c>
      <c r="I248" t="e">
        <f t="shared" si="9"/>
        <v>#N/A</v>
      </c>
      <c r="Q248">
        <f t="shared" si="8"/>
        <v>241</v>
      </c>
      <c r="R248" t="s">
        <v>254</v>
      </c>
    </row>
    <row r="249" spans="1:18">
      <c r="A249" t="str">
        <f t="shared" si="7"/>
        <v>HTR_Documentation_File</v>
      </c>
      <c r="G249" t="s">
        <v>335</v>
      </c>
      <c r="I249" t="e">
        <f t="shared" si="9"/>
        <v>#N/A</v>
      </c>
      <c r="Q249">
        <f t="shared" si="8"/>
        <v>242</v>
      </c>
      <c r="R249" t="s">
        <v>326</v>
      </c>
    </row>
    <row r="250" spans="1:18">
      <c r="A250" t="str">
        <f t="shared" si="7"/>
        <v>RvwInstallDate</v>
      </c>
      <c r="G250" t="s">
        <v>255</v>
      </c>
      <c r="I250" t="e">
        <f t="shared" si="9"/>
        <v>#N/A</v>
      </c>
      <c r="Q250">
        <f t="shared" si="8"/>
        <v>243</v>
      </c>
      <c r="R250" t="s">
        <v>327</v>
      </c>
    </row>
    <row r="251" spans="1:18">
      <c r="A251" t="str">
        <f t="shared" si="7"/>
        <v>RvwAppVsInstallDate</v>
      </c>
      <c r="G251" t="s">
        <v>256</v>
      </c>
      <c r="I251" t="e">
        <f t="shared" si="9"/>
        <v>#N/A</v>
      </c>
      <c r="Q251">
        <f t="shared" si="8"/>
        <v>244</v>
      </c>
      <c r="R251" t="s">
        <v>328</v>
      </c>
    </row>
    <row r="252" spans="1:18">
      <c r="A252" t="str">
        <f t="shared" si="7"/>
        <v>RvwPaidIncentive</v>
      </c>
      <c r="G252" t="s">
        <v>257</v>
      </c>
      <c r="I252" t="e">
        <f t="shared" si="9"/>
        <v>#N/A</v>
      </c>
      <c r="Q252">
        <f t="shared" si="8"/>
        <v>245</v>
      </c>
      <c r="R252" t="s">
        <v>329</v>
      </c>
    </row>
    <row r="253" spans="1:18">
      <c r="A253" t="str">
        <f t="shared" si="7"/>
        <v>RvwPermit</v>
      </c>
      <c r="G253" t="s">
        <v>258</v>
      </c>
      <c r="I253" t="e">
        <f t="shared" si="9"/>
        <v>#N/A</v>
      </c>
      <c r="Q253">
        <f t="shared" si="8"/>
        <v>250</v>
      </c>
      <c r="R253" t="s">
        <v>255</v>
      </c>
    </row>
    <row r="254" spans="1:18">
      <c r="A254" t="str">
        <f t="shared" si="7"/>
        <v>RvwFuelSwitchTest</v>
      </c>
      <c r="G254" t="s">
        <v>259</v>
      </c>
      <c r="I254" t="e">
        <f t="shared" si="9"/>
        <v>#N/A</v>
      </c>
      <c r="Q254">
        <f t="shared" si="8"/>
        <v>251</v>
      </c>
      <c r="R254" t="s">
        <v>256</v>
      </c>
    </row>
    <row r="255" spans="1:18">
      <c r="A255" t="str">
        <f t="shared" si="7"/>
        <v>RvwCogenImpact</v>
      </c>
      <c r="G255" t="s">
        <v>260</v>
      </c>
      <c r="I255" t="e">
        <f t="shared" si="9"/>
        <v>#N/A</v>
      </c>
      <c r="Q255">
        <f t="shared" si="8"/>
        <v>252</v>
      </c>
      <c r="R255" t="s">
        <v>257</v>
      </c>
    </row>
    <row r="256" spans="1:18">
      <c r="A256" t="str">
        <f t="shared" si="7"/>
        <v>RvwCodeRegs</v>
      </c>
      <c r="G256" t="s">
        <v>261</v>
      </c>
      <c r="Q256">
        <f t="shared" si="8"/>
        <v>253</v>
      </c>
      <c r="R256" t="s">
        <v>258</v>
      </c>
    </row>
    <row r="257" spans="1:18">
      <c r="A257" t="str">
        <f t="shared" si="7"/>
        <v>RvwISPMet</v>
      </c>
      <c r="G257" t="s">
        <v>262</v>
      </c>
      <c r="Q257">
        <f t="shared" si="8"/>
        <v>248</v>
      </c>
      <c r="R257" t="s">
        <v>334</v>
      </c>
    </row>
    <row r="258" spans="1:18">
      <c r="A258" t="str">
        <f t="shared" si="7"/>
        <v>RvwEffIncrease</v>
      </c>
      <c r="G258" t="s">
        <v>263</v>
      </c>
      <c r="Q258">
        <f t="shared" si="8"/>
        <v>249</v>
      </c>
      <c r="R258" t="s">
        <v>335</v>
      </c>
    </row>
    <row r="259" spans="1:18">
      <c r="A259" t="str">
        <f t="shared" si="7"/>
        <v>RvwMeasEUL</v>
      </c>
      <c r="G259" s="36" t="s">
        <v>264</v>
      </c>
      <c r="Q259">
        <f t="shared" si="8"/>
        <v>2</v>
      </c>
      <c r="R259" t="s">
        <v>208</v>
      </c>
    </row>
    <row r="260" spans="1:18">
      <c r="A260" t="str">
        <f t="shared" si="7"/>
        <v>MissNoSupReq</v>
      </c>
      <c r="G260" t="s">
        <v>446</v>
      </c>
      <c r="Q260">
        <f t="shared" si="8"/>
        <v>260</v>
      </c>
      <c r="R260" t="s">
        <v>446</v>
      </c>
    </row>
    <row r="261" spans="1:18">
      <c r="A261" t="str">
        <f t="shared" si="7"/>
        <v>SampledProject</v>
      </c>
      <c r="G261" t="s">
        <v>388</v>
      </c>
      <c r="Q261">
        <f t="shared" si="8"/>
        <v>261</v>
      </c>
      <c r="R261" t="s">
        <v>388</v>
      </c>
    </row>
    <row r="262" spans="1:18">
      <c r="A262" t="str">
        <f t="shared" si="7"/>
        <v>EvalIneligiblekw</v>
      </c>
      <c r="G262" t="s">
        <v>559</v>
      </c>
      <c r="Q262">
        <f t="shared" si="8"/>
        <v>258</v>
      </c>
      <c r="R262" t="s">
        <v>263</v>
      </c>
    </row>
    <row r="263" spans="1:18">
      <c r="A263" t="str">
        <f t="shared" si="7"/>
        <v>EvalIneligiblekwh</v>
      </c>
      <c r="G263" t="s">
        <v>560</v>
      </c>
      <c r="Q263">
        <f t="shared" si="8"/>
        <v>256</v>
      </c>
      <c r="R263" t="s">
        <v>261</v>
      </c>
    </row>
    <row r="264" spans="1:18">
      <c r="A264" t="str">
        <f t="shared" si="7"/>
        <v>EvalIneligiblethm</v>
      </c>
      <c r="G264" t="s">
        <v>561</v>
      </c>
      <c r="Q264">
        <f t="shared" si="8"/>
        <v>218</v>
      </c>
      <c r="R264" t="s">
        <v>231</v>
      </c>
    </row>
    <row r="265" spans="1:18">
      <c r="A265" t="str">
        <f t="shared" si="7"/>
        <v>ProgInfluenceFlag</v>
      </c>
      <c r="G265" t="s">
        <v>593</v>
      </c>
      <c r="Q265">
        <f t="shared" si="8"/>
        <v>109</v>
      </c>
      <c r="R265" t="s">
        <v>159</v>
      </c>
    </row>
    <row r="266" spans="1:18">
      <c r="A266" t="str">
        <f t="shared" si="7"/>
        <v>RULUnder1</v>
      </c>
      <c r="G266" t="s">
        <v>595</v>
      </c>
      <c r="Q266">
        <f t="shared" si="8"/>
        <v>110</v>
      </c>
      <c r="R266" t="s">
        <v>160</v>
      </c>
    </row>
    <row r="267" spans="1:18">
      <c r="A267" t="str">
        <f t="shared" ref="A267:A271" si="10">G267</f>
        <v>NoERJust</v>
      </c>
      <c r="G267" t="s">
        <v>594</v>
      </c>
      <c r="Q267">
        <f t="shared" ref="Q267:Q330" si="11">MATCH(R267, $A$1:$A$601,0)</f>
        <v>111</v>
      </c>
      <c r="R267" t="s">
        <v>161</v>
      </c>
    </row>
    <row r="268" spans="1:18">
      <c r="A268" t="str">
        <f t="shared" si="10"/>
        <v>ClaimsDatabase</v>
      </c>
      <c r="G268" t="s">
        <v>387</v>
      </c>
      <c r="Q268">
        <f t="shared" si="11"/>
        <v>112</v>
      </c>
      <c r="R268" t="s">
        <v>162</v>
      </c>
    </row>
    <row r="269" spans="1:18">
      <c r="B269" t="str">
        <f>H269</f>
        <v>NTGIDChanged</v>
      </c>
      <c r="H269" t="s">
        <v>651</v>
      </c>
      <c r="Q269">
        <f t="shared" si="11"/>
        <v>13</v>
      </c>
      <c r="R269" t="s">
        <v>63</v>
      </c>
    </row>
    <row r="270" spans="1:18">
      <c r="B270" t="str">
        <f>H270</f>
        <v>EULIDChanged</v>
      </c>
      <c r="H270" t="s">
        <v>653</v>
      </c>
      <c r="Q270">
        <f t="shared" si="11"/>
        <v>22</v>
      </c>
      <c r="R270" t="s">
        <v>72</v>
      </c>
    </row>
    <row r="271" spans="1:18">
      <c r="A271" t="str">
        <f t="shared" si="10"/>
        <v>MeasDescChanged</v>
      </c>
      <c r="G271" t="s">
        <v>654</v>
      </c>
      <c r="Q271">
        <f t="shared" si="11"/>
        <v>29</v>
      </c>
      <c r="R271" t="s">
        <v>79</v>
      </c>
    </row>
    <row r="272" spans="1:18">
      <c r="Q272">
        <f t="shared" si="11"/>
        <v>140</v>
      </c>
      <c r="R272" t="s">
        <v>190</v>
      </c>
    </row>
    <row r="273" spans="17:18">
      <c r="Q273">
        <f t="shared" si="11"/>
        <v>137</v>
      </c>
      <c r="R273" t="s">
        <v>187</v>
      </c>
    </row>
    <row r="274" spans="17:18">
      <c r="Q274">
        <f t="shared" si="11"/>
        <v>133</v>
      </c>
      <c r="R274" t="s">
        <v>183</v>
      </c>
    </row>
    <row r="275" spans="17:18">
      <c r="Q275">
        <f t="shared" si="11"/>
        <v>135</v>
      </c>
      <c r="R275" t="s">
        <v>185</v>
      </c>
    </row>
    <row r="276" spans="17:18">
      <c r="Q276">
        <f t="shared" si="11"/>
        <v>61</v>
      </c>
      <c r="R276" t="s">
        <v>111</v>
      </c>
    </row>
    <row r="277" spans="17:18">
      <c r="Q277">
        <f t="shared" si="11"/>
        <v>62</v>
      </c>
      <c r="R277" t="s">
        <v>112</v>
      </c>
    </row>
    <row r="278" spans="17:18">
      <c r="Q278">
        <f t="shared" si="11"/>
        <v>63</v>
      </c>
      <c r="R278" t="s">
        <v>113</v>
      </c>
    </row>
    <row r="279" spans="17:18">
      <c r="Q279">
        <f t="shared" si="11"/>
        <v>64</v>
      </c>
      <c r="R279" t="s">
        <v>114</v>
      </c>
    </row>
    <row r="280" spans="17:18">
      <c r="Q280">
        <f t="shared" si="11"/>
        <v>65</v>
      </c>
      <c r="R280" t="s">
        <v>115</v>
      </c>
    </row>
    <row r="281" spans="17:18">
      <c r="Q281">
        <f t="shared" si="11"/>
        <v>66</v>
      </c>
      <c r="R281" t="s">
        <v>116</v>
      </c>
    </row>
    <row r="282" spans="17:18">
      <c r="Q282">
        <f t="shared" si="11"/>
        <v>187</v>
      </c>
      <c r="R282" t="s">
        <v>57</v>
      </c>
    </row>
    <row r="283" spans="17:18">
      <c r="Q283">
        <f t="shared" si="11"/>
        <v>188</v>
      </c>
      <c r="R283" t="s">
        <v>35</v>
      </c>
    </row>
    <row r="284" spans="17:18">
      <c r="Q284" t="e">
        <f t="shared" si="11"/>
        <v>#N/A</v>
      </c>
      <c r="R284" t="s">
        <v>389</v>
      </c>
    </row>
    <row r="285" spans="17:18">
      <c r="Q285" t="e">
        <f t="shared" si="11"/>
        <v>#N/A</v>
      </c>
      <c r="R285" t="s">
        <v>331</v>
      </c>
    </row>
    <row r="286" spans="17:18">
      <c r="Q286" t="e">
        <f t="shared" si="11"/>
        <v>#N/A</v>
      </c>
      <c r="R286" t="s">
        <v>332</v>
      </c>
    </row>
    <row r="287" spans="17:18">
      <c r="Q287">
        <f t="shared" si="11"/>
        <v>186</v>
      </c>
      <c r="R287" t="s">
        <v>56</v>
      </c>
    </row>
    <row r="288" spans="17:18">
      <c r="Q288">
        <f t="shared" si="11"/>
        <v>195</v>
      </c>
      <c r="R288" t="s">
        <v>25</v>
      </c>
    </row>
    <row r="289" spans="17:18">
      <c r="Q289">
        <f t="shared" si="11"/>
        <v>196</v>
      </c>
      <c r="R289" t="s">
        <v>26</v>
      </c>
    </row>
    <row r="290" spans="17:18">
      <c r="Q290">
        <f t="shared" si="11"/>
        <v>197</v>
      </c>
      <c r="R290" t="s">
        <v>293</v>
      </c>
    </row>
    <row r="291" spans="17:18">
      <c r="Q291">
        <f t="shared" si="11"/>
        <v>198</v>
      </c>
      <c r="R291" t="s">
        <v>28</v>
      </c>
    </row>
    <row r="292" spans="17:18">
      <c r="Q292">
        <f t="shared" si="11"/>
        <v>199</v>
      </c>
      <c r="R292" t="s">
        <v>29</v>
      </c>
    </row>
    <row r="293" spans="17:18">
      <c r="Q293">
        <f t="shared" si="11"/>
        <v>200</v>
      </c>
      <c r="R293" t="s">
        <v>294</v>
      </c>
    </row>
    <row r="294" spans="17:18">
      <c r="Q294">
        <f t="shared" si="11"/>
        <v>189</v>
      </c>
      <c r="R294" t="s">
        <v>7</v>
      </c>
    </row>
    <row r="295" spans="17:18">
      <c r="Q295">
        <f t="shared" si="11"/>
        <v>190</v>
      </c>
      <c r="R295" t="s">
        <v>8</v>
      </c>
    </row>
    <row r="296" spans="17:18">
      <c r="Q296">
        <f t="shared" si="11"/>
        <v>191</v>
      </c>
      <c r="R296" t="s">
        <v>291</v>
      </c>
    </row>
    <row r="297" spans="17:18">
      <c r="Q297">
        <f t="shared" si="11"/>
        <v>192</v>
      </c>
      <c r="R297" t="s">
        <v>10</v>
      </c>
    </row>
    <row r="298" spans="17:18">
      <c r="Q298">
        <f t="shared" si="11"/>
        <v>193</v>
      </c>
      <c r="R298" t="s">
        <v>11</v>
      </c>
    </row>
    <row r="299" spans="17:18">
      <c r="Q299">
        <f t="shared" si="11"/>
        <v>194</v>
      </c>
      <c r="R299" t="s">
        <v>292</v>
      </c>
    </row>
    <row r="300" spans="17:18">
      <c r="Q300">
        <f t="shared" si="11"/>
        <v>166</v>
      </c>
      <c r="R300" t="s">
        <v>39</v>
      </c>
    </row>
    <row r="301" spans="17:18">
      <c r="Q301">
        <f t="shared" si="11"/>
        <v>168</v>
      </c>
      <c r="R301" t="s">
        <v>41</v>
      </c>
    </row>
    <row r="302" spans="17:18">
      <c r="Q302">
        <f t="shared" si="11"/>
        <v>169</v>
      </c>
      <c r="R302" t="s">
        <v>42</v>
      </c>
    </row>
    <row r="303" spans="17:18">
      <c r="Q303">
        <f t="shared" si="11"/>
        <v>170</v>
      </c>
      <c r="R303" t="s">
        <v>43</v>
      </c>
    </row>
    <row r="304" spans="17:18">
      <c r="Q304">
        <f t="shared" si="11"/>
        <v>171</v>
      </c>
      <c r="R304" t="s">
        <v>44</v>
      </c>
    </row>
    <row r="305" spans="17:18">
      <c r="Q305">
        <f t="shared" si="11"/>
        <v>172</v>
      </c>
      <c r="R305" t="s">
        <v>45</v>
      </c>
    </row>
    <row r="306" spans="17:18">
      <c r="Q306">
        <f t="shared" si="11"/>
        <v>173</v>
      </c>
      <c r="R306" t="s">
        <v>46</v>
      </c>
    </row>
    <row r="307" spans="17:18">
      <c r="Q307">
        <f t="shared" si="11"/>
        <v>180</v>
      </c>
      <c r="R307" t="s">
        <v>50</v>
      </c>
    </row>
    <row r="308" spans="17:18">
      <c r="Q308">
        <f t="shared" si="11"/>
        <v>181</v>
      </c>
      <c r="R308" t="s">
        <v>51</v>
      </c>
    </row>
    <row r="309" spans="17:18">
      <c r="Q309">
        <f t="shared" si="11"/>
        <v>182</v>
      </c>
      <c r="R309" t="s">
        <v>52</v>
      </c>
    </row>
    <row r="310" spans="17:18">
      <c r="Q310">
        <f t="shared" si="11"/>
        <v>262</v>
      </c>
      <c r="R310" t="s">
        <v>559</v>
      </c>
    </row>
    <row r="311" spans="17:18">
      <c r="Q311">
        <f t="shared" si="11"/>
        <v>263</v>
      </c>
      <c r="R311" t="s">
        <v>560</v>
      </c>
    </row>
    <row r="312" spans="17:18">
      <c r="Q312">
        <f t="shared" si="11"/>
        <v>264</v>
      </c>
      <c r="R312" t="s">
        <v>561</v>
      </c>
    </row>
    <row r="313" spans="17:18">
      <c r="Q313">
        <f t="shared" si="11"/>
        <v>265</v>
      </c>
      <c r="R313" t="s">
        <v>593</v>
      </c>
    </row>
    <row r="314" spans="17:18">
      <c r="Q314">
        <f t="shared" si="11"/>
        <v>266</v>
      </c>
      <c r="R314" t="s">
        <v>595</v>
      </c>
    </row>
    <row r="315" spans="17:18">
      <c r="Q315">
        <f t="shared" si="11"/>
        <v>267</v>
      </c>
      <c r="R315" t="s">
        <v>594</v>
      </c>
    </row>
    <row r="316" spans="17:18">
      <c r="Q316">
        <f t="shared" si="11"/>
        <v>80</v>
      </c>
      <c r="R316" t="s">
        <v>130</v>
      </c>
    </row>
    <row r="317" spans="17:18">
      <c r="Q317">
        <f t="shared" si="11"/>
        <v>19</v>
      </c>
      <c r="R317" t="s">
        <v>69</v>
      </c>
    </row>
    <row r="318" spans="17:18">
      <c r="Q318">
        <f t="shared" si="11"/>
        <v>87</v>
      </c>
      <c r="R318" t="s">
        <v>137</v>
      </c>
    </row>
    <row r="319" spans="17:18">
      <c r="Q319" t="e">
        <f t="shared" si="11"/>
        <v>#N/A</v>
      </c>
      <c r="R319" t="s">
        <v>469</v>
      </c>
    </row>
    <row r="320" spans="17:18">
      <c r="Q320">
        <f t="shared" si="11"/>
        <v>88</v>
      </c>
      <c r="R320" t="s">
        <v>138</v>
      </c>
    </row>
    <row r="321" spans="17:18">
      <c r="Q321" t="e">
        <f t="shared" si="11"/>
        <v>#N/A</v>
      </c>
      <c r="R321" t="s">
        <v>470</v>
      </c>
    </row>
    <row r="322" spans="17:18">
      <c r="Q322">
        <f t="shared" si="11"/>
        <v>34</v>
      </c>
      <c r="R322" t="s">
        <v>84</v>
      </c>
    </row>
    <row r="323" spans="17:18">
      <c r="Q323" t="e">
        <f t="shared" si="11"/>
        <v>#N/A</v>
      </c>
      <c r="R323" t="s">
        <v>471</v>
      </c>
    </row>
    <row r="324" spans="17:18">
      <c r="Q324">
        <f t="shared" si="11"/>
        <v>35</v>
      </c>
      <c r="R324" t="s">
        <v>85</v>
      </c>
    </row>
    <row r="325" spans="17:18">
      <c r="Q325" t="e">
        <f t="shared" si="11"/>
        <v>#N/A</v>
      </c>
      <c r="R325" t="s">
        <v>472</v>
      </c>
    </row>
    <row r="326" spans="17:18">
      <c r="Q326">
        <f t="shared" si="11"/>
        <v>36</v>
      </c>
      <c r="R326" t="s">
        <v>86</v>
      </c>
    </row>
    <row r="327" spans="17:18">
      <c r="Q327" t="e">
        <f t="shared" si="11"/>
        <v>#N/A</v>
      </c>
      <c r="R327" t="s">
        <v>473</v>
      </c>
    </row>
    <row r="328" spans="17:18">
      <c r="Q328">
        <f t="shared" si="11"/>
        <v>37</v>
      </c>
      <c r="R328" t="s">
        <v>87</v>
      </c>
    </row>
    <row r="329" spans="17:18">
      <c r="Q329" t="e">
        <f t="shared" si="11"/>
        <v>#N/A</v>
      </c>
      <c r="R329" t="s">
        <v>474</v>
      </c>
    </row>
    <row r="330" spans="17:18">
      <c r="Q330">
        <f t="shared" si="11"/>
        <v>38</v>
      </c>
      <c r="R330" t="s">
        <v>88</v>
      </c>
    </row>
    <row r="331" spans="17:18">
      <c r="Q331">
        <f t="shared" ref="Q331:Q394" si="12">MATCH(R331, $A$1:$A$601,0)</f>
        <v>122</v>
      </c>
      <c r="R331" t="s">
        <v>172</v>
      </c>
    </row>
    <row r="332" spans="17:18">
      <c r="Q332">
        <f t="shared" si="12"/>
        <v>10</v>
      </c>
      <c r="R332" t="s">
        <v>60</v>
      </c>
    </row>
    <row r="333" spans="17:18">
      <c r="Q333">
        <f t="shared" si="12"/>
        <v>59</v>
      </c>
      <c r="R333" t="s">
        <v>109</v>
      </c>
    </row>
    <row r="334" spans="17:18">
      <c r="Q334" t="e">
        <f t="shared" si="12"/>
        <v>#N/A</v>
      </c>
      <c r="R334" t="s">
        <v>19</v>
      </c>
    </row>
    <row r="335" spans="17:18">
      <c r="Q335" t="e">
        <f t="shared" si="12"/>
        <v>#N/A</v>
      </c>
      <c r="R335" t="s">
        <v>20</v>
      </c>
    </row>
    <row r="336" spans="17:18">
      <c r="Q336" t="e">
        <f t="shared" si="12"/>
        <v>#N/A</v>
      </c>
      <c r="R336" t="s">
        <v>287</v>
      </c>
    </row>
    <row r="337" spans="17:18">
      <c r="Q337">
        <f t="shared" si="12"/>
        <v>161</v>
      </c>
      <c r="R337" t="s">
        <v>22</v>
      </c>
    </row>
    <row r="338" spans="17:18">
      <c r="Q338" t="e">
        <f t="shared" si="12"/>
        <v>#N/A</v>
      </c>
      <c r="R338" t="s">
        <v>23</v>
      </c>
    </row>
    <row r="339" spans="17:18">
      <c r="Q339" t="e">
        <f t="shared" si="12"/>
        <v>#N/A</v>
      </c>
      <c r="R339" t="s">
        <v>288</v>
      </c>
    </row>
    <row r="340" spans="17:18">
      <c r="Q340" t="e">
        <f t="shared" si="12"/>
        <v>#N/A</v>
      </c>
      <c r="R340" t="s">
        <v>391</v>
      </c>
    </row>
    <row r="341" spans="17:18">
      <c r="Q341" t="e">
        <f t="shared" si="12"/>
        <v>#N/A</v>
      </c>
      <c r="R341" t="s">
        <v>392</v>
      </c>
    </row>
    <row r="342" spans="17:18">
      <c r="Q342" t="e">
        <f t="shared" si="12"/>
        <v>#N/A</v>
      </c>
      <c r="R342" t="s">
        <v>393</v>
      </c>
    </row>
    <row r="343" spans="17:18">
      <c r="Q343" t="e">
        <f t="shared" si="12"/>
        <v>#N/A</v>
      </c>
      <c r="R343" t="s">
        <v>394</v>
      </c>
    </row>
    <row r="344" spans="17:18">
      <c r="Q344" t="e">
        <f t="shared" si="12"/>
        <v>#N/A</v>
      </c>
      <c r="R344" t="s">
        <v>395</v>
      </c>
    </row>
    <row r="345" spans="17:18">
      <c r="Q345" t="e">
        <f t="shared" si="12"/>
        <v>#N/A</v>
      </c>
      <c r="R345" t="s">
        <v>396</v>
      </c>
    </row>
    <row r="346" spans="17:18">
      <c r="Q346" t="e">
        <f t="shared" si="12"/>
        <v>#N/A</v>
      </c>
      <c r="R346" t="s">
        <v>1</v>
      </c>
    </row>
    <row r="347" spans="17:18">
      <c r="Q347" t="e">
        <f t="shared" si="12"/>
        <v>#N/A</v>
      </c>
      <c r="R347" t="s">
        <v>2</v>
      </c>
    </row>
    <row r="348" spans="17:18">
      <c r="Q348" t="e">
        <f t="shared" si="12"/>
        <v>#N/A</v>
      </c>
      <c r="R348" t="s">
        <v>285</v>
      </c>
    </row>
    <row r="349" spans="17:18">
      <c r="Q349" t="e">
        <f t="shared" si="12"/>
        <v>#N/A</v>
      </c>
      <c r="R349" t="s">
        <v>4</v>
      </c>
    </row>
    <row r="350" spans="17:18">
      <c r="Q350" t="e">
        <f t="shared" si="12"/>
        <v>#N/A</v>
      </c>
      <c r="R350" t="s">
        <v>5</v>
      </c>
    </row>
    <row r="351" spans="17:18">
      <c r="Q351" t="e">
        <f t="shared" si="12"/>
        <v>#N/A</v>
      </c>
      <c r="R351" t="s">
        <v>286</v>
      </c>
    </row>
    <row r="352" spans="17:18">
      <c r="Q352" t="e">
        <f t="shared" si="12"/>
        <v>#N/A</v>
      </c>
      <c r="R352" t="s">
        <v>420</v>
      </c>
    </row>
    <row r="353" spans="17:18">
      <c r="Q353" t="e">
        <f t="shared" si="12"/>
        <v>#N/A</v>
      </c>
      <c r="R353" t="s">
        <v>415</v>
      </c>
    </row>
    <row r="354" spans="17:18">
      <c r="Q354" t="e">
        <f t="shared" si="12"/>
        <v>#N/A</v>
      </c>
      <c r="R354" t="s">
        <v>416</v>
      </c>
    </row>
    <row r="355" spans="17:18">
      <c r="Q355" t="e">
        <f t="shared" si="12"/>
        <v>#N/A</v>
      </c>
      <c r="R355" t="s">
        <v>417</v>
      </c>
    </row>
    <row r="356" spans="17:18">
      <c r="Q356" t="e">
        <f t="shared" si="12"/>
        <v>#N/A</v>
      </c>
      <c r="R356" t="s">
        <v>418</v>
      </c>
    </row>
    <row r="357" spans="17:18">
      <c r="Q357" t="e">
        <f t="shared" si="12"/>
        <v>#N/A</v>
      </c>
      <c r="R357" t="s">
        <v>419</v>
      </c>
    </row>
    <row r="358" spans="17:18">
      <c r="Q358">
        <f t="shared" si="12"/>
        <v>30</v>
      </c>
      <c r="R358" t="s">
        <v>80</v>
      </c>
    </row>
    <row r="359" spans="17:18">
      <c r="Q359">
        <f t="shared" si="12"/>
        <v>81</v>
      </c>
      <c r="R359" t="s">
        <v>131</v>
      </c>
    </row>
    <row r="360" spans="17:18">
      <c r="Q360">
        <f t="shared" si="12"/>
        <v>82</v>
      </c>
      <c r="R360" t="s">
        <v>132</v>
      </c>
    </row>
    <row r="361" spans="17:18">
      <c r="Q361">
        <f t="shared" si="12"/>
        <v>83</v>
      </c>
      <c r="R361" t="s">
        <v>133</v>
      </c>
    </row>
    <row r="362" spans="17:18">
      <c r="Q362">
        <f t="shared" si="12"/>
        <v>84</v>
      </c>
      <c r="R362" t="s">
        <v>134</v>
      </c>
    </row>
    <row r="363" spans="17:18">
      <c r="Q363">
        <f t="shared" si="12"/>
        <v>85</v>
      </c>
      <c r="R363" t="s">
        <v>135</v>
      </c>
    </row>
    <row r="364" spans="17:18">
      <c r="Q364">
        <f t="shared" si="12"/>
        <v>86</v>
      </c>
      <c r="R364" t="s">
        <v>136</v>
      </c>
    </row>
    <row r="365" spans="17:18">
      <c r="Q365">
        <f t="shared" si="12"/>
        <v>160</v>
      </c>
      <c r="R365" t="s">
        <v>284</v>
      </c>
    </row>
    <row r="366" spans="17:18">
      <c r="Q366" t="e">
        <f t="shared" si="12"/>
        <v>#N/A</v>
      </c>
      <c r="R366" t="s">
        <v>485</v>
      </c>
    </row>
    <row r="367" spans="17:18">
      <c r="Q367">
        <f t="shared" si="12"/>
        <v>89</v>
      </c>
      <c r="R367" t="s">
        <v>139</v>
      </c>
    </row>
    <row r="368" spans="17:18">
      <c r="Q368">
        <f t="shared" si="12"/>
        <v>90</v>
      </c>
      <c r="R368" t="s">
        <v>140</v>
      </c>
    </row>
    <row r="369" spans="17:18">
      <c r="Q369">
        <f t="shared" si="12"/>
        <v>91</v>
      </c>
      <c r="R369" t="s">
        <v>141</v>
      </c>
    </row>
    <row r="370" spans="17:18">
      <c r="Q370">
        <f t="shared" si="12"/>
        <v>92</v>
      </c>
      <c r="R370" t="s">
        <v>142</v>
      </c>
    </row>
    <row r="371" spans="17:18">
      <c r="Q371">
        <f t="shared" si="12"/>
        <v>93</v>
      </c>
      <c r="R371" t="s">
        <v>143</v>
      </c>
    </row>
    <row r="372" spans="17:18">
      <c r="Q372">
        <f t="shared" si="12"/>
        <v>94</v>
      </c>
      <c r="R372" t="s">
        <v>144</v>
      </c>
    </row>
    <row r="373" spans="17:18">
      <c r="Q373" t="e">
        <f t="shared" si="12"/>
        <v>#N/A</v>
      </c>
      <c r="R373" t="s">
        <v>475</v>
      </c>
    </row>
    <row r="374" spans="17:18">
      <c r="Q374" t="e">
        <f t="shared" si="12"/>
        <v>#N/A</v>
      </c>
      <c r="R374" t="s">
        <v>476</v>
      </c>
    </row>
    <row r="375" spans="17:18">
      <c r="Q375" t="e">
        <f t="shared" si="12"/>
        <v>#N/A</v>
      </c>
      <c r="R375" t="s">
        <v>477</v>
      </c>
    </row>
    <row r="376" spans="17:18">
      <c r="Q376" t="e">
        <f t="shared" si="12"/>
        <v>#N/A</v>
      </c>
      <c r="R376" t="s">
        <v>478</v>
      </c>
    </row>
    <row r="377" spans="17:18">
      <c r="Q377" t="e">
        <f t="shared" si="12"/>
        <v>#N/A</v>
      </c>
      <c r="R377" t="s">
        <v>479</v>
      </c>
    </row>
    <row r="378" spans="17:18">
      <c r="Q378" t="e">
        <f t="shared" si="12"/>
        <v>#N/A</v>
      </c>
      <c r="R378" t="s">
        <v>480</v>
      </c>
    </row>
    <row r="379" spans="17:18">
      <c r="Q379" t="e">
        <f t="shared" si="12"/>
        <v>#N/A</v>
      </c>
      <c r="R379" t="s">
        <v>501</v>
      </c>
    </row>
    <row r="380" spans="17:18">
      <c r="Q380" t="e">
        <f t="shared" si="12"/>
        <v>#N/A</v>
      </c>
      <c r="R380" t="s">
        <v>502</v>
      </c>
    </row>
    <row r="381" spans="17:18">
      <c r="Q381" t="e">
        <f t="shared" si="12"/>
        <v>#N/A</v>
      </c>
      <c r="R381" t="s">
        <v>503</v>
      </c>
    </row>
    <row r="382" spans="17:18">
      <c r="Q382" t="e">
        <f t="shared" si="12"/>
        <v>#N/A</v>
      </c>
      <c r="R382" t="s">
        <v>504</v>
      </c>
    </row>
    <row r="383" spans="17:18">
      <c r="Q383" t="e">
        <f t="shared" si="12"/>
        <v>#N/A</v>
      </c>
      <c r="R383" t="s">
        <v>505</v>
      </c>
    </row>
    <row r="384" spans="17:18">
      <c r="Q384" t="e">
        <f t="shared" si="12"/>
        <v>#N/A</v>
      </c>
      <c r="R384" t="s">
        <v>506</v>
      </c>
    </row>
    <row r="385" spans="17:18">
      <c r="Q385" t="e">
        <f t="shared" si="12"/>
        <v>#N/A</v>
      </c>
      <c r="R385" t="s">
        <v>421</v>
      </c>
    </row>
    <row r="386" spans="17:18">
      <c r="Q386" t="e">
        <f t="shared" si="12"/>
        <v>#N/A</v>
      </c>
      <c r="R386" t="s">
        <v>422</v>
      </c>
    </row>
    <row r="387" spans="17:18">
      <c r="Q387" t="e">
        <f t="shared" si="12"/>
        <v>#N/A</v>
      </c>
      <c r="R387" t="s">
        <v>423</v>
      </c>
    </row>
    <row r="388" spans="17:18">
      <c r="Q388" t="e">
        <f t="shared" si="12"/>
        <v>#N/A</v>
      </c>
      <c r="R388" t="s">
        <v>424</v>
      </c>
    </row>
    <row r="389" spans="17:18">
      <c r="Q389" t="e">
        <f t="shared" si="12"/>
        <v>#N/A</v>
      </c>
      <c r="R389" t="s">
        <v>425</v>
      </c>
    </row>
    <row r="390" spans="17:18">
      <c r="Q390" t="e">
        <f t="shared" si="12"/>
        <v>#N/A</v>
      </c>
      <c r="R390" t="s">
        <v>426</v>
      </c>
    </row>
    <row r="391" spans="17:18">
      <c r="Q391" t="e">
        <f t="shared" si="12"/>
        <v>#N/A</v>
      </c>
      <c r="R391" t="s">
        <v>427</v>
      </c>
    </row>
    <row r="392" spans="17:18">
      <c r="Q392" t="e">
        <f t="shared" si="12"/>
        <v>#N/A</v>
      </c>
      <c r="R392" t="s">
        <v>428</v>
      </c>
    </row>
    <row r="393" spans="17:18">
      <c r="Q393" t="e">
        <f t="shared" si="12"/>
        <v>#N/A</v>
      </c>
      <c r="R393" t="s">
        <v>430</v>
      </c>
    </row>
    <row r="394" spans="17:18">
      <c r="Q394" t="e">
        <f t="shared" si="12"/>
        <v>#N/A</v>
      </c>
      <c r="R394" t="s">
        <v>429</v>
      </c>
    </row>
    <row r="395" spans="17:18">
      <c r="Q395" t="e">
        <f t="shared" ref="Q395:Q458" si="13">MATCH(R395, $A$1:$A$601,0)</f>
        <v>#N/A</v>
      </c>
      <c r="R395" t="s">
        <v>461</v>
      </c>
    </row>
    <row r="396" spans="17:18">
      <c r="Q396" t="e">
        <f t="shared" si="13"/>
        <v>#N/A</v>
      </c>
      <c r="R396" t="s">
        <v>462</v>
      </c>
    </row>
    <row r="397" spans="17:18">
      <c r="Q397" t="e">
        <f t="shared" si="13"/>
        <v>#N/A</v>
      </c>
      <c r="R397" t="s">
        <v>463</v>
      </c>
    </row>
    <row r="398" spans="17:18">
      <c r="Q398" t="e">
        <f t="shared" si="13"/>
        <v>#N/A</v>
      </c>
      <c r="R398" t="s">
        <v>464</v>
      </c>
    </row>
    <row r="399" spans="17:18">
      <c r="Q399" t="e">
        <f t="shared" si="13"/>
        <v>#N/A</v>
      </c>
      <c r="R399" t="s">
        <v>465</v>
      </c>
    </row>
    <row r="400" spans="17:18">
      <c r="Q400">
        <f t="shared" si="13"/>
        <v>3</v>
      </c>
      <c r="R400" t="s">
        <v>267</v>
      </c>
    </row>
    <row r="401" spans="17:18">
      <c r="Q401">
        <f t="shared" si="13"/>
        <v>4</v>
      </c>
      <c r="R401" t="s">
        <v>268</v>
      </c>
    </row>
    <row r="402" spans="17:18">
      <c r="Q402" t="e">
        <f t="shared" si="13"/>
        <v>#N/A</v>
      </c>
      <c r="R402" t="s">
        <v>592</v>
      </c>
    </row>
    <row r="403" spans="17:18">
      <c r="Q403">
        <f t="shared" si="13"/>
        <v>268</v>
      </c>
      <c r="R403" t="s">
        <v>387</v>
      </c>
    </row>
    <row r="404" spans="17:18">
      <c r="Q404" t="e">
        <f t="shared" si="13"/>
        <v>#N/A</v>
      </c>
      <c r="R404" t="s">
        <v>577</v>
      </c>
    </row>
    <row r="405" spans="17:18">
      <c r="Q405" t="e">
        <f t="shared" si="13"/>
        <v>#N/A</v>
      </c>
      <c r="R405" t="s">
        <v>576</v>
      </c>
    </row>
    <row r="406" spans="17:18">
      <c r="Q406" t="e">
        <f t="shared" si="13"/>
        <v>#N/A</v>
      </c>
      <c r="R406" t="s">
        <v>578</v>
      </c>
    </row>
    <row r="407" spans="17:18">
      <c r="Q407" t="e">
        <f t="shared" si="13"/>
        <v>#N/A</v>
      </c>
      <c r="R407" t="s">
        <v>579</v>
      </c>
    </row>
    <row r="408" spans="17:18">
      <c r="Q408" t="e">
        <f t="shared" si="13"/>
        <v>#N/A</v>
      </c>
      <c r="R408" t="s">
        <v>580</v>
      </c>
    </row>
    <row r="409" spans="17:18">
      <c r="Q409" t="e">
        <f t="shared" si="13"/>
        <v>#N/A</v>
      </c>
      <c r="R409" t="s">
        <v>605</v>
      </c>
    </row>
    <row r="410" spans="17:18">
      <c r="Q410" t="e">
        <f t="shared" si="13"/>
        <v>#N/A</v>
      </c>
      <c r="R410" t="s">
        <v>606</v>
      </c>
    </row>
    <row r="411" spans="17:18">
      <c r="Q411" t="e">
        <f t="shared" si="13"/>
        <v>#N/A</v>
      </c>
      <c r="R411" t="s">
        <v>607</v>
      </c>
    </row>
    <row r="412" spans="17:18">
      <c r="Q412" t="e">
        <f t="shared" si="13"/>
        <v>#N/A</v>
      </c>
      <c r="R412" t="s">
        <v>608</v>
      </c>
    </row>
    <row r="413" spans="17:18">
      <c r="Q413" t="e">
        <f t="shared" si="13"/>
        <v>#N/A</v>
      </c>
      <c r="R413" t="s">
        <v>609</v>
      </c>
    </row>
    <row r="414" spans="17:18">
      <c r="Q414" t="e">
        <f t="shared" si="13"/>
        <v>#N/A</v>
      </c>
      <c r="R414" t="s">
        <v>610</v>
      </c>
    </row>
    <row r="415" spans="17:18">
      <c r="Q415" t="e">
        <f t="shared" si="13"/>
        <v>#N/A</v>
      </c>
      <c r="R415" t="s">
        <v>611</v>
      </c>
    </row>
    <row r="416" spans="17:18">
      <c r="Q416" t="e">
        <f t="shared" si="13"/>
        <v>#N/A</v>
      </c>
      <c r="R416" t="s">
        <v>612</v>
      </c>
    </row>
    <row r="417" spans="17:18">
      <c r="Q417" t="e">
        <f t="shared" si="13"/>
        <v>#N/A</v>
      </c>
      <c r="R417" t="s">
        <v>613</v>
      </c>
    </row>
    <row r="418" spans="17:18">
      <c r="Q418" t="e">
        <f t="shared" si="13"/>
        <v>#N/A</v>
      </c>
      <c r="R418" t="s">
        <v>614</v>
      </c>
    </row>
    <row r="419" spans="17:18">
      <c r="Q419" t="e">
        <f t="shared" si="13"/>
        <v>#N/A</v>
      </c>
      <c r="R419" t="s">
        <v>615</v>
      </c>
    </row>
    <row r="420" spans="17:18">
      <c r="Q420" t="e">
        <f t="shared" si="13"/>
        <v>#N/A</v>
      </c>
      <c r="R420" t="s">
        <v>616</v>
      </c>
    </row>
    <row r="421" spans="17:18">
      <c r="Q421" t="e">
        <f t="shared" si="13"/>
        <v>#N/A</v>
      </c>
      <c r="R421" t="s">
        <v>617</v>
      </c>
    </row>
    <row r="422" spans="17:18">
      <c r="Q422" t="e">
        <f t="shared" si="13"/>
        <v>#N/A</v>
      </c>
      <c r="R422" t="s">
        <v>575</v>
      </c>
    </row>
    <row r="423" spans="17:18">
      <c r="Q423" t="e">
        <f t="shared" si="13"/>
        <v>#N/A</v>
      </c>
      <c r="R423" t="s">
        <v>569</v>
      </c>
    </row>
    <row r="424" spans="17:18">
      <c r="Q424" t="e">
        <f t="shared" si="13"/>
        <v>#N/A</v>
      </c>
      <c r="R424" t="s">
        <v>570</v>
      </c>
    </row>
    <row r="425" spans="17:18">
      <c r="Q425" t="e">
        <f t="shared" si="13"/>
        <v>#N/A</v>
      </c>
      <c r="R425" t="s">
        <v>571</v>
      </c>
    </row>
    <row r="426" spans="17:18">
      <c r="Q426" t="e">
        <f t="shared" si="13"/>
        <v>#N/A</v>
      </c>
      <c r="R426" t="s">
        <v>572</v>
      </c>
    </row>
    <row r="427" spans="17:18">
      <c r="Q427" t="e">
        <f t="shared" si="13"/>
        <v>#N/A</v>
      </c>
      <c r="R427" t="s">
        <v>573</v>
      </c>
    </row>
    <row r="428" spans="17:18">
      <c r="Q428" t="e">
        <f t="shared" si="13"/>
        <v>#N/A</v>
      </c>
      <c r="R428" t="s">
        <v>574</v>
      </c>
    </row>
    <row r="429" spans="17:18">
      <c r="Q429" t="e">
        <f t="shared" si="13"/>
        <v>#N/A</v>
      </c>
      <c r="R429" t="s">
        <v>601</v>
      </c>
    </row>
    <row r="430" spans="17:18">
      <c r="Q430" t="e">
        <f t="shared" si="13"/>
        <v>#N/A</v>
      </c>
      <c r="R430" t="s">
        <v>602</v>
      </c>
    </row>
    <row r="431" spans="17:18">
      <c r="Q431" t="e">
        <f t="shared" si="13"/>
        <v>#N/A</v>
      </c>
      <c r="R431" t="s">
        <v>603</v>
      </c>
    </row>
    <row r="432" spans="17:18">
      <c r="Q432" t="e">
        <f t="shared" si="13"/>
        <v>#N/A</v>
      </c>
      <c r="R432" t="s">
        <v>523</v>
      </c>
    </row>
    <row r="433" spans="17:18">
      <c r="Q433" t="e">
        <f t="shared" si="13"/>
        <v>#N/A</v>
      </c>
      <c r="R433" t="s">
        <v>524</v>
      </c>
    </row>
    <row r="434" spans="17:18">
      <c r="Q434" t="e">
        <f t="shared" si="13"/>
        <v>#N/A</v>
      </c>
      <c r="R434" t="s">
        <v>525</v>
      </c>
    </row>
    <row r="435" spans="17:18">
      <c r="Q435" t="e">
        <f t="shared" si="13"/>
        <v>#N/A</v>
      </c>
      <c r="R435" t="s">
        <v>526</v>
      </c>
    </row>
    <row r="436" spans="17:18">
      <c r="Q436" t="e">
        <f t="shared" si="13"/>
        <v>#N/A</v>
      </c>
      <c r="R436" t="s">
        <v>527</v>
      </c>
    </row>
    <row r="437" spans="17:18">
      <c r="Q437" t="e">
        <f t="shared" si="13"/>
        <v>#N/A</v>
      </c>
      <c r="R437" t="s">
        <v>528</v>
      </c>
    </row>
    <row r="438" spans="17:18">
      <c r="Q438" t="e">
        <f t="shared" si="13"/>
        <v>#N/A</v>
      </c>
      <c r="R438" t="s">
        <v>529</v>
      </c>
    </row>
    <row r="439" spans="17:18">
      <c r="Q439" t="e">
        <f t="shared" si="13"/>
        <v>#N/A</v>
      </c>
      <c r="R439" t="s">
        <v>530</v>
      </c>
    </row>
    <row r="440" spans="17:18">
      <c r="Q440" t="e">
        <f t="shared" si="13"/>
        <v>#N/A</v>
      </c>
      <c r="R440" t="s">
        <v>531</v>
      </c>
    </row>
    <row r="441" spans="17:18">
      <c r="Q441" t="e">
        <f t="shared" si="13"/>
        <v>#N/A</v>
      </c>
      <c r="R441" t="s">
        <v>618</v>
      </c>
    </row>
    <row r="442" spans="17:18">
      <c r="Q442" t="e">
        <f t="shared" si="13"/>
        <v>#N/A</v>
      </c>
      <c r="R442" t="s">
        <v>619</v>
      </c>
    </row>
    <row r="443" spans="17:18">
      <c r="Q443" t="e">
        <f t="shared" si="13"/>
        <v>#N/A</v>
      </c>
      <c r="R443" t="s">
        <v>620</v>
      </c>
    </row>
    <row r="444" spans="17:18">
      <c r="Q444" t="e">
        <f t="shared" si="13"/>
        <v>#N/A</v>
      </c>
      <c r="R444" t="s">
        <v>621</v>
      </c>
    </row>
    <row r="445" spans="17:18">
      <c r="Q445" t="e">
        <f t="shared" si="13"/>
        <v>#N/A</v>
      </c>
      <c r="R445" t="s">
        <v>622</v>
      </c>
    </row>
    <row r="446" spans="17:18">
      <c r="Q446" t="e">
        <f t="shared" si="13"/>
        <v>#N/A</v>
      </c>
      <c r="R446" t="s">
        <v>623</v>
      </c>
    </row>
    <row r="447" spans="17:18">
      <c r="Q447" t="e">
        <f t="shared" si="13"/>
        <v>#N/A</v>
      </c>
      <c r="R447" t="s">
        <v>624</v>
      </c>
    </row>
    <row r="448" spans="17:18">
      <c r="Q448" t="e">
        <f t="shared" si="13"/>
        <v>#N/A</v>
      </c>
      <c r="R448" t="s">
        <v>625</v>
      </c>
    </row>
    <row r="449" spans="17:18">
      <c r="Q449" t="e">
        <f t="shared" si="13"/>
        <v>#N/A</v>
      </c>
      <c r="R449" t="s">
        <v>626</v>
      </c>
    </row>
    <row r="450" spans="17:18">
      <c r="Q450" t="e">
        <f t="shared" si="13"/>
        <v>#N/A</v>
      </c>
      <c r="R450" t="s">
        <v>547</v>
      </c>
    </row>
    <row r="451" spans="17:18">
      <c r="Q451" t="e">
        <f t="shared" si="13"/>
        <v>#N/A</v>
      </c>
      <c r="R451" t="s">
        <v>548</v>
      </c>
    </row>
    <row r="452" spans="17:18">
      <c r="Q452" t="e">
        <f t="shared" si="13"/>
        <v>#N/A</v>
      </c>
      <c r="R452" t="s">
        <v>549</v>
      </c>
    </row>
    <row r="453" spans="17:18">
      <c r="Q453" t="e">
        <f t="shared" si="13"/>
        <v>#N/A</v>
      </c>
      <c r="R453" t="s">
        <v>550</v>
      </c>
    </row>
    <row r="454" spans="17:18">
      <c r="Q454" t="e">
        <f t="shared" si="13"/>
        <v>#N/A</v>
      </c>
      <c r="R454" t="s">
        <v>551</v>
      </c>
    </row>
    <row r="455" spans="17:18">
      <c r="Q455" t="e">
        <f t="shared" si="13"/>
        <v>#N/A</v>
      </c>
      <c r="R455" t="s">
        <v>552</v>
      </c>
    </row>
    <row r="456" spans="17:18">
      <c r="Q456" t="e">
        <f t="shared" si="13"/>
        <v>#N/A</v>
      </c>
      <c r="R456" t="s">
        <v>553</v>
      </c>
    </row>
    <row r="457" spans="17:18">
      <c r="Q457" t="e">
        <f t="shared" si="13"/>
        <v>#N/A</v>
      </c>
      <c r="R457" t="s">
        <v>554</v>
      </c>
    </row>
    <row r="458" spans="17:18">
      <c r="Q458" t="e">
        <f t="shared" si="13"/>
        <v>#N/A</v>
      </c>
      <c r="R458" t="s">
        <v>555</v>
      </c>
    </row>
    <row r="459" spans="17:18">
      <c r="Q459" t="e">
        <f t="shared" ref="Q459:Q501" si="14">MATCH(R459, $A$1:$A$601,0)</f>
        <v>#N/A</v>
      </c>
      <c r="R459" t="s">
        <v>556</v>
      </c>
    </row>
    <row r="460" spans="17:18">
      <c r="Q460" t="e">
        <f t="shared" si="14"/>
        <v>#N/A</v>
      </c>
      <c r="R460" t="s">
        <v>557</v>
      </c>
    </row>
    <row r="461" spans="17:18">
      <c r="Q461" t="e">
        <f t="shared" si="14"/>
        <v>#N/A</v>
      </c>
      <c r="R461" t="s">
        <v>558</v>
      </c>
    </row>
    <row r="462" spans="17:18">
      <c r="Q462" t="e">
        <f t="shared" si="14"/>
        <v>#N/A</v>
      </c>
      <c r="R462" t="s">
        <v>627</v>
      </c>
    </row>
    <row r="463" spans="17:18">
      <c r="Q463" t="e">
        <f t="shared" si="14"/>
        <v>#N/A</v>
      </c>
      <c r="R463" t="s">
        <v>628</v>
      </c>
    </row>
    <row r="464" spans="17:18">
      <c r="Q464" t="e">
        <f t="shared" si="14"/>
        <v>#N/A</v>
      </c>
      <c r="R464" t="s">
        <v>629</v>
      </c>
    </row>
    <row r="465" spans="17:18">
      <c r="Q465" t="e">
        <f t="shared" si="14"/>
        <v>#N/A</v>
      </c>
      <c r="R465" t="s">
        <v>630</v>
      </c>
    </row>
    <row r="466" spans="17:18">
      <c r="Q466" t="e">
        <f t="shared" si="14"/>
        <v>#N/A</v>
      </c>
      <c r="R466" t="s">
        <v>631</v>
      </c>
    </row>
    <row r="467" spans="17:18">
      <c r="Q467" t="e">
        <f t="shared" si="14"/>
        <v>#N/A</v>
      </c>
      <c r="R467" t="s">
        <v>632</v>
      </c>
    </row>
    <row r="468" spans="17:18">
      <c r="Q468" t="e">
        <f t="shared" si="14"/>
        <v>#N/A</v>
      </c>
      <c r="R468" t="s">
        <v>633</v>
      </c>
    </row>
    <row r="469" spans="17:18">
      <c r="Q469" t="e">
        <f t="shared" si="14"/>
        <v>#N/A</v>
      </c>
      <c r="R469" t="s">
        <v>634</v>
      </c>
    </row>
    <row r="470" spans="17:18">
      <c r="Q470" t="e">
        <f t="shared" si="14"/>
        <v>#N/A</v>
      </c>
      <c r="R470" t="s">
        <v>635</v>
      </c>
    </row>
    <row r="471" spans="17:18">
      <c r="Q471" t="e">
        <f t="shared" si="14"/>
        <v>#N/A</v>
      </c>
      <c r="R471" t="s">
        <v>636</v>
      </c>
    </row>
    <row r="472" spans="17:18">
      <c r="Q472" t="e">
        <f t="shared" si="14"/>
        <v>#N/A</v>
      </c>
      <c r="R472" t="s">
        <v>637</v>
      </c>
    </row>
    <row r="473" spans="17:18">
      <c r="Q473" t="e">
        <f t="shared" si="14"/>
        <v>#N/A</v>
      </c>
      <c r="R473" t="s">
        <v>638</v>
      </c>
    </row>
    <row r="474" spans="17:18">
      <c r="Q474" t="e">
        <f t="shared" si="14"/>
        <v>#N/A</v>
      </c>
      <c r="R474" t="s">
        <v>565</v>
      </c>
    </row>
    <row r="475" spans="17:18">
      <c r="Q475" t="e">
        <f t="shared" si="14"/>
        <v>#N/A</v>
      </c>
      <c r="R475" t="s">
        <v>566</v>
      </c>
    </row>
    <row r="476" spans="17:18">
      <c r="Q476" t="e">
        <f t="shared" si="14"/>
        <v>#N/A</v>
      </c>
      <c r="R476" t="s">
        <v>567</v>
      </c>
    </row>
    <row r="477" spans="17:18">
      <c r="Q477" t="e">
        <f t="shared" si="14"/>
        <v>#N/A</v>
      </c>
      <c r="R477" t="s">
        <v>581</v>
      </c>
    </row>
    <row r="478" spans="17:18">
      <c r="Q478" t="e">
        <f t="shared" si="14"/>
        <v>#N/A</v>
      </c>
      <c r="R478" t="s">
        <v>582</v>
      </c>
    </row>
    <row r="479" spans="17:18">
      <c r="Q479" t="e">
        <f t="shared" si="14"/>
        <v>#N/A</v>
      </c>
      <c r="R479" t="s">
        <v>583</v>
      </c>
    </row>
    <row r="480" spans="17:18">
      <c r="Q480" t="e">
        <f t="shared" si="14"/>
        <v>#N/A</v>
      </c>
      <c r="R480" t="s">
        <v>584</v>
      </c>
    </row>
    <row r="481" spans="17:18">
      <c r="Q481" t="e">
        <f t="shared" si="14"/>
        <v>#N/A</v>
      </c>
      <c r="R481" t="s">
        <v>585</v>
      </c>
    </row>
    <row r="482" spans="17:18">
      <c r="Q482" t="e">
        <f t="shared" si="14"/>
        <v>#N/A</v>
      </c>
      <c r="R482" t="s">
        <v>586</v>
      </c>
    </row>
    <row r="483" spans="17:18">
      <c r="Q483" t="e">
        <f t="shared" si="14"/>
        <v>#N/A</v>
      </c>
      <c r="R483" t="s">
        <v>587</v>
      </c>
    </row>
    <row r="484" spans="17:18">
      <c r="Q484" t="e">
        <f t="shared" si="14"/>
        <v>#N/A</v>
      </c>
      <c r="R484" t="s">
        <v>588</v>
      </c>
    </row>
    <row r="485" spans="17:18">
      <c r="Q485" t="e">
        <f t="shared" si="14"/>
        <v>#N/A</v>
      </c>
      <c r="R485" t="s">
        <v>589</v>
      </c>
    </row>
    <row r="486" spans="17:18">
      <c r="Q486" t="e">
        <f t="shared" si="14"/>
        <v>#N/A</v>
      </c>
      <c r="R486" t="s">
        <v>639</v>
      </c>
    </row>
    <row r="487" spans="17:18">
      <c r="Q487" t="e">
        <f t="shared" si="14"/>
        <v>#N/A</v>
      </c>
      <c r="R487" t="s">
        <v>640</v>
      </c>
    </row>
    <row r="488" spans="17:18">
      <c r="Q488" t="e">
        <f t="shared" si="14"/>
        <v>#N/A</v>
      </c>
      <c r="R488" t="s">
        <v>641</v>
      </c>
    </row>
    <row r="489" spans="17:18">
      <c r="Q489" t="e">
        <f t="shared" si="14"/>
        <v>#N/A</v>
      </c>
      <c r="R489" t="s">
        <v>642</v>
      </c>
    </row>
    <row r="490" spans="17:18">
      <c r="Q490" t="e">
        <f t="shared" si="14"/>
        <v>#N/A</v>
      </c>
      <c r="R490" t="s">
        <v>643</v>
      </c>
    </row>
    <row r="491" spans="17:18">
      <c r="Q491" t="e">
        <f t="shared" si="14"/>
        <v>#N/A</v>
      </c>
      <c r="R491" t="s">
        <v>644</v>
      </c>
    </row>
    <row r="492" spans="17:18">
      <c r="Q492" t="e">
        <f t="shared" si="14"/>
        <v>#N/A</v>
      </c>
      <c r="R492" t="s">
        <v>645</v>
      </c>
    </row>
    <row r="493" spans="17:18">
      <c r="Q493" t="e">
        <f t="shared" si="14"/>
        <v>#N/A</v>
      </c>
      <c r="R493" t="s">
        <v>646</v>
      </c>
    </row>
    <row r="494" spans="17:18">
      <c r="Q494" t="e">
        <f t="shared" si="14"/>
        <v>#N/A</v>
      </c>
      <c r="R494" t="s">
        <v>647</v>
      </c>
    </row>
    <row r="495" spans="17:18">
      <c r="Q495" t="e">
        <f t="shared" si="14"/>
        <v>#N/A</v>
      </c>
      <c r="R495" t="s">
        <v>648</v>
      </c>
    </row>
    <row r="496" spans="17:18">
      <c r="Q496" t="e">
        <f t="shared" si="14"/>
        <v>#N/A</v>
      </c>
      <c r="R496" t="s">
        <v>649</v>
      </c>
    </row>
    <row r="497" spans="17:18">
      <c r="Q497" t="e">
        <f t="shared" si="14"/>
        <v>#N/A</v>
      </c>
      <c r="R497" t="s">
        <v>650</v>
      </c>
    </row>
    <row r="498" spans="17:18">
      <c r="Q498" t="e">
        <f t="shared" si="14"/>
        <v>#N/A</v>
      </c>
      <c r="R498" t="s">
        <v>651</v>
      </c>
    </row>
    <row r="499" spans="17:18">
      <c r="Q499" t="e">
        <f t="shared" si="14"/>
        <v>#N/A</v>
      </c>
      <c r="R499" t="s">
        <v>652</v>
      </c>
    </row>
    <row r="500" spans="17:18">
      <c r="Q500" t="e">
        <f t="shared" si="14"/>
        <v>#N/A</v>
      </c>
      <c r="R500" t="s">
        <v>653</v>
      </c>
    </row>
    <row r="501" spans="17:18">
      <c r="Q501">
        <f t="shared" si="14"/>
        <v>271</v>
      </c>
      <c r="R501" t="s">
        <v>654</v>
      </c>
    </row>
  </sheetData>
  <autoFilter ref="A1:G271" xr:uid="{8BE18161-E7BF-42E8-B2ED-2A34AAEF724D}"/>
  <conditionalFormatting sqref="I156:I255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360B-C690-4281-9AD3-6CD34C28DFCF}">
  <dimension ref="A1:I21"/>
  <sheetViews>
    <sheetView workbookViewId="0">
      <selection activeCell="D9" sqref="D9:D16"/>
    </sheetView>
  </sheetViews>
  <sheetFormatPr defaultRowHeight="15"/>
  <cols>
    <col min="1" max="1" width="21.5703125" customWidth="1"/>
    <col min="2" max="2" width="36.28515625" customWidth="1"/>
    <col min="3" max="3" width="15.28515625" customWidth="1"/>
    <col min="4" max="5" width="14.140625" customWidth="1"/>
  </cols>
  <sheetData>
    <row r="1" spans="1:9">
      <c r="A1" t="s">
        <v>312</v>
      </c>
      <c r="C1" t="s">
        <v>563</v>
      </c>
      <c r="D1" t="s">
        <v>564</v>
      </c>
      <c r="E1" t="s">
        <v>596</v>
      </c>
      <c r="F1" t="s">
        <v>597</v>
      </c>
      <c r="G1" t="s">
        <v>598</v>
      </c>
      <c r="I1" s="6" t="s">
        <v>351</v>
      </c>
    </row>
    <row r="2" spans="1:9">
      <c r="A2" t="s">
        <v>313</v>
      </c>
      <c r="B2" s="25" t="s">
        <v>357</v>
      </c>
      <c r="I2" s="6" t="s">
        <v>352</v>
      </c>
    </row>
    <row r="3" spans="1:9">
      <c r="A3" t="s">
        <v>353</v>
      </c>
      <c r="B3" t="s">
        <v>358</v>
      </c>
      <c r="C3" t="s">
        <v>255</v>
      </c>
      <c r="I3" s="4" t="s">
        <v>344</v>
      </c>
    </row>
    <row r="4" spans="1:9">
      <c r="A4" t="s">
        <v>535</v>
      </c>
      <c r="B4" t="s">
        <v>536</v>
      </c>
      <c r="C4" t="s">
        <v>256</v>
      </c>
      <c r="I4" s="7" t="s">
        <v>345</v>
      </c>
    </row>
    <row r="5" spans="1:9">
      <c r="A5" t="s">
        <v>537</v>
      </c>
      <c r="B5" t="s">
        <v>542</v>
      </c>
      <c r="C5" t="s">
        <v>258</v>
      </c>
      <c r="I5" s="5" t="s">
        <v>346</v>
      </c>
    </row>
    <row r="6" spans="1:9">
      <c r="A6" t="s">
        <v>538</v>
      </c>
      <c r="B6" t="s">
        <v>543</v>
      </c>
      <c r="C6" t="s">
        <v>259</v>
      </c>
      <c r="I6" s="5" t="s">
        <v>347</v>
      </c>
    </row>
    <row r="7" spans="1:9">
      <c r="A7" s="34" t="s">
        <v>539</v>
      </c>
      <c r="B7" t="s">
        <v>544</v>
      </c>
      <c r="C7" t="s">
        <v>260</v>
      </c>
      <c r="I7" s="5" t="s">
        <v>348</v>
      </c>
    </row>
    <row r="8" spans="1:9">
      <c r="A8" t="s">
        <v>540</v>
      </c>
      <c r="B8" t="s">
        <v>541</v>
      </c>
      <c r="C8" t="s">
        <v>263</v>
      </c>
      <c r="I8" s="5" t="s">
        <v>349</v>
      </c>
    </row>
    <row r="9" spans="1:9">
      <c r="A9" t="s">
        <v>534</v>
      </c>
      <c r="B9" t="s">
        <v>568</v>
      </c>
      <c r="D9" t="s">
        <v>232</v>
      </c>
      <c r="I9" s="5" t="s">
        <v>350</v>
      </c>
    </row>
    <row r="10" spans="1:9">
      <c r="D10" t="s">
        <v>233</v>
      </c>
    </row>
    <row r="11" spans="1:9">
      <c r="D11" t="s">
        <v>234</v>
      </c>
    </row>
    <row r="12" spans="1:9">
      <c r="D12" t="s">
        <v>235</v>
      </c>
    </row>
    <row r="13" spans="1:9">
      <c r="D13" t="s">
        <v>236</v>
      </c>
    </row>
    <row r="14" spans="1:9">
      <c r="D14" t="s">
        <v>237</v>
      </c>
    </row>
    <row r="15" spans="1:9">
      <c r="D15" t="s">
        <v>238</v>
      </c>
    </row>
    <row r="16" spans="1:9">
      <c r="D16" t="s">
        <v>239</v>
      </c>
    </row>
    <row r="17" spans="5:7">
      <c r="G17" t="s">
        <v>593</v>
      </c>
    </row>
    <row r="18" spans="5:7">
      <c r="F18" t="str">
        <f>mapping!B132</f>
        <v>NoERJust</v>
      </c>
    </row>
    <row r="19" spans="5:7">
      <c r="F19" t="str">
        <f>mapping!B131</f>
        <v>RULUnder1</v>
      </c>
    </row>
    <row r="20" spans="5:7">
      <c r="E20" t="s">
        <v>261</v>
      </c>
    </row>
    <row r="21" spans="5:7">
      <c r="E21" t="s">
        <v>262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C42A-B6D4-4393-888B-13C14649BAF6}">
  <dimension ref="A1:C46"/>
  <sheetViews>
    <sheetView workbookViewId="0">
      <selection activeCell="H25" sqref="H25"/>
    </sheetView>
  </sheetViews>
  <sheetFormatPr defaultRowHeight="15"/>
  <cols>
    <col min="1" max="1" width="28.28515625" customWidth="1"/>
  </cols>
  <sheetData>
    <row r="1" spans="1:3">
      <c r="A1" t="s">
        <v>364</v>
      </c>
      <c r="B1" t="s">
        <v>365</v>
      </c>
      <c r="C1" t="s">
        <v>366</v>
      </c>
    </row>
    <row r="2" spans="1:3" s="10" customFormat="1" ht="14.25" customHeight="1">
      <c r="A2" s="12" t="s">
        <v>259</v>
      </c>
      <c r="B2" s="21" t="s">
        <v>242</v>
      </c>
      <c r="C2" s="26" t="s">
        <v>255</v>
      </c>
    </row>
    <row r="3" spans="1:3" s="10" customFormat="1" ht="14.25" customHeight="1">
      <c r="A3" s="13" t="s">
        <v>260</v>
      </c>
      <c r="B3" s="22" t="s">
        <v>243</v>
      </c>
      <c r="C3" s="27" t="s">
        <v>256</v>
      </c>
    </row>
    <row r="4" spans="1:3" s="10" customFormat="1" ht="14.25" customHeight="1">
      <c r="A4" s="14" t="s">
        <v>261</v>
      </c>
      <c r="B4" s="23" t="s">
        <v>244</v>
      </c>
      <c r="C4" s="28" t="s">
        <v>258</v>
      </c>
    </row>
    <row r="5" spans="1:3" s="10" customFormat="1" ht="14.25" customHeight="1">
      <c r="A5" s="14" t="s">
        <v>262</v>
      </c>
      <c r="B5" s="22" t="s">
        <v>245</v>
      </c>
    </row>
    <row r="6" spans="1:3" s="10" customFormat="1" ht="14.25" customHeight="1">
      <c r="A6" s="13" t="s">
        <v>263</v>
      </c>
      <c r="B6" s="23" t="s">
        <v>246</v>
      </c>
    </row>
    <row r="7" spans="1:3" s="10" customFormat="1" ht="14.25" customHeight="1">
      <c r="A7" s="11" t="s">
        <v>264</v>
      </c>
      <c r="B7" s="24" t="s">
        <v>247</v>
      </c>
    </row>
    <row r="8" spans="1:3" s="10" customFormat="1" ht="14.25" customHeight="1">
      <c r="A8" s="15" t="s">
        <v>216</v>
      </c>
    </row>
    <row r="9" spans="1:3" s="10" customFormat="1" ht="14.25" customHeight="1">
      <c r="A9" s="16" t="s">
        <v>217</v>
      </c>
    </row>
    <row r="10" spans="1:3" s="10" customFormat="1" ht="14.25" customHeight="1">
      <c r="A10" s="17" t="s">
        <v>218</v>
      </c>
    </row>
    <row r="11" spans="1:3" s="10" customFormat="1" ht="14.25" customHeight="1">
      <c r="A11" s="17" t="s">
        <v>219</v>
      </c>
    </row>
    <row r="12" spans="1:3" s="10" customFormat="1" ht="14.25" customHeight="1">
      <c r="A12" s="17" t="s">
        <v>220</v>
      </c>
    </row>
    <row r="13" spans="1:3" s="10" customFormat="1" ht="14.25" customHeight="1">
      <c r="A13" s="17" t="s">
        <v>221</v>
      </c>
    </row>
    <row r="14" spans="1:3" s="10" customFormat="1" ht="14.25" customHeight="1">
      <c r="A14" s="17" t="s">
        <v>222</v>
      </c>
    </row>
    <row r="15" spans="1:3" s="10" customFormat="1" ht="14.25" customHeight="1">
      <c r="A15" s="17" t="s">
        <v>223</v>
      </c>
    </row>
    <row r="16" spans="1:3" s="10" customFormat="1" ht="14.25" customHeight="1">
      <c r="A16" s="18" t="s">
        <v>224</v>
      </c>
    </row>
    <row r="17" spans="1:1" s="10" customFormat="1" ht="14.25" customHeight="1">
      <c r="A17" s="16" t="s">
        <v>225</v>
      </c>
    </row>
    <row r="18" spans="1:1" s="10" customFormat="1" ht="14.25" customHeight="1">
      <c r="A18" s="17" t="s">
        <v>226</v>
      </c>
    </row>
    <row r="19" spans="1:1" s="10" customFormat="1" ht="14.25" customHeight="1">
      <c r="A19" s="17" t="s">
        <v>227</v>
      </c>
    </row>
    <row r="20" spans="1:1" s="10" customFormat="1" ht="14.25" customHeight="1">
      <c r="A20" s="17" t="s">
        <v>228</v>
      </c>
    </row>
    <row r="21" spans="1:1" s="10" customFormat="1" ht="14.25" customHeight="1">
      <c r="A21" s="17" t="s">
        <v>229</v>
      </c>
    </row>
    <row r="22" spans="1:1" s="10" customFormat="1" ht="14.25" customHeight="1">
      <c r="A22" s="18" t="s">
        <v>230</v>
      </c>
    </row>
    <row r="23" spans="1:1" s="10" customFormat="1" ht="14.25" customHeight="1">
      <c r="A23" s="19" t="s">
        <v>231</v>
      </c>
    </row>
    <row r="24" spans="1:1" s="10" customFormat="1" ht="14.25" customHeight="1">
      <c r="A24" s="20" t="s">
        <v>232</v>
      </c>
    </row>
    <row r="25" spans="1:1" s="10" customFormat="1" ht="14.25" customHeight="1">
      <c r="A25" s="17" t="s">
        <v>233</v>
      </c>
    </row>
    <row r="26" spans="1:1" s="10" customFormat="1" ht="14.25" customHeight="1">
      <c r="A26" s="17" t="s">
        <v>234</v>
      </c>
    </row>
    <row r="27" spans="1:1" s="10" customFormat="1" ht="14.25" customHeight="1">
      <c r="A27" s="17" t="s">
        <v>235</v>
      </c>
    </row>
    <row r="28" spans="1:1" s="10" customFormat="1" ht="14.25" customHeight="1">
      <c r="A28" s="17" t="s">
        <v>236</v>
      </c>
    </row>
    <row r="29" spans="1:1" s="10" customFormat="1" ht="14.25" customHeight="1">
      <c r="A29" s="17" t="s">
        <v>237</v>
      </c>
    </row>
    <row r="30" spans="1:1" s="10" customFormat="1" ht="14.25" customHeight="1">
      <c r="A30" s="17" t="s">
        <v>238</v>
      </c>
    </row>
    <row r="31" spans="1:1" s="10" customFormat="1" ht="14.25" customHeight="1">
      <c r="A31" s="17" t="s">
        <v>239</v>
      </c>
    </row>
    <row r="32" spans="1:1" s="10" customFormat="1" ht="14.25" customHeight="1">
      <c r="A32" s="23" t="s">
        <v>248</v>
      </c>
    </row>
    <row r="33" spans="1:1" s="10" customFormat="1" ht="14.25" customHeight="1">
      <c r="A33" s="22" t="s">
        <v>249</v>
      </c>
    </row>
    <row r="34" spans="1:1" s="10" customFormat="1" ht="14.25" customHeight="1">
      <c r="A34" s="23" t="s">
        <v>250</v>
      </c>
    </row>
    <row r="35" spans="1:1" s="10" customFormat="1" ht="14.25" customHeight="1">
      <c r="A35" s="22" t="s">
        <v>251</v>
      </c>
    </row>
    <row r="36" spans="1:1" s="10" customFormat="1" ht="14.25" customHeight="1">
      <c r="A36" s="23" t="s">
        <v>252</v>
      </c>
    </row>
    <row r="37" spans="1:1" s="10" customFormat="1" ht="14.25" customHeight="1">
      <c r="A37" s="22" t="s">
        <v>253</v>
      </c>
    </row>
    <row r="38" spans="1:1" s="10" customFormat="1" ht="14.25" customHeight="1"/>
    <row r="39" spans="1:1" s="10" customFormat="1" ht="14.25" customHeight="1"/>
    <row r="40" spans="1:1" s="10" customFormat="1" ht="14.25" customHeight="1"/>
    <row r="41" spans="1:1" s="10" customFormat="1" ht="14.25" customHeight="1"/>
    <row r="42" spans="1:1" s="10" customFormat="1" ht="14.25" customHeight="1"/>
    <row r="43" spans="1:1" s="10" customFormat="1" ht="14.25" customHeight="1"/>
    <row r="44" spans="1:1" s="10" customFormat="1" ht="14.25" customHeight="1"/>
    <row r="45" spans="1:1" s="10" customFormat="1" ht="14.25" customHeight="1"/>
    <row r="46" spans="1:1" s="10" customFormat="1" ht="14.2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F24E-A026-4569-89F8-8EFEA4B799C0}">
  <dimension ref="A1:R285"/>
  <sheetViews>
    <sheetView tabSelected="1" zoomScaleNormal="100" workbookViewId="0">
      <pane ySplit="1" topLeftCell="A103" activePane="bottomLeft" state="frozen"/>
      <selection pane="bottomLeft" activeCell="H123" sqref="H123:H128"/>
    </sheetView>
  </sheetViews>
  <sheetFormatPr defaultRowHeight="15"/>
  <cols>
    <col min="1" max="3" width="32.7109375" customWidth="1"/>
    <col min="4" max="4" width="15.42578125" customWidth="1"/>
    <col min="5" max="8" width="16" customWidth="1"/>
    <col min="9" max="9" width="12.42578125" customWidth="1"/>
  </cols>
  <sheetData>
    <row r="1" spans="1:17">
      <c r="A1" t="s">
        <v>371</v>
      </c>
      <c r="B1" t="s">
        <v>390</v>
      </c>
      <c r="C1" t="s">
        <v>386</v>
      </c>
      <c r="D1" t="s">
        <v>372</v>
      </c>
      <c r="E1" t="s">
        <v>373</v>
      </c>
      <c r="F1" t="s">
        <v>445</v>
      </c>
      <c r="G1" t="s">
        <v>459</v>
      </c>
      <c r="H1" t="s">
        <v>447</v>
      </c>
      <c r="I1" t="s">
        <v>374</v>
      </c>
      <c r="J1" t="s">
        <v>375</v>
      </c>
      <c r="K1" t="s">
        <v>522</v>
      </c>
      <c r="L1" t="s">
        <v>562</v>
      </c>
    </row>
    <row r="2" spans="1:17">
      <c r="A2" t="s">
        <v>0</v>
      </c>
      <c r="C2" t="str">
        <f>A2</f>
        <v>ClaimID</v>
      </c>
      <c r="D2" t="str">
        <f>A2</f>
        <v>ClaimID</v>
      </c>
      <c r="E2" t="s">
        <v>279</v>
      </c>
      <c r="G2" t="s">
        <v>279</v>
      </c>
      <c r="H2" t="str">
        <f>D2</f>
        <v>ClaimID</v>
      </c>
      <c r="I2" t="s">
        <v>0</v>
      </c>
      <c r="J2" t="s">
        <v>279</v>
      </c>
      <c r="K2" t="s">
        <v>0</v>
      </c>
      <c r="L2" t="s">
        <v>279</v>
      </c>
      <c r="O2" t="s">
        <v>0</v>
      </c>
    </row>
    <row r="3" spans="1:17">
      <c r="A3" t="s">
        <v>270</v>
      </c>
      <c r="C3" t="str">
        <f t="shared" ref="C3:C72" si="0">A3</f>
        <v>SampleID</v>
      </c>
      <c r="I3" t="str">
        <f>A3</f>
        <v>SampleID</v>
      </c>
    </row>
    <row r="4" spans="1:17">
      <c r="A4" t="s">
        <v>130</v>
      </c>
      <c r="C4" t="str">
        <f t="shared" si="0"/>
        <v>MeasDescription</v>
      </c>
      <c r="E4" t="str">
        <f>A4</f>
        <v>MeasDescription</v>
      </c>
    </row>
    <row r="5" spans="1:17">
      <c r="A5" t="s">
        <v>216</v>
      </c>
      <c r="C5" t="str">
        <f t="shared" si="0"/>
        <v>EvalMeasDescription</v>
      </c>
      <c r="I5" t="str">
        <f>A5</f>
        <v>EvalMeasDescription</v>
      </c>
    </row>
    <row r="6" spans="1:17">
      <c r="A6" t="s">
        <v>159</v>
      </c>
      <c r="C6" t="str">
        <f t="shared" si="0"/>
        <v>UseCategory</v>
      </c>
      <c r="D6" t="str">
        <f>A6</f>
        <v>UseCategory</v>
      </c>
    </row>
    <row r="7" spans="1:17">
      <c r="A7" t="s">
        <v>421</v>
      </c>
      <c r="E7" t="s">
        <v>658</v>
      </c>
      <c r="O7" t="s">
        <v>223</v>
      </c>
      <c r="Q7" t="s">
        <v>379</v>
      </c>
    </row>
    <row r="8" spans="1:17">
      <c r="A8" t="s">
        <v>223</v>
      </c>
      <c r="C8" t="str">
        <f t="shared" si="0"/>
        <v>EvalNTGRUseCategory</v>
      </c>
      <c r="I8" t="str">
        <f>A8</f>
        <v>EvalNTGRUseCategory</v>
      </c>
      <c r="Q8" t="s">
        <v>382</v>
      </c>
    </row>
    <row r="9" spans="1:17">
      <c r="N9" t="s">
        <v>422</v>
      </c>
      <c r="O9" t="s">
        <v>229</v>
      </c>
      <c r="Q9" t="s">
        <v>378</v>
      </c>
    </row>
    <row r="10" spans="1:17">
      <c r="A10" t="s">
        <v>229</v>
      </c>
      <c r="C10" t="str">
        <f t="shared" si="0"/>
        <v>EvalEULUseCategory</v>
      </c>
      <c r="I10" t="str">
        <f>A10</f>
        <v>EvalEULUseCategory</v>
      </c>
      <c r="Q10" t="s">
        <v>383</v>
      </c>
    </row>
    <row r="11" spans="1:17">
      <c r="A11" t="s">
        <v>160</v>
      </c>
      <c r="C11" t="str">
        <f t="shared" si="0"/>
        <v>UseSubCategory</v>
      </c>
      <c r="D11" t="str">
        <f>A11</f>
        <v>UseSubCategory</v>
      </c>
      <c r="Q11" t="s">
        <v>376</v>
      </c>
    </row>
    <row r="12" spans="1:17">
      <c r="A12" t="s">
        <v>423</v>
      </c>
      <c r="E12" t="s">
        <v>659</v>
      </c>
      <c r="O12" t="s">
        <v>224</v>
      </c>
      <c r="Q12" t="s">
        <v>377</v>
      </c>
    </row>
    <row r="13" spans="1:17">
      <c r="A13" t="s">
        <v>224</v>
      </c>
      <c r="C13" t="str">
        <f t="shared" si="0"/>
        <v>EvalNTGRUseSubcategory</v>
      </c>
      <c r="I13" t="str">
        <f>A13</f>
        <v>EvalNTGRUseSubcategory</v>
      </c>
      <c r="Q13" t="s">
        <v>380</v>
      </c>
    </row>
    <row r="14" spans="1:17">
      <c r="E14" s="2"/>
      <c r="N14" t="s">
        <v>424</v>
      </c>
      <c r="O14" t="s">
        <v>324</v>
      </c>
      <c r="Q14" t="s">
        <v>381</v>
      </c>
    </row>
    <row r="15" spans="1:17">
      <c r="A15" t="s">
        <v>230</v>
      </c>
      <c r="C15" t="str">
        <f t="shared" si="0"/>
        <v>EvalUseSubcategory</v>
      </c>
      <c r="I15" t="str">
        <f>A15</f>
        <v>EvalUseSubcategory</v>
      </c>
      <c r="Q15" t="s">
        <v>385</v>
      </c>
    </row>
    <row r="16" spans="1:17">
      <c r="A16" t="s">
        <v>161</v>
      </c>
      <c r="C16" t="str">
        <f t="shared" si="0"/>
        <v>TechGroup</v>
      </c>
      <c r="D16" t="str">
        <f>A16</f>
        <v>TechGroup</v>
      </c>
      <c r="Q16" t="s">
        <v>384</v>
      </c>
    </row>
    <row r="17" spans="1:18">
      <c r="A17" t="s">
        <v>425</v>
      </c>
      <c r="E17" t="s">
        <v>660</v>
      </c>
      <c r="O17" t="s">
        <v>221</v>
      </c>
    </row>
    <row r="18" spans="1:18">
      <c r="A18" t="s">
        <v>221</v>
      </c>
      <c r="C18" t="str">
        <f t="shared" si="0"/>
        <v>EvalNTGRTechGroup</v>
      </c>
      <c r="I18" t="str">
        <f>A18</f>
        <v>EvalNTGRTechGroup</v>
      </c>
    </row>
    <row r="19" spans="1:18">
      <c r="N19" t="s">
        <v>426</v>
      </c>
      <c r="O19" t="s">
        <v>227</v>
      </c>
    </row>
    <row r="20" spans="1:18">
      <c r="A20" t="s">
        <v>227</v>
      </c>
      <c r="C20" t="str">
        <f t="shared" si="0"/>
        <v>EvalEULTechGroup</v>
      </c>
      <c r="I20" t="str">
        <f>A20</f>
        <v>EvalEULTechGroup</v>
      </c>
    </row>
    <row r="21" spans="1:18">
      <c r="A21" t="s">
        <v>162</v>
      </c>
      <c r="C21" t="str">
        <f t="shared" si="0"/>
        <v>TechType</v>
      </c>
      <c r="D21" t="str">
        <f>A21</f>
        <v>TechType</v>
      </c>
    </row>
    <row r="22" spans="1:18">
      <c r="A22" t="s">
        <v>427</v>
      </c>
      <c r="E22" t="s">
        <v>661</v>
      </c>
      <c r="O22" t="s">
        <v>222</v>
      </c>
    </row>
    <row r="23" spans="1:18">
      <c r="A23" t="s">
        <v>222</v>
      </c>
      <c r="C23" t="str">
        <f t="shared" si="0"/>
        <v>EvalNTGRTechType</v>
      </c>
      <c r="I23" t="str">
        <f>A23</f>
        <v>EvalNTGRTechType</v>
      </c>
    </row>
    <row r="24" spans="1:18">
      <c r="N24" t="s">
        <v>428</v>
      </c>
      <c r="O24" t="s">
        <v>228</v>
      </c>
    </row>
    <row r="25" spans="1:18">
      <c r="A25" t="s">
        <v>228</v>
      </c>
      <c r="C25" t="str">
        <f t="shared" si="0"/>
        <v>EvalEULTechType</v>
      </c>
      <c r="I25" t="str">
        <f>A25</f>
        <v>EvalEULTechType</v>
      </c>
    </row>
    <row r="26" spans="1:18">
      <c r="A26" t="s">
        <v>69</v>
      </c>
      <c r="C26" t="str">
        <f t="shared" si="0"/>
        <v>MeasAppType</v>
      </c>
      <c r="E26" t="str">
        <f t="shared" ref="E26" si="1">A26</f>
        <v>MeasAppType</v>
      </c>
    </row>
    <row r="27" spans="1:18">
      <c r="A27" t="s">
        <v>231</v>
      </c>
      <c r="C27" t="str">
        <f t="shared" si="0"/>
        <v>EvalBaselineType</v>
      </c>
      <c r="I27" t="str">
        <f>A27</f>
        <v>EvalBaselineType</v>
      </c>
    </row>
    <row r="28" spans="1:18">
      <c r="Q28" t="s">
        <v>1</v>
      </c>
    </row>
    <row r="29" spans="1:18">
      <c r="A29" t="s">
        <v>248</v>
      </c>
      <c r="C29" t="str">
        <f t="shared" si="0"/>
        <v>EvalBase1kWSvgs</v>
      </c>
      <c r="I29" t="str">
        <f>A29</f>
        <v>EvalBase1kWSvgs</v>
      </c>
    </row>
    <row r="30" spans="1:18">
      <c r="A30" t="s">
        <v>249</v>
      </c>
      <c r="C30" t="str">
        <f t="shared" si="0"/>
        <v>EvalBase1kWReasons</v>
      </c>
      <c r="I30" t="str">
        <f>A30</f>
        <v>EvalBase1kWReasons</v>
      </c>
      <c r="R30" s="29"/>
    </row>
    <row r="31" spans="1:18">
      <c r="Q31" t="s">
        <v>2</v>
      </c>
    </row>
    <row r="32" spans="1:18">
      <c r="A32" t="s">
        <v>250</v>
      </c>
      <c r="C32" t="str">
        <f t="shared" si="0"/>
        <v>EvalBase1kWhSvgs</v>
      </c>
      <c r="I32" t="str">
        <f>A32</f>
        <v>EvalBase1kWhSvgs</v>
      </c>
    </row>
    <row r="33" spans="1:18">
      <c r="A33" t="s">
        <v>251</v>
      </c>
      <c r="C33" t="str">
        <f t="shared" si="0"/>
        <v>EvalBase1kWhReasons</v>
      </c>
      <c r="I33" t="str">
        <f>A33</f>
        <v>EvalBase1kWhReasons</v>
      </c>
      <c r="R33" s="29"/>
    </row>
    <row r="34" spans="1:18">
      <c r="Q34" t="s">
        <v>285</v>
      </c>
    </row>
    <row r="35" spans="1:18">
      <c r="A35" t="s">
        <v>252</v>
      </c>
      <c r="C35" t="str">
        <f t="shared" si="0"/>
        <v>EvalBase1ThermSvgs</v>
      </c>
      <c r="I35" t="str">
        <f>A35</f>
        <v>EvalBase1ThermSvgs</v>
      </c>
    </row>
    <row r="36" spans="1:18">
      <c r="A36" t="s">
        <v>253</v>
      </c>
      <c r="C36" t="str">
        <f t="shared" si="0"/>
        <v>EvalBase1ThermReasons</v>
      </c>
      <c r="I36" t="str">
        <f>A36</f>
        <v>EvalBase1ThermReasons</v>
      </c>
    </row>
    <row r="37" spans="1:18">
      <c r="D37" s="3"/>
      <c r="Q37" t="s">
        <v>212</v>
      </c>
    </row>
    <row r="38" spans="1:18">
      <c r="A38" t="s">
        <v>242</v>
      </c>
      <c r="C38" t="str">
        <f t="shared" si="0"/>
        <v>EvalBase2kWSvgs</v>
      </c>
      <c r="I38" t="str">
        <f>A38</f>
        <v>EvalBase2kWSvgs</v>
      </c>
    </row>
    <row r="39" spans="1:18">
      <c r="A39" t="s">
        <v>243</v>
      </c>
      <c r="C39" t="str">
        <f t="shared" si="0"/>
        <v>EvalBase2kWReasons</v>
      </c>
      <c r="I39" t="str">
        <f>A39</f>
        <v>EvalBase2kWReasons</v>
      </c>
      <c r="R39" s="29"/>
    </row>
    <row r="40" spans="1:18">
      <c r="D40" s="3"/>
      <c r="Q40" t="s">
        <v>213</v>
      </c>
    </row>
    <row r="41" spans="1:18">
      <c r="A41" t="s">
        <v>244</v>
      </c>
      <c r="C41" t="str">
        <f t="shared" si="0"/>
        <v>EvalBase2kWhSvgs</v>
      </c>
      <c r="I41" t="str">
        <f>A41</f>
        <v>EvalBase2kWhSvgs</v>
      </c>
    </row>
    <row r="42" spans="1:18">
      <c r="A42" t="s">
        <v>245</v>
      </c>
      <c r="C42" t="str">
        <f t="shared" si="0"/>
        <v>EvalBase2kWhReasons</v>
      </c>
      <c r="I42" t="str">
        <f>A42</f>
        <v>EvalBase2kWhReasons</v>
      </c>
      <c r="J42" s="29"/>
      <c r="K42" s="29"/>
      <c r="L42" s="29"/>
      <c r="M42" s="29"/>
      <c r="N42" s="29"/>
      <c r="R42" s="29"/>
    </row>
    <row r="43" spans="1:18">
      <c r="D43" s="3"/>
      <c r="Q43" t="s">
        <v>214</v>
      </c>
    </row>
    <row r="44" spans="1:18">
      <c r="A44" t="s">
        <v>246</v>
      </c>
      <c r="C44" t="str">
        <f t="shared" si="0"/>
        <v>EvalBase2ThermSvgs</v>
      </c>
      <c r="I44" t="str">
        <f>A44</f>
        <v>EvalBase2ThermSvgs</v>
      </c>
    </row>
    <row r="45" spans="1:18">
      <c r="A45" t="s">
        <v>247</v>
      </c>
      <c r="C45" t="str">
        <f t="shared" si="0"/>
        <v>EvalBase2ThermReasons</v>
      </c>
      <c r="I45" t="str">
        <f>A45</f>
        <v>EvalBase2ThermReasons</v>
      </c>
    </row>
    <row r="46" spans="1:18">
      <c r="A46" t="s">
        <v>137</v>
      </c>
      <c r="C46" t="str">
        <f t="shared" si="0"/>
        <v>EUL_Yrs</v>
      </c>
      <c r="E46" t="str">
        <f t="shared" ref="E46:E109" si="2">A46</f>
        <v>EUL_Yrs</v>
      </c>
    </row>
    <row r="47" spans="1:18">
      <c r="A47" t="s">
        <v>469</v>
      </c>
      <c r="E47" t="str">
        <f>A48</f>
        <v>EvalEUL_Yrs</v>
      </c>
    </row>
    <row r="48" spans="1:18">
      <c r="A48" t="s">
        <v>57</v>
      </c>
      <c r="C48" t="str">
        <f t="shared" si="0"/>
        <v>EvalEUL_Yrs</v>
      </c>
      <c r="J48" t="str">
        <f>A48</f>
        <v>EvalEUL_Yrs</v>
      </c>
    </row>
    <row r="49" spans="1:10">
      <c r="A49" t="s">
        <v>138</v>
      </c>
      <c r="C49" t="str">
        <f t="shared" si="0"/>
        <v>RUL_Yrs</v>
      </c>
      <c r="E49" t="str">
        <f t="shared" si="2"/>
        <v>RUL_Yrs</v>
      </c>
    </row>
    <row r="50" spans="1:10">
      <c r="A50" t="s">
        <v>470</v>
      </c>
      <c r="E50" t="str">
        <f>A51</f>
        <v>EvalRUL_Yrs</v>
      </c>
    </row>
    <row r="51" spans="1:10">
      <c r="A51" t="s">
        <v>35</v>
      </c>
      <c r="C51" t="str">
        <f t="shared" si="0"/>
        <v>EvalRUL_Yrs</v>
      </c>
      <c r="J51" t="str">
        <f>A51</f>
        <v>EvalRUL_Yrs</v>
      </c>
    </row>
    <row r="52" spans="1:10">
      <c r="A52" t="s">
        <v>84</v>
      </c>
      <c r="C52" t="str">
        <f t="shared" si="0"/>
        <v>NTGRkW</v>
      </c>
      <c r="E52" t="str">
        <f t="shared" si="2"/>
        <v>NTGRkW</v>
      </c>
    </row>
    <row r="53" spans="1:10">
      <c r="A53" t="s">
        <v>471</v>
      </c>
      <c r="E53" t="s">
        <v>53</v>
      </c>
    </row>
    <row r="54" spans="1:10">
      <c r="A54" t="s">
        <v>389</v>
      </c>
      <c r="C54" t="str">
        <f t="shared" si="0"/>
        <v>EvalNTG_kW</v>
      </c>
      <c r="J54" t="s">
        <v>53</v>
      </c>
    </row>
    <row r="55" spans="1:10">
      <c r="A55" t="s">
        <v>85</v>
      </c>
      <c r="C55" t="str">
        <f t="shared" si="0"/>
        <v>NTGRkWh</v>
      </c>
      <c r="E55" t="str">
        <f t="shared" si="2"/>
        <v>NTGRkWh</v>
      </c>
    </row>
    <row r="56" spans="1:10">
      <c r="A56" t="s">
        <v>472</v>
      </c>
      <c r="E56" t="s">
        <v>54</v>
      </c>
    </row>
    <row r="57" spans="1:10">
      <c r="A57" t="s">
        <v>331</v>
      </c>
      <c r="C57" t="str">
        <f t="shared" si="0"/>
        <v>EvalNTG_kWH</v>
      </c>
      <c r="J57" t="s">
        <v>54</v>
      </c>
    </row>
    <row r="58" spans="1:10">
      <c r="A58" t="s">
        <v>86</v>
      </c>
      <c r="C58" t="str">
        <f t="shared" si="0"/>
        <v>NTGRTherm</v>
      </c>
      <c r="E58" t="str">
        <f t="shared" si="2"/>
        <v>NTGRTherm</v>
      </c>
    </row>
    <row r="59" spans="1:10">
      <c r="A59" t="s">
        <v>473</v>
      </c>
      <c r="E59" t="s">
        <v>55</v>
      </c>
    </row>
    <row r="60" spans="1:10">
      <c r="A60" t="s">
        <v>332</v>
      </c>
      <c r="C60" t="str">
        <f t="shared" si="0"/>
        <v>EvalNTG_therms</v>
      </c>
      <c r="J60" t="s">
        <v>55</v>
      </c>
    </row>
    <row r="61" spans="1:10">
      <c r="A61" t="s">
        <v>87</v>
      </c>
      <c r="C61" t="str">
        <f t="shared" si="0"/>
        <v>NTGRCost</v>
      </c>
      <c r="E61" t="str">
        <f t="shared" si="2"/>
        <v>NTGRCost</v>
      </c>
    </row>
    <row r="62" spans="1:10">
      <c r="A62" t="s">
        <v>474</v>
      </c>
      <c r="C62" t="str">
        <f t="shared" ref="C62" si="3">A62</f>
        <v>cdrNTGRCost</v>
      </c>
      <c r="E62" t="str">
        <f>A63</f>
        <v>EvalNTGRCost</v>
      </c>
    </row>
    <row r="63" spans="1:10">
      <c r="A63" t="s">
        <v>56</v>
      </c>
      <c r="C63" t="str">
        <f t="shared" si="0"/>
        <v>EvalNTGRCost</v>
      </c>
      <c r="J63" t="s">
        <v>87</v>
      </c>
    </row>
    <row r="64" spans="1:10">
      <c r="A64" t="s">
        <v>88</v>
      </c>
      <c r="C64" t="str">
        <f t="shared" si="0"/>
        <v>NTG_ID</v>
      </c>
      <c r="E64" t="str">
        <f t="shared" si="2"/>
        <v>NTG_ID</v>
      </c>
    </row>
    <row r="65" spans="1:15">
      <c r="N65" t="s">
        <v>430</v>
      </c>
      <c r="O65" t="s">
        <v>330</v>
      </c>
    </row>
    <row r="66" spans="1:15">
      <c r="A66" t="s">
        <v>330</v>
      </c>
      <c r="C66" t="str">
        <f t="shared" si="0"/>
        <v>EvalNTG_ID</v>
      </c>
      <c r="I66" t="str">
        <f>A66</f>
        <v>EvalNTG_ID</v>
      </c>
    </row>
    <row r="67" spans="1:15">
      <c r="A67" t="s">
        <v>63</v>
      </c>
      <c r="C67" t="str">
        <f t="shared" si="0"/>
        <v>BldgType</v>
      </c>
      <c r="D67" t="str">
        <f>A67</f>
        <v>BldgType</v>
      </c>
    </row>
    <row r="68" spans="1:15">
      <c r="A68" t="s">
        <v>217</v>
      </c>
      <c r="C68" t="str">
        <f t="shared" si="0"/>
        <v>EvalNTGRBldgType</v>
      </c>
      <c r="I68" t="str">
        <f>A68</f>
        <v>EvalNTGRBldgType</v>
      </c>
    </row>
    <row r="69" spans="1:15">
      <c r="A69" t="s">
        <v>225</v>
      </c>
      <c r="C69" t="str">
        <f t="shared" si="0"/>
        <v>EvalEULBldgType</v>
      </c>
      <c r="I69" t="str">
        <f>A69</f>
        <v>EvalEULBldgType</v>
      </c>
    </row>
    <row r="70" spans="1:15">
      <c r="A70" t="s">
        <v>226</v>
      </c>
      <c r="C70" t="str">
        <f t="shared" si="0"/>
        <v>EvalEULSector</v>
      </c>
      <c r="I70" t="str">
        <f>A70</f>
        <v>EvalEULSector</v>
      </c>
    </row>
    <row r="71" spans="1:15">
      <c r="A71" t="s">
        <v>220</v>
      </c>
      <c r="C71" t="str">
        <f t="shared" si="0"/>
        <v>EvalNTGRMeasure_Delivery</v>
      </c>
      <c r="I71" t="str">
        <f t="shared" ref="I71:I105" si="4">A71</f>
        <v>EvalNTGRMeasure_Delivery</v>
      </c>
    </row>
    <row r="72" spans="1:15">
      <c r="A72" t="s">
        <v>218</v>
      </c>
      <c r="C72" t="str">
        <f t="shared" si="0"/>
        <v>EvalNTGRBldgVint</v>
      </c>
      <c r="I72" t="str">
        <f t="shared" si="4"/>
        <v>EvalNTGRBldgVint</v>
      </c>
    </row>
    <row r="73" spans="1:15">
      <c r="A73" t="s">
        <v>219</v>
      </c>
      <c r="C73" t="str">
        <f t="shared" ref="C73:C114" si="5">A73</f>
        <v>EvalNTGRSector</v>
      </c>
      <c r="I73" t="str">
        <f t="shared" si="4"/>
        <v>EvalNTGRSector</v>
      </c>
    </row>
    <row r="74" spans="1:15">
      <c r="A74" t="s">
        <v>232</v>
      </c>
      <c r="C74" t="str">
        <f t="shared" si="5"/>
        <v>EvalNTGDecisionProcess</v>
      </c>
      <c r="I74" t="str">
        <f t="shared" si="4"/>
        <v>EvalNTGDecisionProcess</v>
      </c>
    </row>
    <row r="75" spans="1:15">
      <c r="A75" t="s">
        <v>233</v>
      </c>
      <c r="C75" t="str">
        <f t="shared" si="5"/>
        <v>EvalNTGProjectInitation</v>
      </c>
      <c r="I75" t="str">
        <f t="shared" si="4"/>
        <v>EvalNTGProjectInitation</v>
      </c>
    </row>
    <row r="76" spans="1:15">
      <c r="A76" t="s">
        <v>234</v>
      </c>
      <c r="C76" t="str">
        <f t="shared" si="5"/>
        <v>EvalNTGMeasureIdent</v>
      </c>
      <c r="I76" t="str">
        <f t="shared" si="4"/>
        <v>EvalNTGMeasureIdent</v>
      </c>
    </row>
    <row r="77" spans="1:15">
      <c r="A77" t="s">
        <v>235</v>
      </c>
      <c r="C77" t="str">
        <f t="shared" si="5"/>
        <v>EvalNTGMeasOptions</v>
      </c>
      <c r="I77" t="str">
        <f t="shared" si="4"/>
        <v>EvalNTGMeasOptions</v>
      </c>
    </row>
    <row r="78" spans="1:15">
      <c r="A78" t="s">
        <v>236</v>
      </c>
      <c r="C78" t="str">
        <f t="shared" si="5"/>
        <v>EvalNTGCostNRGBenefits</v>
      </c>
      <c r="I78" t="str">
        <f t="shared" si="4"/>
        <v>EvalNTGCostNRGBenefits</v>
      </c>
    </row>
    <row r="79" spans="1:15">
      <c r="A79" t="s">
        <v>237</v>
      </c>
      <c r="C79" t="str">
        <f t="shared" si="5"/>
        <v>EvalNTGNEBs</v>
      </c>
      <c r="I79" t="str">
        <f t="shared" si="4"/>
        <v>EvalNTGNEBs</v>
      </c>
    </row>
    <row r="80" spans="1:15">
      <c r="A80" t="s">
        <v>238</v>
      </c>
      <c r="C80" t="str">
        <f t="shared" si="5"/>
        <v>EvalNTGProgInfluenceTiming</v>
      </c>
      <c r="I80" t="str">
        <f t="shared" si="4"/>
        <v>EvalNTGProgInfluenceTiming</v>
      </c>
    </row>
    <row r="81" spans="1:15">
      <c r="A81" t="s">
        <v>239</v>
      </c>
      <c r="C81" t="str">
        <f t="shared" si="5"/>
        <v>EvalNTGCostEffectiveness</v>
      </c>
      <c r="I81" t="str">
        <f t="shared" si="4"/>
        <v>EvalNTGCostEffectiveness</v>
      </c>
    </row>
    <row r="82" spans="1:15">
      <c r="A82" t="s">
        <v>240</v>
      </c>
      <c r="C82" t="str">
        <f t="shared" si="5"/>
        <v>EvalNTGOtherInfluence</v>
      </c>
      <c r="I82" t="str">
        <f t="shared" si="4"/>
        <v>EvalNTGOtherInfluence</v>
      </c>
    </row>
    <row r="83" spans="1:15">
      <c r="A83" t="s">
        <v>241</v>
      </c>
      <c r="C83" t="str">
        <f t="shared" si="5"/>
        <v>EvalIntermediateRvwNotes</v>
      </c>
      <c r="I83" t="str">
        <f t="shared" si="4"/>
        <v>EvalIntermediateRvwNotes</v>
      </c>
    </row>
    <row r="84" spans="1:15">
      <c r="A84" t="s">
        <v>215</v>
      </c>
      <c r="C84" t="str">
        <f t="shared" si="5"/>
        <v>EvalInitialRvwNotes</v>
      </c>
      <c r="I84" t="str">
        <f t="shared" si="4"/>
        <v>EvalInitialRvwNotes</v>
      </c>
    </row>
    <row r="85" spans="1:15">
      <c r="A85" t="s">
        <v>259</v>
      </c>
      <c r="C85" t="str">
        <f t="shared" si="5"/>
        <v>RvwFuelSwitchTest</v>
      </c>
      <c r="I85" t="str">
        <f t="shared" si="4"/>
        <v>RvwFuelSwitchTest</v>
      </c>
    </row>
    <row r="86" spans="1:15">
      <c r="A86" t="s">
        <v>260</v>
      </c>
      <c r="C86" t="str">
        <f t="shared" si="5"/>
        <v>RvwCogenImpact</v>
      </c>
      <c r="I86" t="str">
        <f t="shared" si="4"/>
        <v>RvwCogenImpact</v>
      </c>
    </row>
    <row r="87" spans="1:15">
      <c r="A87" t="s">
        <v>261</v>
      </c>
      <c r="C87" t="str">
        <f t="shared" si="5"/>
        <v>RvwCodeRegs</v>
      </c>
      <c r="I87" t="str">
        <f t="shared" si="4"/>
        <v>RvwCodeRegs</v>
      </c>
    </row>
    <row r="88" spans="1:15">
      <c r="A88" t="s">
        <v>262</v>
      </c>
      <c r="C88" t="str">
        <f t="shared" si="5"/>
        <v>RvwISPMet</v>
      </c>
      <c r="I88" t="str">
        <f t="shared" si="4"/>
        <v>RvwISPMet</v>
      </c>
    </row>
    <row r="89" spans="1:15">
      <c r="A89" t="s">
        <v>263</v>
      </c>
      <c r="C89" t="str">
        <f t="shared" si="5"/>
        <v>RvwEffIncrease</v>
      </c>
      <c r="I89" t="str">
        <f t="shared" si="4"/>
        <v>RvwEffIncrease</v>
      </c>
    </row>
    <row r="90" spans="1:15">
      <c r="A90" t="s">
        <v>264</v>
      </c>
      <c r="C90" t="str">
        <f t="shared" si="5"/>
        <v>RvwMeasEUL</v>
      </c>
      <c r="I90" t="str">
        <f t="shared" si="4"/>
        <v>RvwMeasEUL</v>
      </c>
    </row>
    <row r="91" spans="1:15">
      <c r="A91" t="s">
        <v>429</v>
      </c>
      <c r="E91" t="s">
        <v>662</v>
      </c>
      <c r="O91" t="s">
        <v>333</v>
      </c>
    </row>
    <row r="92" spans="1:15">
      <c r="A92" t="s">
        <v>333</v>
      </c>
      <c r="C92" t="str">
        <f t="shared" si="5"/>
        <v>EvalEUL_ID</v>
      </c>
      <c r="I92" t="str">
        <f t="shared" si="4"/>
        <v>EvalEUL_ID</v>
      </c>
    </row>
    <row r="93" spans="1:15">
      <c r="A93" t="s">
        <v>254</v>
      </c>
      <c r="C93" t="str">
        <f t="shared" si="5"/>
        <v>EvalFinalRvwNotes</v>
      </c>
      <c r="I93" t="str">
        <f t="shared" si="4"/>
        <v>EvalFinalRvwNotes</v>
      </c>
    </row>
    <row r="94" spans="1:15">
      <c r="A94" t="s">
        <v>326</v>
      </c>
      <c r="C94" t="str">
        <f t="shared" si="5"/>
        <v>IneligibleMeasure</v>
      </c>
      <c r="I94" t="str">
        <f t="shared" si="4"/>
        <v>IneligibleMeasure</v>
      </c>
    </row>
    <row r="95" spans="1:15">
      <c r="A95" t="s">
        <v>327</v>
      </c>
      <c r="C95" t="str">
        <f t="shared" si="5"/>
        <v>NotEvaluable</v>
      </c>
      <c r="I95" t="str">
        <f t="shared" si="4"/>
        <v>NotEvaluable</v>
      </c>
    </row>
    <row r="96" spans="1:15">
      <c r="A96" t="s">
        <v>328</v>
      </c>
      <c r="C96" t="str">
        <f t="shared" si="5"/>
        <v>InsufficientTime</v>
      </c>
      <c r="I96" t="str">
        <f t="shared" si="4"/>
        <v>InsufficientTime</v>
      </c>
    </row>
    <row r="97" spans="1:14">
      <c r="A97" t="s">
        <v>329</v>
      </c>
      <c r="C97" t="str">
        <f t="shared" si="5"/>
        <v>DefaultGRR</v>
      </c>
      <c r="I97" t="str">
        <f t="shared" si="4"/>
        <v>DefaultGRR</v>
      </c>
    </row>
    <row r="98" spans="1:14">
      <c r="A98" t="s">
        <v>255</v>
      </c>
      <c r="C98" t="str">
        <f t="shared" si="5"/>
        <v>RvwInstallDate</v>
      </c>
      <c r="I98" t="str">
        <f t="shared" si="4"/>
        <v>RvwInstallDate</v>
      </c>
    </row>
    <row r="99" spans="1:14">
      <c r="A99" t="s">
        <v>256</v>
      </c>
      <c r="C99" t="str">
        <f t="shared" si="5"/>
        <v>RvwAppVsInstallDate</v>
      </c>
      <c r="I99" t="str">
        <f t="shared" si="4"/>
        <v>RvwAppVsInstallDate</v>
      </c>
    </row>
    <row r="100" spans="1:14">
      <c r="A100" t="s">
        <v>257</v>
      </c>
      <c r="C100" t="str">
        <f t="shared" si="5"/>
        <v>RvwPaidIncentive</v>
      </c>
      <c r="I100" t="str">
        <f t="shared" si="4"/>
        <v>RvwPaidIncentive</v>
      </c>
    </row>
    <row r="101" spans="1:14">
      <c r="A101" t="s">
        <v>258</v>
      </c>
      <c r="C101" t="str">
        <f t="shared" si="5"/>
        <v>RvwPermit</v>
      </c>
      <c r="I101" t="str">
        <f t="shared" si="4"/>
        <v>RvwPermit</v>
      </c>
    </row>
    <row r="102" spans="1:14">
      <c r="A102" t="s">
        <v>334</v>
      </c>
      <c r="C102" t="str">
        <f t="shared" si="5"/>
        <v>HTR</v>
      </c>
      <c r="I102" t="str">
        <f t="shared" si="4"/>
        <v>HTR</v>
      </c>
    </row>
    <row r="103" spans="1:14">
      <c r="A103" t="s">
        <v>335</v>
      </c>
      <c r="C103" t="str">
        <f t="shared" si="5"/>
        <v>HTR_Documentation_File</v>
      </c>
      <c r="I103" t="str">
        <f t="shared" si="4"/>
        <v>HTR_Documentation_File</v>
      </c>
    </row>
    <row r="104" spans="1:14">
      <c r="A104" t="s">
        <v>208</v>
      </c>
      <c r="C104" t="str">
        <f t="shared" si="5"/>
        <v>SBW_ProjID</v>
      </c>
      <c r="I104" t="str">
        <f t="shared" si="4"/>
        <v>SBW_ProjID</v>
      </c>
    </row>
    <row r="105" spans="1:14">
      <c r="A105" s="30" t="s">
        <v>446</v>
      </c>
      <c r="C105" t="str">
        <f t="shared" si="5"/>
        <v>MissNoSupReq</v>
      </c>
      <c r="I105" t="str">
        <f t="shared" si="4"/>
        <v>MissNoSupReq</v>
      </c>
    </row>
    <row r="106" spans="1:14">
      <c r="A106" t="s">
        <v>172</v>
      </c>
      <c r="C106" t="str">
        <f t="shared" si="5"/>
        <v>PA</v>
      </c>
      <c r="E106" t="str">
        <f t="shared" si="2"/>
        <v>PA</v>
      </c>
    </row>
    <row r="107" spans="1:14">
      <c r="A107" t="s">
        <v>60</v>
      </c>
      <c r="C107" t="str">
        <f t="shared" si="5"/>
        <v>PrgID</v>
      </c>
      <c r="E107" t="str">
        <f t="shared" si="2"/>
        <v>PrgID</v>
      </c>
      <c r="J107" s="29"/>
      <c r="K107" s="29"/>
      <c r="L107" s="29"/>
      <c r="M107" s="29"/>
      <c r="N107" s="29"/>
    </row>
    <row r="108" spans="1:14">
      <c r="A108" t="s">
        <v>72</v>
      </c>
      <c r="C108" t="str">
        <f t="shared" si="5"/>
        <v>ProjectID</v>
      </c>
      <c r="D108" t="str">
        <f t="shared" ref="D108:D114" si="6">A108</f>
        <v>ProjectID</v>
      </c>
    </row>
    <row r="109" spans="1:14">
      <c r="A109" t="s">
        <v>109</v>
      </c>
      <c r="C109" t="str">
        <f t="shared" si="5"/>
        <v>ClaimYearQuarter</v>
      </c>
      <c r="E109" t="str">
        <f t="shared" si="2"/>
        <v>ClaimYearQuarter</v>
      </c>
    </row>
    <row r="110" spans="1:14">
      <c r="A110" t="s">
        <v>79</v>
      </c>
      <c r="C110" t="str">
        <f t="shared" si="5"/>
        <v>E3ClimateZone</v>
      </c>
      <c r="D110" t="str">
        <f t="shared" si="6"/>
        <v>E3ClimateZone</v>
      </c>
    </row>
    <row r="111" spans="1:14">
      <c r="A111" t="s">
        <v>190</v>
      </c>
      <c r="C111" t="str">
        <f t="shared" si="5"/>
        <v>ServiceAccountName</v>
      </c>
      <c r="D111" t="str">
        <f t="shared" si="6"/>
        <v>ServiceAccountName</v>
      </c>
    </row>
    <row r="112" spans="1:14">
      <c r="A112" t="s">
        <v>187</v>
      </c>
      <c r="C112" t="str">
        <f t="shared" si="5"/>
        <v>SiteAddress</v>
      </c>
      <c r="D112" t="str">
        <f t="shared" si="6"/>
        <v>SiteAddress</v>
      </c>
    </row>
    <row r="113" spans="1:17">
      <c r="A113" t="s">
        <v>183</v>
      </c>
      <c r="C113" t="str">
        <f t="shared" si="5"/>
        <v>SiteCity</v>
      </c>
      <c r="D113" t="str">
        <f t="shared" si="6"/>
        <v>SiteCity</v>
      </c>
    </row>
    <row r="114" spans="1:17">
      <c r="A114" t="s">
        <v>185</v>
      </c>
      <c r="C114" t="str">
        <f t="shared" si="5"/>
        <v>SiteZipCode</v>
      </c>
      <c r="D114" t="str">
        <f t="shared" si="6"/>
        <v>SiteZipCode</v>
      </c>
    </row>
    <row r="115" spans="1:17">
      <c r="A115" t="s">
        <v>387</v>
      </c>
    </row>
    <row r="116" spans="1:17">
      <c r="A116" t="s">
        <v>388</v>
      </c>
    </row>
    <row r="117" spans="1:17">
      <c r="A117" t="s">
        <v>267</v>
      </c>
      <c r="H117" t="s">
        <v>267</v>
      </c>
      <c r="Q117" t="s">
        <v>397</v>
      </c>
    </row>
    <row r="118" spans="1:17">
      <c r="A118" t="s">
        <v>268</v>
      </c>
      <c r="H118" t="s">
        <v>268</v>
      </c>
      <c r="J118" s="29"/>
      <c r="K118" s="29"/>
      <c r="L118" s="29"/>
      <c r="M118" s="29"/>
      <c r="N118" s="29"/>
      <c r="Q118" t="s">
        <v>398</v>
      </c>
    </row>
    <row r="119" spans="1:17">
      <c r="A119" t="s">
        <v>592</v>
      </c>
      <c r="H119" t="s">
        <v>591</v>
      </c>
      <c r="J119" s="29"/>
      <c r="K119" s="29"/>
      <c r="L119" s="29"/>
      <c r="M119" s="29"/>
      <c r="N119" s="29"/>
    </row>
    <row r="120" spans="1:17">
      <c r="A120" t="str">
        <f>I120</f>
        <v>RvwEffIncrease</v>
      </c>
      <c r="I120" t="str">
        <f>mapping!B128</f>
        <v>RvwEffIncrease</v>
      </c>
      <c r="J120" s="29"/>
      <c r="K120" s="29"/>
      <c r="L120" s="29"/>
      <c r="M120" s="29"/>
      <c r="N120" s="29"/>
    </row>
    <row r="121" spans="1:17">
      <c r="A121" t="str">
        <f>I121</f>
        <v>RvwCodeRegs</v>
      </c>
      <c r="I121" t="str">
        <f>mapping!B129</f>
        <v>RvwCodeRegs</v>
      </c>
      <c r="J121" s="29"/>
      <c r="K121" s="29"/>
      <c r="L121" s="29"/>
      <c r="M121" s="29"/>
      <c r="N121" s="29"/>
    </row>
    <row r="122" spans="1:17">
      <c r="A122" t="s">
        <v>461</v>
      </c>
      <c r="E122" t="s">
        <v>460</v>
      </c>
      <c r="O122" t="s">
        <v>599</v>
      </c>
      <c r="P122" t="s">
        <v>460</v>
      </c>
      <c r="Q122" t="s">
        <v>399</v>
      </c>
    </row>
    <row r="123" spans="1:17">
      <c r="A123" t="str">
        <f>H123</f>
        <v>ApplicationDate</v>
      </c>
      <c r="H123" t="s">
        <v>111</v>
      </c>
      <c r="P123" t="s">
        <v>431</v>
      </c>
      <c r="Q123" t="s">
        <v>400</v>
      </c>
    </row>
    <row r="124" spans="1:17">
      <c r="A124" t="str">
        <f>H124</f>
        <v>InstallationDate</v>
      </c>
      <c r="H124" t="s">
        <v>112</v>
      </c>
      <c r="P124" t="s">
        <v>432</v>
      </c>
      <c r="Q124" t="s">
        <v>401</v>
      </c>
    </row>
    <row r="125" spans="1:17">
      <c r="A125" t="str">
        <f>H125</f>
        <v>PaidDate</v>
      </c>
      <c r="H125" t="s">
        <v>113</v>
      </c>
      <c r="P125" t="s">
        <v>433</v>
      </c>
      <c r="Q125" t="s">
        <v>402</v>
      </c>
    </row>
    <row r="126" spans="1:17">
      <c r="A126" t="str">
        <f>H126</f>
        <v>CustomerAgreementDate</v>
      </c>
      <c r="H126" t="s">
        <v>114</v>
      </c>
      <c r="P126" t="s">
        <v>434</v>
      </c>
      <c r="Q126" t="s">
        <v>403</v>
      </c>
    </row>
    <row r="127" spans="1:17">
      <c r="A127" t="str">
        <f>H127</f>
        <v>ProjectCompletionDate</v>
      </c>
      <c r="H127" t="s">
        <v>115</v>
      </c>
      <c r="P127" t="s">
        <v>435</v>
      </c>
      <c r="Q127" t="s">
        <v>404</v>
      </c>
    </row>
    <row r="128" spans="1:17">
      <c r="A128" t="str">
        <f>H128</f>
        <v>AuthorizedSignatureDate</v>
      </c>
      <c r="H128" t="s">
        <v>116</v>
      </c>
      <c r="P128" t="s">
        <v>436</v>
      </c>
      <c r="Q128" t="s">
        <v>405</v>
      </c>
    </row>
    <row r="129" spans="1:17">
      <c r="P129" t="s">
        <v>437</v>
      </c>
      <c r="Q129" t="s">
        <v>406</v>
      </c>
    </row>
    <row r="130" spans="1:17">
      <c r="P130" t="s">
        <v>438</v>
      </c>
      <c r="Q130" t="s">
        <v>407</v>
      </c>
    </row>
    <row r="131" spans="1:17">
      <c r="P131" t="s">
        <v>439</v>
      </c>
      <c r="Q131" t="s">
        <v>406</v>
      </c>
    </row>
    <row r="132" spans="1:17">
      <c r="N132" t="s">
        <v>462</v>
      </c>
      <c r="O132" t="s">
        <v>440</v>
      </c>
      <c r="Q132" t="s">
        <v>408</v>
      </c>
    </row>
    <row r="133" spans="1:17">
      <c r="N133" t="s">
        <v>463</v>
      </c>
      <c r="O133" t="s">
        <v>441</v>
      </c>
      <c r="Q133" t="s">
        <v>409</v>
      </c>
    </row>
    <row r="134" spans="1:17">
      <c r="P134" t="s">
        <v>442</v>
      </c>
      <c r="Q134" t="s">
        <v>410</v>
      </c>
    </row>
    <row r="135" spans="1:17">
      <c r="N135" t="s">
        <v>464</v>
      </c>
      <c r="O135" t="s">
        <v>443</v>
      </c>
      <c r="Q135" t="s">
        <v>410</v>
      </c>
    </row>
    <row r="136" spans="1:17">
      <c r="N136" t="s">
        <v>465</v>
      </c>
      <c r="O136" t="s">
        <v>444</v>
      </c>
      <c r="Q136" t="s">
        <v>411</v>
      </c>
    </row>
    <row r="137" spans="1:17">
      <c r="Q137" t="s">
        <v>412</v>
      </c>
    </row>
    <row r="138" spans="1:17">
      <c r="Q138" t="s">
        <v>413</v>
      </c>
    </row>
    <row r="139" spans="1:17">
      <c r="Q139" t="s">
        <v>414</v>
      </c>
    </row>
    <row r="140" spans="1:17">
      <c r="A140" t="s">
        <v>19</v>
      </c>
      <c r="E140" t="s">
        <v>19</v>
      </c>
    </row>
    <row r="141" spans="1:17">
      <c r="A141" t="s">
        <v>20</v>
      </c>
      <c r="E141" t="s">
        <v>20</v>
      </c>
    </row>
    <row r="142" spans="1:17">
      <c r="A142" t="s">
        <v>287</v>
      </c>
      <c r="E142" t="s">
        <v>287</v>
      </c>
    </row>
    <row r="143" spans="1:17">
      <c r="A143" t="s">
        <v>22</v>
      </c>
      <c r="E143" t="s">
        <v>22</v>
      </c>
    </row>
    <row r="144" spans="1:17">
      <c r="A144" t="s">
        <v>23</v>
      </c>
      <c r="E144" t="s">
        <v>23</v>
      </c>
    </row>
    <row r="145" spans="1:10">
      <c r="A145" t="s">
        <v>288</v>
      </c>
      <c r="E145" t="s">
        <v>288</v>
      </c>
    </row>
    <row r="146" spans="1:10">
      <c r="A146" t="s">
        <v>25</v>
      </c>
      <c r="J146" t="s">
        <v>25</v>
      </c>
    </row>
    <row r="147" spans="1:10">
      <c r="A147" t="s">
        <v>26</v>
      </c>
      <c r="J147" t="s">
        <v>26</v>
      </c>
    </row>
    <row r="148" spans="1:10">
      <c r="A148" t="s">
        <v>293</v>
      </c>
      <c r="J148" t="s">
        <v>293</v>
      </c>
    </row>
    <row r="149" spans="1:10">
      <c r="A149" t="s">
        <v>28</v>
      </c>
      <c r="J149" t="s">
        <v>28</v>
      </c>
    </row>
    <row r="150" spans="1:10">
      <c r="A150" t="s">
        <v>29</v>
      </c>
      <c r="J150" t="s">
        <v>29</v>
      </c>
    </row>
    <row r="151" spans="1:10">
      <c r="A151" t="s">
        <v>294</v>
      </c>
      <c r="J151" t="s">
        <v>294</v>
      </c>
    </row>
    <row r="152" spans="1:10">
      <c r="A152" t="s">
        <v>391</v>
      </c>
      <c r="E152" t="s">
        <v>25</v>
      </c>
    </row>
    <row r="153" spans="1:10">
      <c r="A153" t="s">
        <v>392</v>
      </c>
      <c r="E153" t="s">
        <v>26</v>
      </c>
    </row>
    <row r="154" spans="1:10">
      <c r="A154" t="s">
        <v>393</v>
      </c>
      <c r="E154" t="s">
        <v>293</v>
      </c>
    </row>
    <row r="155" spans="1:10">
      <c r="A155" t="s">
        <v>394</v>
      </c>
      <c r="E155" t="s">
        <v>28</v>
      </c>
    </row>
    <row r="156" spans="1:10">
      <c r="A156" t="s">
        <v>395</v>
      </c>
      <c r="E156" t="s">
        <v>29</v>
      </c>
    </row>
    <row r="157" spans="1:10">
      <c r="A157" t="s">
        <v>396</v>
      </c>
      <c r="E157" t="s">
        <v>294</v>
      </c>
    </row>
    <row r="158" spans="1:10">
      <c r="A158" t="s">
        <v>1</v>
      </c>
      <c r="E158" t="s">
        <v>1</v>
      </c>
    </row>
    <row r="159" spans="1:10">
      <c r="A159" t="s">
        <v>2</v>
      </c>
      <c r="E159" t="s">
        <v>2</v>
      </c>
    </row>
    <row r="160" spans="1:10">
      <c r="A160" t="s">
        <v>285</v>
      </c>
      <c r="E160" t="s">
        <v>285</v>
      </c>
    </row>
    <row r="161" spans="1:10">
      <c r="A161" t="s">
        <v>4</v>
      </c>
      <c r="E161" t="s">
        <v>4</v>
      </c>
    </row>
    <row r="162" spans="1:10">
      <c r="A162" t="s">
        <v>5</v>
      </c>
      <c r="E162" t="s">
        <v>5</v>
      </c>
    </row>
    <row r="163" spans="1:10">
      <c r="A163" t="s">
        <v>286</v>
      </c>
      <c r="E163" t="s">
        <v>286</v>
      </c>
    </row>
    <row r="164" spans="1:10">
      <c r="A164" t="s">
        <v>7</v>
      </c>
      <c r="J164" t="s">
        <v>7</v>
      </c>
    </row>
    <row r="165" spans="1:10">
      <c r="A165" t="s">
        <v>8</v>
      </c>
      <c r="J165" t="s">
        <v>8</v>
      </c>
    </row>
    <row r="166" spans="1:10">
      <c r="A166" t="s">
        <v>291</v>
      </c>
      <c r="J166" t="s">
        <v>291</v>
      </c>
    </row>
    <row r="167" spans="1:10">
      <c r="A167" t="s">
        <v>10</v>
      </c>
      <c r="J167" t="s">
        <v>10</v>
      </c>
    </row>
    <row r="168" spans="1:10">
      <c r="A168" t="s">
        <v>11</v>
      </c>
      <c r="J168" t="s">
        <v>11</v>
      </c>
    </row>
    <row r="169" spans="1:10">
      <c r="A169" t="s">
        <v>292</v>
      </c>
      <c r="J169" t="s">
        <v>292</v>
      </c>
    </row>
    <row r="170" spans="1:10">
      <c r="A170" t="s">
        <v>420</v>
      </c>
      <c r="E170" t="s">
        <v>7</v>
      </c>
    </row>
    <row r="171" spans="1:10">
      <c r="A171" t="s">
        <v>415</v>
      </c>
      <c r="E171" t="s">
        <v>8</v>
      </c>
    </row>
    <row r="172" spans="1:10">
      <c r="A172" t="s">
        <v>416</v>
      </c>
      <c r="E172" t="s">
        <v>291</v>
      </c>
    </row>
    <row r="173" spans="1:10">
      <c r="A173" t="s">
        <v>417</v>
      </c>
      <c r="E173" t="s">
        <v>10</v>
      </c>
    </row>
    <row r="174" spans="1:10">
      <c r="A174" t="s">
        <v>418</v>
      </c>
      <c r="E174" t="s">
        <v>11</v>
      </c>
    </row>
    <row r="175" spans="1:10">
      <c r="A175" t="s">
        <v>419</v>
      </c>
      <c r="E175" t="s">
        <v>292</v>
      </c>
    </row>
    <row r="176" spans="1:10">
      <c r="A176" t="s">
        <v>80</v>
      </c>
      <c r="E176" t="s">
        <v>80</v>
      </c>
    </row>
    <row r="177" spans="1:10">
      <c r="A177" t="s">
        <v>131</v>
      </c>
      <c r="E177" t="s">
        <v>131</v>
      </c>
    </row>
    <row r="178" spans="1:10">
      <c r="A178" t="s">
        <v>132</v>
      </c>
      <c r="E178" t="s">
        <v>132</v>
      </c>
    </row>
    <row r="179" spans="1:10">
      <c r="A179" t="s">
        <v>133</v>
      </c>
      <c r="E179" t="s">
        <v>133</v>
      </c>
    </row>
    <row r="180" spans="1:10">
      <c r="A180" t="s">
        <v>134</v>
      </c>
      <c r="E180" t="s">
        <v>134</v>
      </c>
    </row>
    <row r="181" spans="1:10">
      <c r="A181" t="s">
        <v>135</v>
      </c>
      <c r="E181" t="s">
        <v>135</v>
      </c>
    </row>
    <row r="182" spans="1:10">
      <c r="A182" t="s">
        <v>136</v>
      </c>
      <c r="E182" t="s">
        <v>136</v>
      </c>
    </row>
    <row r="183" spans="1:10">
      <c r="A183" t="s">
        <v>284</v>
      </c>
      <c r="E183" t="s">
        <v>284</v>
      </c>
    </row>
    <row r="184" spans="1:10">
      <c r="A184" t="s">
        <v>485</v>
      </c>
      <c r="E184" t="s">
        <v>39</v>
      </c>
    </row>
    <row r="185" spans="1:10">
      <c r="A185" t="str">
        <f>J185</f>
        <v>ER_EvalExPost</v>
      </c>
      <c r="J185" t="s">
        <v>39</v>
      </c>
    </row>
    <row r="186" spans="1:10">
      <c r="A186" t="str">
        <f>I186</f>
        <v>EvalBaselineType</v>
      </c>
      <c r="I186" t="s">
        <v>231</v>
      </c>
    </row>
    <row r="187" spans="1:10">
      <c r="A187" t="str">
        <f>E187</f>
        <v>RealizationRatekW</v>
      </c>
      <c r="E187" t="s">
        <v>139</v>
      </c>
    </row>
    <row r="188" spans="1:10">
      <c r="A188" t="str">
        <f>E188</f>
        <v>RealizationRatekWh</v>
      </c>
      <c r="E188" t="s">
        <v>140</v>
      </c>
    </row>
    <row r="189" spans="1:10">
      <c r="A189" t="str">
        <f>E189</f>
        <v>RealizationRateTherm</v>
      </c>
      <c r="E189" t="s">
        <v>141</v>
      </c>
    </row>
    <row r="190" spans="1:10">
      <c r="A190" t="str">
        <f t="shared" ref="A190:A192" si="7">E190</f>
        <v>InstallationRatekW</v>
      </c>
      <c r="E190" t="s">
        <v>142</v>
      </c>
    </row>
    <row r="191" spans="1:10">
      <c r="A191" t="str">
        <f t="shared" si="7"/>
        <v>InstallationRatekWh</v>
      </c>
      <c r="E191" t="s">
        <v>143</v>
      </c>
    </row>
    <row r="192" spans="1:10">
      <c r="A192" t="str">
        <f t="shared" si="7"/>
        <v>InstallationRateTherm</v>
      </c>
      <c r="E192" t="s">
        <v>144</v>
      </c>
    </row>
    <row r="193" spans="1:10">
      <c r="A193" t="s">
        <v>475</v>
      </c>
      <c r="E193" t="s">
        <v>41</v>
      </c>
    </row>
    <row r="194" spans="1:10">
      <c r="A194" t="s">
        <v>476</v>
      </c>
      <c r="E194" t="s">
        <v>42</v>
      </c>
    </row>
    <row r="195" spans="1:10">
      <c r="A195" t="s">
        <v>477</v>
      </c>
      <c r="E195" t="s">
        <v>43</v>
      </c>
    </row>
    <row r="196" spans="1:10">
      <c r="A196" t="s">
        <v>478</v>
      </c>
      <c r="E196" t="s">
        <v>44</v>
      </c>
    </row>
    <row r="197" spans="1:10">
      <c r="A197" t="s">
        <v>479</v>
      </c>
      <c r="E197" t="s">
        <v>45</v>
      </c>
    </row>
    <row r="198" spans="1:10">
      <c r="A198" t="s">
        <v>480</v>
      </c>
      <c r="E198" t="s">
        <v>46</v>
      </c>
    </row>
    <row r="199" spans="1:10">
      <c r="A199" t="s">
        <v>41</v>
      </c>
      <c r="J199" t="s">
        <v>41</v>
      </c>
    </row>
    <row r="200" spans="1:10">
      <c r="A200" t="s">
        <v>42</v>
      </c>
      <c r="J200" t="s">
        <v>42</v>
      </c>
    </row>
    <row r="201" spans="1:10">
      <c r="A201" t="s">
        <v>43</v>
      </c>
      <c r="J201" t="s">
        <v>43</v>
      </c>
    </row>
    <row r="202" spans="1:10">
      <c r="A202" t="s">
        <v>44</v>
      </c>
      <c r="J202" t="s">
        <v>44</v>
      </c>
    </row>
    <row r="203" spans="1:10">
      <c r="A203" t="s">
        <v>45</v>
      </c>
      <c r="J203" t="s">
        <v>45</v>
      </c>
    </row>
    <row r="204" spans="1:10">
      <c r="A204" t="s">
        <v>46</v>
      </c>
      <c r="J204" t="s">
        <v>46</v>
      </c>
    </row>
    <row r="205" spans="1:10">
      <c r="A205" t="s">
        <v>501</v>
      </c>
      <c r="E205" t="s">
        <v>16</v>
      </c>
    </row>
    <row r="206" spans="1:10">
      <c r="A206" t="s">
        <v>502</v>
      </c>
      <c r="E206" t="s">
        <v>17</v>
      </c>
    </row>
    <row r="207" spans="1:10">
      <c r="A207" t="s">
        <v>503</v>
      </c>
      <c r="E207" t="s">
        <v>290</v>
      </c>
    </row>
    <row r="208" spans="1:10">
      <c r="A208" t="s">
        <v>504</v>
      </c>
      <c r="E208" t="s">
        <v>50</v>
      </c>
    </row>
    <row r="209" spans="1:12">
      <c r="A209" t="s">
        <v>505</v>
      </c>
      <c r="E209" t="s">
        <v>51</v>
      </c>
    </row>
    <row r="210" spans="1:12">
      <c r="A210" t="s">
        <v>506</v>
      </c>
      <c r="E210" t="s">
        <v>52</v>
      </c>
    </row>
    <row r="211" spans="1:12">
      <c r="A211" t="str">
        <f>J211</f>
        <v>EvalRRLifecyclekW</v>
      </c>
      <c r="J211" t="s">
        <v>50</v>
      </c>
    </row>
    <row r="212" spans="1:12">
      <c r="A212" t="str">
        <f>J212</f>
        <v>EvalRRLifecyclekWh</v>
      </c>
      <c r="J212" t="s">
        <v>51</v>
      </c>
    </row>
    <row r="213" spans="1:12">
      <c r="A213" t="str">
        <f>J213</f>
        <v>EvalRRLifecycleTherm</v>
      </c>
      <c r="J213" t="s">
        <v>52</v>
      </c>
    </row>
    <row r="214" spans="1:12">
      <c r="A214" t="str">
        <f>L214</f>
        <v>EvalIneligiblekw</v>
      </c>
      <c r="L214" t="s">
        <v>559</v>
      </c>
    </row>
    <row r="215" spans="1:12">
      <c r="A215" t="str">
        <f>L215</f>
        <v>EvalIneligiblekwh</v>
      </c>
      <c r="L215" t="s">
        <v>560</v>
      </c>
    </row>
    <row r="216" spans="1:12">
      <c r="A216" t="str">
        <f>L216</f>
        <v>EvalIneligiblethm</v>
      </c>
      <c r="L216" t="s">
        <v>561</v>
      </c>
    </row>
    <row r="217" spans="1:12">
      <c r="A217" t="str">
        <f>L217</f>
        <v>ProgInfluenceFlag</v>
      </c>
      <c r="L217" t="s">
        <v>593</v>
      </c>
    </row>
    <row r="218" spans="1:12">
      <c r="A218" t="str">
        <f t="shared" ref="A218:A219" si="8">L218</f>
        <v>RULUnder1</v>
      </c>
      <c r="L218" t="s">
        <v>595</v>
      </c>
    </row>
    <row r="219" spans="1:12">
      <c r="A219" t="str">
        <f t="shared" si="8"/>
        <v>NoERJust</v>
      </c>
      <c r="L219" t="s">
        <v>594</v>
      </c>
    </row>
    <row r="220" spans="1:12">
      <c r="A220" t="s">
        <v>523</v>
      </c>
      <c r="K220" t="str">
        <f>stepeqn!C2</f>
        <v>cdrdatekw</v>
      </c>
    </row>
    <row r="221" spans="1:12">
      <c r="A221" t="s">
        <v>524</v>
      </c>
      <c r="K221" t="str">
        <f>stepeqn!C3</f>
        <v>cdrdatekwh</v>
      </c>
    </row>
    <row r="222" spans="1:12">
      <c r="A222" t="s">
        <v>525</v>
      </c>
      <c r="K222" t="str">
        <f>stepeqn!C4</f>
        <v>cdrdatethm</v>
      </c>
    </row>
    <row r="223" spans="1:12">
      <c r="A223" t="s">
        <v>526</v>
      </c>
      <c r="K223" t="str">
        <f>stepeqn!C47</f>
        <v>cdrntgeligkw</v>
      </c>
    </row>
    <row r="224" spans="1:12">
      <c r="A224" t="s">
        <v>527</v>
      </c>
      <c r="K224" t="str">
        <f>stepeqn!C48</f>
        <v>cdrntgeligkwh</v>
      </c>
    </row>
    <row r="225" spans="1:11">
      <c r="A225" t="s">
        <v>528</v>
      </c>
      <c r="K225" t="str">
        <f>stepeqn!C49</f>
        <v>cdrntgeligthm</v>
      </c>
    </row>
    <row r="226" spans="1:11">
      <c r="A226" t="s">
        <v>529</v>
      </c>
      <c r="K226" t="str">
        <f>stepeqn!C53</f>
        <v>cdrulntgeligkw</v>
      </c>
    </row>
    <row r="227" spans="1:11">
      <c r="A227" t="s">
        <v>530</v>
      </c>
      <c r="K227" t="str">
        <f>stepeqn!C54</f>
        <v>cdrulntgeligkwh</v>
      </c>
    </row>
    <row r="228" spans="1:11">
      <c r="A228" t="s">
        <v>531</v>
      </c>
      <c r="K228" t="str">
        <f>stepeqn!C55</f>
        <v>cdrulntgeligthm</v>
      </c>
    </row>
    <row r="229" spans="1:11">
      <c r="A229" t="str">
        <f>A220&amp;"cnt"</f>
        <v>std1akwcnt</v>
      </c>
      <c r="K229" t="str">
        <f>stepeqn!C83</f>
        <v>cdrdateineligibleflagkw</v>
      </c>
    </row>
    <row r="230" spans="1:11">
      <c r="A230" t="str">
        <f t="shared" ref="A230:A237" si="9">A221&amp;"cnt"</f>
        <v>std1akwhcnt</v>
      </c>
      <c r="K230" t="str">
        <f>stepeqn!C84</f>
        <v>cdrdateineligibleflagkwh</v>
      </c>
    </row>
    <row r="231" spans="1:11">
      <c r="A231" t="str">
        <f t="shared" si="9"/>
        <v>std1athmcnt</v>
      </c>
      <c r="K231" t="str">
        <f>stepeqn!C85</f>
        <v>cdrdateineligibleflagthm</v>
      </c>
    </row>
    <row r="232" spans="1:11">
      <c r="A232" t="str">
        <f t="shared" si="9"/>
        <v>std1bkwcnt</v>
      </c>
      <c r="K232" t="str">
        <f>stepeqn!C86</f>
        <v>cdrdatentgineligibleflagkw</v>
      </c>
    </row>
    <row r="233" spans="1:11">
      <c r="A233" t="str">
        <f t="shared" si="9"/>
        <v>std1bkwhcnt</v>
      </c>
      <c r="K233" t="str">
        <f>stepeqn!C87</f>
        <v>cdrdatentgineligibleflagkwh</v>
      </c>
    </row>
    <row r="234" spans="1:11">
      <c r="A234" t="str">
        <f t="shared" si="9"/>
        <v>std1bthmcnt</v>
      </c>
      <c r="K234" t="str">
        <f>stepeqn!C88</f>
        <v>cdrdatentgineligibleflagthm</v>
      </c>
    </row>
    <row r="235" spans="1:11">
      <c r="A235" t="str">
        <f t="shared" si="9"/>
        <v>std1ckwcnt</v>
      </c>
      <c r="K235" t="str">
        <f>stepeqn!C89</f>
        <v>cdrdatentgulineligibleflagkw</v>
      </c>
    </row>
    <row r="236" spans="1:11">
      <c r="A236" t="str">
        <f t="shared" si="9"/>
        <v>std1ckwhcnt</v>
      </c>
      <c r="K236" t="str">
        <f>stepeqn!C90</f>
        <v>cdrdatentgulineligibleflagkwh</v>
      </c>
    </row>
    <row r="237" spans="1:11">
      <c r="A237" t="str">
        <f t="shared" si="9"/>
        <v>std1cthmcnt</v>
      </c>
      <c r="K237" t="str">
        <f>stepeqn!C91</f>
        <v>cdrdatentgulineligibleflagthm</v>
      </c>
    </row>
    <row r="238" spans="1:11">
      <c r="A238" t="s">
        <v>547</v>
      </c>
      <c r="K238" t="str">
        <f>stepeqn!C5</f>
        <v>evaleligkw</v>
      </c>
    </row>
    <row r="239" spans="1:11">
      <c r="A239" t="s">
        <v>548</v>
      </c>
      <c r="K239" t="str">
        <f>stepeqn!C6</f>
        <v>evaleligkwh</v>
      </c>
    </row>
    <row r="240" spans="1:11">
      <c r="A240" t="s">
        <v>549</v>
      </c>
      <c r="K240" t="str">
        <f>stepeqn!C7</f>
        <v>evaleligthm</v>
      </c>
    </row>
    <row r="241" spans="1:11">
      <c r="A241" t="s">
        <v>550</v>
      </c>
      <c r="K241" t="str">
        <f>stepeqn!C77</f>
        <v>evalsvgsEligkw</v>
      </c>
    </row>
    <row r="242" spans="1:11">
      <c r="A242" t="s">
        <v>551</v>
      </c>
      <c r="K242" t="str">
        <f>stepeqn!C78</f>
        <v>evalsvgsEligkwh</v>
      </c>
    </row>
    <row r="243" spans="1:11">
      <c r="A243" t="s">
        <v>552</v>
      </c>
      <c r="K243" t="str">
        <f>stepeqn!C79</f>
        <v>evalsvgsEligthm</v>
      </c>
    </row>
    <row r="244" spans="1:11">
      <c r="A244" t="s">
        <v>553</v>
      </c>
      <c r="K244" t="str">
        <f>stepeqn!C29</f>
        <v>evalULsvgeligkw</v>
      </c>
    </row>
    <row r="245" spans="1:11">
      <c r="A245" t="s">
        <v>554</v>
      </c>
      <c r="K245" t="str">
        <f>stepeqn!C30</f>
        <v>evalULsvgeligkwh</v>
      </c>
    </row>
    <row r="246" spans="1:11">
      <c r="A246" t="s">
        <v>555</v>
      </c>
      <c r="K246" t="str">
        <f>stepeqn!C31</f>
        <v>evalULsvgeligthm</v>
      </c>
    </row>
    <row r="247" spans="1:11">
      <c r="A247" t="s">
        <v>556</v>
      </c>
      <c r="K247" t="str">
        <f>stepeqn!C14</f>
        <v>evalNTGULsvgeligkw</v>
      </c>
    </row>
    <row r="248" spans="1:11">
      <c r="A248" t="s">
        <v>557</v>
      </c>
      <c r="K248" t="str">
        <f>stepeqn!C15</f>
        <v>evalNTGULsvgeligkwh</v>
      </c>
    </row>
    <row r="249" spans="1:11">
      <c r="A249" t="s">
        <v>558</v>
      </c>
      <c r="K249" t="str">
        <f>stepeqn!C16</f>
        <v>evalNTGULsvgeligthm</v>
      </c>
    </row>
    <row r="250" spans="1:11">
      <c r="A250" t="str">
        <f>A238&amp;"cnt"</f>
        <v>stdxakwcnt</v>
      </c>
      <c r="K250" t="str">
        <f>stepeqn!C92</f>
        <v>evalineligibleflagkw</v>
      </c>
    </row>
    <row r="251" spans="1:11">
      <c r="A251" t="str">
        <f t="shared" ref="A251:A261" si="10">A239&amp;"cnt"</f>
        <v>stdxakwhcnt</v>
      </c>
      <c r="K251" t="str">
        <f>stepeqn!C93</f>
        <v>evalineligibleflagkwh</v>
      </c>
    </row>
    <row r="252" spans="1:11">
      <c r="A252" t="str">
        <f t="shared" si="10"/>
        <v>stdxathmcnt</v>
      </c>
      <c r="K252" t="str">
        <f>stepeqn!C94</f>
        <v>evalineligibleflagthm</v>
      </c>
    </row>
    <row r="253" spans="1:11">
      <c r="A253" t="str">
        <f t="shared" si="10"/>
        <v>stdxbkwcnt</v>
      </c>
      <c r="K253" t="str">
        <f>stepeqn!C95</f>
        <v>evalsvgschangeflagkw</v>
      </c>
    </row>
    <row r="254" spans="1:11">
      <c r="A254" t="str">
        <f t="shared" si="10"/>
        <v>stdxbkwhcnt</v>
      </c>
      <c r="K254" t="str">
        <f>stepeqn!C96</f>
        <v>evalsvgschangeflagkwh</v>
      </c>
    </row>
    <row r="255" spans="1:11">
      <c r="A255" t="str">
        <f t="shared" si="10"/>
        <v>stdxbthmcnt</v>
      </c>
      <c r="K255" t="str">
        <f>stepeqn!C97</f>
        <v>evalsvgschangeflagthm</v>
      </c>
    </row>
    <row r="256" spans="1:11">
      <c r="A256" t="str">
        <f t="shared" si="10"/>
        <v>stdxckwcnt</v>
      </c>
      <c r="K256" t="str">
        <f>stepeqn!C98</f>
        <v>evalULchangeflagkw</v>
      </c>
    </row>
    <row r="257" spans="1:11">
      <c r="A257" t="str">
        <f t="shared" si="10"/>
        <v>stdxckwhcnt</v>
      </c>
      <c r="K257" t="str">
        <f>stepeqn!C99</f>
        <v>evalULchangeflagkwh</v>
      </c>
    </row>
    <row r="258" spans="1:11">
      <c r="A258" t="str">
        <f t="shared" si="10"/>
        <v>stdxcthmcnt</v>
      </c>
      <c r="K258" t="str">
        <f>stepeqn!C100</f>
        <v>evalULchangeflagthm</v>
      </c>
    </row>
    <row r="259" spans="1:11">
      <c r="A259" t="str">
        <f t="shared" si="10"/>
        <v>stdxdkwcnt</v>
      </c>
      <c r="K259" t="str">
        <f>stepeqn!C101</f>
        <v>evalNTGchangeflagkw</v>
      </c>
    </row>
    <row r="260" spans="1:11">
      <c r="A260" t="str">
        <f t="shared" si="10"/>
        <v>stdxdkwhcnt</v>
      </c>
      <c r="K260" t="str">
        <f>stepeqn!C102</f>
        <v>evalNTGchangeflagkwh</v>
      </c>
    </row>
    <row r="261" spans="1:11">
      <c r="A261" t="str">
        <f t="shared" si="10"/>
        <v>stdxdthmcnt</v>
      </c>
      <c r="K261" t="str">
        <f>stepeqn!C103</f>
        <v>evalNTGchangeflagthm</v>
      </c>
    </row>
    <row r="262" spans="1:11">
      <c r="A262" t="s">
        <v>565</v>
      </c>
      <c r="K262" t="str">
        <f>stepeqn!C8</f>
        <v>atr_eligkw</v>
      </c>
    </row>
    <row r="263" spans="1:11">
      <c r="A263" t="s">
        <v>566</v>
      </c>
      <c r="K263" t="str">
        <f>stepeqn!C9</f>
        <v>atr_eligkwh</v>
      </c>
    </row>
    <row r="264" spans="1:11">
      <c r="A264" t="s">
        <v>567</v>
      </c>
      <c r="K264" t="str">
        <f>stepeqn!C10</f>
        <v>atr_eligthm</v>
      </c>
    </row>
    <row r="265" spans="1:11">
      <c r="A265" t="s">
        <v>581</v>
      </c>
      <c r="K265" t="str">
        <f>stepeqn!C80</f>
        <v>atr_svgsEligkw</v>
      </c>
    </row>
    <row r="266" spans="1:11">
      <c r="A266" t="s">
        <v>582</v>
      </c>
      <c r="K266" t="str">
        <f>stepeqn!C81</f>
        <v>atr_svgsEligkwh</v>
      </c>
    </row>
    <row r="267" spans="1:11">
      <c r="A267" t="s">
        <v>583</v>
      </c>
      <c r="K267" t="str">
        <f>stepeqn!C82</f>
        <v>atr_svgsEligthm</v>
      </c>
    </row>
    <row r="268" spans="1:11">
      <c r="A268" t="s">
        <v>584</v>
      </c>
      <c r="K268" t="str">
        <f>stepeqn!C41</f>
        <v>atr_NTGsvgeligkw</v>
      </c>
    </row>
    <row r="269" spans="1:11">
      <c r="A269" t="s">
        <v>585</v>
      </c>
      <c r="K269" t="str">
        <f>stepeqn!C42</f>
        <v>atr_NTGsvgeligkwh</v>
      </c>
    </row>
    <row r="270" spans="1:11">
      <c r="A270" t="s">
        <v>586</v>
      </c>
      <c r="K270" t="str">
        <f>stepeqn!C43</f>
        <v>atr_NTGsvgeligthm</v>
      </c>
    </row>
    <row r="271" spans="1:11">
      <c r="A271" t="s">
        <v>587</v>
      </c>
      <c r="K271" t="str">
        <f>stepeqn!C20</f>
        <v>atr_NTGULsvgeligkw</v>
      </c>
    </row>
    <row r="272" spans="1:11">
      <c r="A272" t="s">
        <v>588</v>
      </c>
      <c r="K272" t="str">
        <f>stepeqn!C21</f>
        <v>atr_NTGULsvgeligkwh</v>
      </c>
    </row>
    <row r="273" spans="1:11">
      <c r="A273" t="s">
        <v>589</v>
      </c>
      <c r="K273" t="str">
        <f>stepeqn!C22</f>
        <v>atr_NTGULsvgeligthm</v>
      </c>
    </row>
    <row r="274" spans="1:11">
      <c r="A274" t="str">
        <f>A262&amp;"cnt"</f>
        <v>std2akwcnt</v>
      </c>
      <c r="K274" t="str">
        <f>stepeqn!C104</f>
        <v>atr_ineligibleflagkw</v>
      </c>
    </row>
    <row r="275" spans="1:11">
      <c r="A275" t="str">
        <f t="shared" ref="A275:A285" si="11">A263&amp;"cnt"</f>
        <v>std2akwhcnt</v>
      </c>
      <c r="K275" t="str">
        <f>stepeqn!C105</f>
        <v>atr_ineligibleflagkwh</v>
      </c>
    </row>
    <row r="276" spans="1:11">
      <c r="A276" t="str">
        <f t="shared" si="11"/>
        <v>std2athmcnt</v>
      </c>
      <c r="K276" t="str">
        <f>stepeqn!C106</f>
        <v>atr_ineligibleflagthm</v>
      </c>
    </row>
    <row r="277" spans="1:11">
      <c r="A277" t="str">
        <f t="shared" si="11"/>
        <v>std2bkwcnt</v>
      </c>
      <c r="K277" t="str">
        <f>stepeqn!C107</f>
        <v>atr_svgschangeflagkw</v>
      </c>
    </row>
    <row r="278" spans="1:11">
      <c r="A278" t="str">
        <f t="shared" si="11"/>
        <v>std2bkwhcnt</v>
      </c>
      <c r="K278" t="str">
        <f>stepeqn!C108</f>
        <v>atr_svgschangeflagkwh</v>
      </c>
    </row>
    <row r="279" spans="1:11">
      <c r="A279" t="str">
        <f t="shared" si="11"/>
        <v>std2bthmcnt</v>
      </c>
      <c r="K279" t="str">
        <f>stepeqn!C109</f>
        <v>atr_svgschangeflagthm</v>
      </c>
    </row>
    <row r="280" spans="1:11">
      <c r="A280" t="str">
        <f t="shared" si="11"/>
        <v>std2ckwcnt</v>
      </c>
      <c r="K280" t="str">
        <f>stepeqn!C110</f>
        <v>atr_NTGchangeflagkw</v>
      </c>
    </row>
    <row r="281" spans="1:11">
      <c r="A281" t="str">
        <f t="shared" si="11"/>
        <v>std2ckwhcnt</v>
      </c>
      <c r="K281" t="str">
        <f>stepeqn!C111</f>
        <v>atr_NTGchangeflagkwh</v>
      </c>
    </row>
    <row r="282" spans="1:11">
      <c r="A282" t="str">
        <f t="shared" si="11"/>
        <v>std2cthmcnt</v>
      </c>
      <c r="K282" t="str">
        <f>stepeqn!C112</f>
        <v>atr_NTGchangeflagthm</v>
      </c>
    </row>
    <row r="283" spans="1:11">
      <c r="A283" t="str">
        <f t="shared" si="11"/>
        <v>std2dkwcnt</v>
      </c>
      <c r="K283" t="str">
        <f>stepeqn!C113</f>
        <v>atr_ULchangeflagkw</v>
      </c>
    </row>
    <row r="284" spans="1:11">
      <c r="A284" t="str">
        <f t="shared" si="11"/>
        <v>std2dkwhcnt</v>
      </c>
      <c r="K284" t="str">
        <f>stepeqn!C114</f>
        <v>atr_ULchangeflagkwh</v>
      </c>
    </row>
    <row r="285" spans="1:11">
      <c r="A285" t="str">
        <f t="shared" si="11"/>
        <v>std2dthmcnt</v>
      </c>
      <c r="K285" t="str">
        <f>stepeqn!C115</f>
        <v>atr_ULchangeflagthm</v>
      </c>
    </row>
  </sheetData>
  <autoFilter ref="A1:O285" xr:uid="{99804A9A-18C3-49A5-B051-03855177EB84}"/>
  <conditionalFormatting sqref="I2">
    <cfRule type="duplicateValues" dxfId="5" priority="2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207B-7275-4C32-AC5B-4BF8E365E6A6}">
  <dimension ref="A1:T104"/>
  <sheetViews>
    <sheetView zoomScale="80" zoomScaleNormal="80" workbookViewId="0">
      <pane ySplit="1" topLeftCell="A2" activePane="bottomLeft" state="frozen"/>
      <selection pane="bottomLeft" activeCell="C6" sqref="C6"/>
    </sheetView>
  </sheetViews>
  <sheetFormatPr defaultRowHeight="15"/>
  <cols>
    <col min="1" max="2" width="26.42578125" customWidth="1"/>
    <col min="3" max="3" width="17" customWidth="1"/>
    <col min="4" max="4" width="16.7109375" hidden="1" customWidth="1"/>
    <col min="5" max="5" width="21.140625" customWidth="1"/>
    <col min="6" max="6" width="16.42578125" customWidth="1"/>
    <col min="7" max="7" width="8.85546875" customWidth="1"/>
    <col min="8" max="8" width="36.85546875" customWidth="1"/>
    <col min="9" max="9" width="36.5703125" customWidth="1"/>
    <col min="10" max="10" width="47.85546875" customWidth="1"/>
    <col min="11" max="11" width="17.28515625" customWidth="1"/>
    <col min="12" max="12" width="18.7109375" customWidth="1"/>
    <col min="13" max="13" width="10.7109375" customWidth="1"/>
    <col min="14" max="14" width="9.7109375" customWidth="1"/>
    <col min="15" max="15" width="29.7109375" customWidth="1"/>
    <col min="16" max="16" width="22.42578125" hidden="1" customWidth="1"/>
    <col min="17" max="17" width="31.5703125" customWidth="1"/>
  </cols>
  <sheetData>
    <row r="1" spans="1:17">
      <c r="A1" t="s">
        <v>296</v>
      </c>
      <c r="B1" t="s">
        <v>359</v>
      </c>
      <c r="C1" t="s">
        <v>206</v>
      </c>
      <c r="D1" t="s">
        <v>58</v>
      </c>
      <c r="E1" t="s">
        <v>278</v>
      </c>
      <c r="F1" t="s">
        <v>339</v>
      </c>
      <c r="G1" t="s">
        <v>338</v>
      </c>
      <c r="H1" t="s">
        <v>354</v>
      </c>
      <c r="I1" t="s">
        <v>355</v>
      </c>
      <c r="J1" t="s">
        <v>356</v>
      </c>
      <c r="K1" t="s">
        <v>302</v>
      </c>
      <c r="L1" t="s">
        <v>343</v>
      </c>
      <c r="M1" t="s">
        <v>367</v>
      </c>
      <c r="N1" t="s">
        <v>303</v>
      </c>
      <c r="O1" t="s">
        <v>275</v>
      </c>
      <c r="P1" t="s">
        <v>310</v>
      </c>
      <c r="Q1" t="s">
        <v>314</v>
      </c>
    </row>
    <row r="2" spans="1:17">
      <c r="A2" t="s">
        <v>279</v>
      </c>
      <c r="B2" t="str">
        <f>A2</f>
        <v>ClaimId</v>
      </c>
      <c r="C2" t="s">
        <v>0</v>
      </c>
      <c r="D2" t="s">
        <v>0</v>
      </c>
      <c r="E2" t="s">
        <v>0</v>
      </c>
      <c r="F2" t="s">
        <v>279</v>
      </c>
      <c r="N2" t="b">
        <f>LEN(_xlfn.CONCAT(C2:K2))&gt;0</f>
        <v>1</v>
      </c>
      <c r="P2" t="str">
        <f>INDEX(workbookfields!$A$2:$A$90, MATCH(mapping_old!A2, workbookfields!$A$2:$A$90, 0))</f>
        <v>ClaimID</v>
      </c>
    </row>
    <row r="3" spans="1:17">
      <c r="A3" t="s">
        <v>109</v>
      </c>
      <c r="B3" t="str">
        <f t="shared" ref="B3:B66" si="0">A3</f>
        <v>ClaimYearQuarter</v>
      </c>
      <c r="C3" t="s">
        <v>109</v>
      </c>
      <c r="N3" t="b">
        <f t="shared" ref="N3:N65" si="1">LEN(_xlfn.CONCAT(C3:K3))&gt;0</f>
        <v>1</v>
      </c>
      <c r="P3" t="s">
        <v>109</v>
      </c>
    </row>
    <row r="4" spans="1:17">
      <c r="A4" t="s">
        <v>172</v>
      </c>
      <c r="B4" t="str">
        <f t="shared" si="0"/>
        <v>PA</v>
      </c>
      <c r="C4" t="s">
        <v>172</v>
      </c>
      <c r="N4" t="b">
        <f t="shared" si="1"/>
        <v>1</v>
      </c>
      <c r="P4" t="s">
        <v>172</v>
      </c>
    </row>
    <row r="5" spans="1:17">
      <c r="A5" t="s">
        <v>60</v>
      </c>
      <c r="B5" t="str">
        <f t="shared" si="0"/>
        <v>PrgID</v>
      </c>
      <c r="C5" t="s">
        <v>60</v>
      </c>
      <c r="N5" t="b">
        <f t="shared" si="1"/>
        <v>1</v>
      </c>
      <c r="P5" t="s">
        <v>60</v>
      </c>
    </row>
    <row r="6" spans="1:17">
      <c r="A6" t="s">
        <v>200</v>
      </c>
      <c r="B6" t="str">
        <f t="shared" si="0"/>
        <v>ProgramName</v>
      </c>
      <c r="C6" t="s">
        <v>200</v>
      </c>
      <c r="N6" t="b">
        <f t="shared" si="1"/>
        <v>1</v>
      </c>
    </row>
    <row r="7" spans="1:17">
      <c r="A7" t="s">
        <v>280</v>
      </c>
      <c r="B7" t="str">
        <f t="shared" si="0"/>
        <v>RoadmapID</v>
      </c>
      <c r="F7" t="s">
        <v>280</v>
      </c>
      <c r="N7" t="b">
        <f t="shared" si="1"/>
        <v>1</v>
      </c>
      <c r="O7" t="s">
        <v>298</v>
      </c>
    </row>
    <row r="8" spans="1:17">
      <c r="A8" t="s">
        <v>203</v>
      </c>
      <c r="B8" t="str">
        <f t="shared" si="0"/>
        <v>MeasureGroup</v>
      </c>
      <c r="C8" t="s">
        <v>203</v>
      </c>
      <c r="N8" t="b">
        <f t="shared" si="1"/>
        <v>1</v>
      </c>
    </row>
    <row r="9" spans="1:17">
      <c r="A9" t="s">
        <v>128</v>
      </c>
      <c r="B9" t="str">
        <f t="shared" si="0"/>
        <v>MeasCode</v>
      </c>
      <c r="C9" t="s">
        <v>128</v>
      </c>
      <c r="N9" t="b">
        <f t="shared" si="1"/>
        <v>1</v>
      </c>
    </row>
    <row r="10" spans="1:17">
      <c r="A10" t="s">
        <v>130</v>
      </c>
      <c r="B10" t="str">
        <f t="shared" si="0"/>
        <v>MeasDescription</v>
      </c>
      <c r="C10" t="s">
        <v>130</v>
      </c>
      <c r="N10" t="b">
        <f t="shared" si="1"/>
        <v>1</v>
      </c>
      <c r="P10" t="s">
        <v>130</v>
      </c>
    </row>
    <row r="11" spans="1:17">
      <c r="A11" t="s">
        <v>69</v>
      </c>
      <c r="B11" t="str">
        <f t="shared" si="0"/>
        <v>MeasAppType</v>
      </c>
      <c r="C11" t="s">
        <v>69</v>
      </c>
      <c r="N11" t="b">
        <f t="shared" si="1"/>
        <v>1</v>
      </c>
      <c r="O11" t="s">
        <v>299</v>
      </c>
      <c r="P11" t="s">
        <v>69</v>
      </c>
    </row>
    <row r="12" spans="1:17">
      <c r="A12" t="s">
        <v>70</v>
      </c>
      <c r="B12" t="str">
        <f t="shared" si="0"/>
        <v>DeliveryType</v>
      </c>
      <c r="C12" t="s">
        <v>70</v>
      </c>
      <c r="N12" t="b">
        <f t="shared" si="1"/>
        <v>1</v>
      </c>
    </row>
    <row r="13" spans="1:17">
      <c r="A13" t="s">
        <v>202</v>
      </c>
      <c r="B13" t="str">
        <f t="shared" si="0"/>
        <v>ResidentialFlag</v>
      </c>
      <c r="C13" t="s">
        <v>202</v>
      </c>
      <c r="N13" t="b">
        <f t="shared" si="1"/>
        <v>1</v>
      </c>
    </row>
    <row r="14" spans="1:17">
      <c r="A14" t="s">
        <v>201</v>
      </c>
      <c r="B14" t="str">
        <f t="shared" si="0"/>
        <v>DeemedFlag</v>
      </c>
      <c r="C14" t="s">
        <v>201</v>
      </c>
      <c r="N14" t="b">
        <f t="shared" si="1"/>
        <v>1</v>
      </c>
    </row>
    <row r="15" spans="1:17">
      <c r="A15" t="s">
        <v>99</v>
      </c>
      <c r="B15" t="str">
        <f t="shared" si="0"/>
        <v>Upstream_Flag</v>
      </c>
      <c r="C15" t="s">
        <v>99</v>
      </c>
      <c r="N15" t="b">
        <f t="shared" si="1"/>
        <v>1</v>
      </c>
    </row>
    <row r="16" spans="1:17">
      <c r="A16" t="s">
        <v>101</v>
      </c>
      <c r="B16" t="str">
        <f t="shared" si="0"/>
        <v>EUC_Flag</v>
      </c>
      <c r="C16" t="s">
        <v>101</v>
      </c>
      <c r="N16" t="b">
        <f t="shared" si="1"/>
        <v>1</v>
      </c>
    </row>
    <row r="17" spans="1:16">
      <c r="A17" t="s">
        <v>102</v>
      </c>
      <c r="B17" t="str">
        <f t="shared" si="0"/>
        <v>LGP_Flag</v>
      </c>
      <c r="C17" t="s">
        <v>102</v>
      </c>
      <c r="N17" t="b">
        <f t="shared" si="1"/>
        <v>1</v>
      </c>
    </row>
    <row r="18" spans="1:16">
      <c r="A18" t="s">
        <v>103</v>
      </c>
      <c r="B18" t="str">
        <f t="shared" si="0"/>
        <v>REN_Flag</v>
      </c>
      <c r="C18" t="s">
        <v>103</v>
      </c>
      <c r="N18" t="b">
        <f t="shared" si="1"/>
        <v>1</v>
      </c>
    </row>
    <row r="19" spans="1:16">
      <c r="A19" t="s">
        <v>104</v>
      </c>
      <c r="B19" t="str">
        <f t="shared" si="0"/>
        <v>OBF_Flag</v>
      </c>
      <c r="C19" t="s">
        <v>104</v>
      </c>
      <c r="N19" t="b">
        <f t="shared" si="1"/>
        <v>1</v>
      </c>
    </row>
    <row r="20" spans="1:16">
      <c r="A20" t="s">
        <v>281</v>
      </c>
      <c r="B20" t="str">
        <f t="shared" si="0"/>
        <v>ESPI_Group</v>
      </c>
      <c r="F20" t="s">
        <v>281</v>
      </c>
      <c r="N20" t="b">
        <f>LEN(_xlfn.CONCAT(C20:G20))&gt;0</f>
        <v>1</v>
      </c>
      <c r="O20" s="1" t="s">
        <v>300</v>
      </c>
    </row>
    <row r="21" spans="1:16">
      <c r="A21" t="s">
        <v>282</v>
      </c>
      <c r="B21" t="str">
        <f t="shared" si="0"/>
        <v>ESPI_Category</v>
      </c>
      <c r="F21" t="s">
        <v>282</v>
      </c>
      <c r="N21" t="b">
        <f>LEN(_xlfn.CONCAT(C21:G21))&gt;0</f>
        <v>1</v>
      </c>
      <c r="O21" t="s">
        <v>301</v>
      </c>
    </row>
    <row r="22" spans="1:16">
      <c r="A22" t="s">
        <v>283</v>
      </c>
      <c r="B22" t="str">
        <f t="shared" si="0"/>
        <v>UncertainMeasure</v>
      </c>
      <c r="F22" t="s">
        <v>283</v>
      </c>
      <c r="N22" t="b">
        <f>LEN(_xlfn.CONCAT(C22:G22))&gt;0</f>
        <v>1</v>
      </c>
      <c r="O22" t="s">
        <v>301</v>
      </c>
    </row>
    <row r="23" spans="1:16">
      <c r="A23" t="s">
        <v>88</v>
      </c>
      <c r="B23" t="str">
        <f t="shared" si="0"/>
        <v>NTG_ID</v>
      </c>
      <c r="C23" t="s">
        <v>88</v>
      </c>
      <c r="N23" t="b">
        <f t="shared" si="1"/>
        <v>1</v>
      </c>
    </row>
    <row r="24" spans="1:16">
      <c r="A24" t="s">
        <v>112</v>
      </c>
      <c r="B24" t="str">
        <f t="shared" si="0"/>
        <v>InstallationDate</v>
      </c>
      <c r="C24" t="s">
        <v>112</v>
      </c>
      <c r="N24" t="b">
        <f t="shared" si="1"/>
        <v>1</v>
      </c>
    </row>
    <row r="25" spans="1:16">
      <c r="A25" t="s">
        <v>113</v>
      </c>
      <c r="B25" t="str">
        <f t="shared" si="0"/>
        <v>PaidDate</v>
      </c>
      <c r="C25" t="s">
        <v>113</v>
      </c>
      <c r="N25" t="b">
        <f t="shared" si="1"/>
        <v>1</v>
      </c>
    </row>
    <row r="26" spans="1:16">
      <c r="A26" t="s">
        <v>111</v>
      </c>
      <c r="B26" t="str">
        <f t="shared" si="0"/>
        <v>ApplicationDate</v>
      </c>
      <c r="C26" t="s">
        <v>111</v>
      </c>
      <c r="N26" t="b">
        <f t="shared" si="1"/>
        <v>1</v>
      </c>
    </row>
    <row r="27" spans="1:16">
      <c r="A27" t="s">
        <v>284</v>
      </c>
      <c r="B27" t="str">
        <f t="shared" si="0"/>
        <v>ER_IOUReported</v>
      </c>
      <c r="F27" t="s">
        <v>284</v>
      </c>
      <c r="N27" t="b">
        <f t="shared" si="1"/>
        <v>1</v>
      </c>
      <c r="O27" t="s">
        <v>341</v>
      </c>
    </row>
    <row r="28" spans="1:16">
      <c r="A28" t="s">
        <v>67</v>
      </c>
      <c r="B28" t="str">
        <f t="shared" si="0"/>
        <v>NormUnit</v>
      </c>
      <c r="C28" t="s">
        <v>67</v>
      </c>
      <c r="N28" t="b">
        <f t="shared" si="1"/>
        <v>1</v>
      </c>
    </row>
    <row r="29" spans="1:16">
      <c r="A29" t="s">
        <v>123</v>
      </c>
      <c r="B29" t="str">
        <f t="shared" si="0"/>
        <v>MarketEffectsBenefits</v>
      </c>
      <c r="C29" t="s">
        <v>123</v>
      </c>
      <c r="N29" t="b">
        <f t="shared" si="1"/>
        <v>1</v>
      </c>
    </row>
    <row r="30" spans="1:16">
      <c r="A30" t="s">
        <v>80</v>
      </c>
      <c r="B30" t="str">
        <f t="shared" si="0"/>
        <v>NumUnits</v>
      </c>
      <c r="C30" t="s">
        <v>80</v>
      </c>
      <c r="N30" t="b">
        <f t="shared" si="1"/>
        <v>1</v>
      </c>
      <c r="P30" t="s">
        <v>80</v>
      </c>
    </row>
    <row r="31" spans="1:16">
      <c r="A31" t="s">
        <v>131</v>
      </c>
      <c r="B31" t="str">
        <f t="shared" si="0"/>
        <v>UnitkW1stBaseline</v>
      </c>
      <c r="C31" t="s">
        <v>131</v>
      </c>
      <c r="N31" t="b">
        <f t="shared" si="1"/>
        <v>1</v>
      </c>
      <c r="P31" t="s">
        <v>131</v>
      </c>
    </row>
    <row r="32" spans="1:16">
      <c r="A32" t="s">
        <v>132</v>
      </c>
      <c r="B32" t="str">
        <f t="shared" si="0"/>
        <v>UnitkWh1stBaseline</v>
      </c>
      <c r="C32" t="s">
        <v>132</v>
      </c>
      <c r="N32" t="b">
        <f t="shared" si="1"/>
        <v>1</v>
      </c>
      <c r="P32" t="s">
        <v>132</v>
      </c>
    </row>
    <row r="33" spans="1:16">
      <c r="A33" t="s">
        <v>133</v>
      </c>
      <c r="B33" t="str">
        <f t="shared" si="0"/>
        <v>UnitTherm1stBaseline</v>
      </c>
      <c r="C33" t="s">
        <v>133</v>
      </c>
      <c r="N33" t="b">
        <f t="shared" si="1"/>
        <v>1</v>
      </c>
      <c r="P33" t="s">
        <v>133</v>
      </c>
    </row>
    <row r="34" spans="1:16">
      <c r="A34" t="s">
        <v>134</v>
      </c>
      <c r="B34" t="str">
        <f t="shared" si="0"/>
        <v>UnitkW2ndBaseline</v>
      </c>
      <c r="C34" t="s">
        <v>134</v>
      </c>
      <c r="N34" t="b">
        <f t="shared" si="1"/>
        <v>1</v>
      </c>
      <c r="P34" t="s">
        <v>134</v>
      </c>
    </row>
    <row r="35" spans="1:16">
      <c r="A35" t="s">
        <v>135</v>
      </c>
      <c r="B35" t="str">
        <f t="shared" si="0"/>
        <v>UnitkWh2ndBaseline</v>
      </c>
      <c r="C35" t="s">
        <v>135</v>
      </c>
      <c r="N35" t="b">
        <f t="shared" si="1"/>
        <v>1</v>
      </c>
      <c r="P35" t="s">
        <v>135</v>
      </c>
    </row>
    <row r="36" spans="1:16">
      <c r="A36" t="s">
        <v>136</v>
      </c>
      <c r="B36" t="str">
        <f t="shared" si="0"/>
        <v>UnitTherm2ndBaseline</v>
      </c>
      <c r="C36" t="s">
        <v>136</v>
      </c>
      <c r="N36" t="b">
        <f t="shared" si="1"/>
        <v>1</v>
      </c>
      <c r="P36" t="s">
        <v>136</v>
      </c>
    </row>
    <row r="37" spans="1:16">
      <c r="A37" t="s">
        <v>142</v>
      </c>
      <c r="B37" t="str">
        <f t="shared" si="0"/>
        <v>InstallationRatekW</v>
      </c>
      <c r="C37" t="s">
        <v>142</v>
      </c>
      <c r="N37" t="b">
        <f t="shared" si="1"/>
        <v>1</v>
      </c>
    </row>
    <row r="38" spans="1:16">
      <c r="A38" t="s">
        <v>143</v>
      </c>
      <c r="B38" t="str">
        <f t="shared" si="0"/>
        <v>InstallationRatekWh</v>
      </c>
      <c r="C38" t="s">
        <v>143</v>
      </c>
      <c r="N38" t="b">
        <f t="shared" si="1"/>
        <v>1</v>
      </c>
    </row>
    <row r="39" spans="1:16">
      <c r="A39" t="s">
        <v>144</v>
      </c>
      <c r="B39" t="str">
        <f t="shared" si="0"/>
        <v>InstallationRateTherm</v>
      </c>
      <c r="C39" t="s">
        <v>144</v>
      </c>
      <c r="N39" t="b">
        <f t="shared" si="1"/>
        <v>1</v>
      </c>
    </row>
    <row r="40" spans="1:16">
      <c r="A40" t="s">
        <v>139</v>
      </c>
      <c r="B40" t="str">
        <f t="shared" si="0"/>
        <v>RealizationRatekW</v>
      </c>
      <c r="C40" t="s">
        <v>139</v>
      </c>
      <c r="N40" t="b">
        <f t="shared" si="1"/>
        <v>1</v>
      </c>
    </row>
    <row r="41" spans="1:16">
      <c r="A41" t="s">
        <v>140</v>
      </c>
      <c r="B41" t="str">
        <f t="shared" si="0"/>
        <v>RealizationRatekWh</v>
      </c>
      <c r="C41" t="s">
        <v>140</v>
      </c>
      <c r="N41" t="b">
        <f t="shared" si="1"/>
        <v>1</v>
      </c>
    </row>
    <row r="42" spans="1:16">
      <c r="A42" t="s">
        <v>141</v>
      </c>
      <c r="B42" t="str">
        <f t="shared" si="0"/>
        <v>RealizationRateTherm</v>
      </c>
      <c r="C42" t="s">
        <v>141</v>
      </c>
      <c r="N42" t="b">
        <f t="shared" si="1"/>
        <v>1</v>
      </c>
    </row>
    <row r="43" spans="1:16">
      <c r="A43" t="s">
        <v>84</v>
      </c>
      <c r="B43" t="str">
        <f t="shared" si="0"/>
        <v>NTGRkW</v>
      </c>
      <c r="C43" t="s">
        <v>84</v>
      </c>
      <c r="N43" t="b">
        <f t="shared" si="1"/>
        <v>1</v>
      </c>
    </row>
    <row r="44" spans="1:16">
      <c r="A44" t="s">
        <v>85</v>
      </c>
      <c r="B44" t="str">
        <f t="shared" si="0"/>
        <v>NTGRkWh</v>
      </c>
      <c r="C44" t="s">
        <v>85</v>
      </c>
      <c r="N44" t="b">
        <f t="shared" si="1"/>
        <v>1</v>
      </c>
    </row>
    <row r="45" spans="1:16">
      <c r="A45" t="s">
        <v>86</v>
      </c>
      <c r="B45" t="str">
        <f t="shared" si="0"/>
        <v>NTGRTherm</v>
      </c>
      <c r="C45" t="s">
        <v>86</v>
      </c>
      <c r="N45" t="b">
        <f t="shared" si="1"/>
        <v>1</v>
      </c>
    </row>
    <row r="46" spans="1:16">
      <c r="A46" t="s">
        <v>87</v>
      </c>
      <c r="B46" t="str">
        <f t="shared" si="0"/>
        <v>NTGRCost</v>
      </c>
      <c r="C46" t="s">
        <v>87</v>
      </c>
      <c r="N46" t="b">
        <f t="shared" si="1"/>
        <v>1</v>
      </c>
    </row>
    <row r="47" spans="1:16">
      <c r="A47" t="s">
        <v>137</v>
      </c>
      <c r="B47" t="str">
        <f t="shared" si="0"/>
        <v>EUL_Yrs</v>
      </c>
      <c r="C47" t="s">
        <v>137</v>
      </c>
      <c r="N47" t="b">
        <f t="shared" si="1"/>
        <v>1</v>
      </c>
      <c r="P47" t="s">
        <v>137</v>
      </c>
    </row>
    <row r="48" spans="1:16">
      <c r="A48" t="s">
        <v>138</v>
      </c>
      <c r="B48" t="str">
        <f t="shared" si="0"/>
        <v>RUL_Yrs</v>
      </c>
      <c r="C48" t="s">
        <v>138</v>
      </c>
      <c r="N48" t="b">
        <f t="shared" si="1"/>
        <v>1</v>
      </c>
      <c r="P48" t="s">
        <v>138</v>
      </c>
    </row>
    <row r="49" spans="1:17">
      <c r="A49" t="s">
        <v>1</v>
      </c>
      <c r="B49" t="str">
        <f t="shared" si="0"/>
        <v>ExAnteFirstYearGrosskW</v>
      </c>
      <c r="C49" t="s">
        <v>178</v>
      </c>
      <c r="N49" t="b">
        <f>LEN(_xlfn.CONCAT(C49:K49))&gt;0</f>
        <v>1</v>
      </c>
    </row>
    <row r="50" spans="1:17">
      <c r="A50" t="s">
        <v>2</v>
      </c>
      <c r="B50" t="str">
        <f t="shared" si="0"/>
        <v>ExAnteFirstYearGrosskWh</v>
      </c>
      <c r="C50" t="s">
        <v>177</v>
      </c>
      <c r="N50" t="b">
        <f t="shared" ref="N50:N61" si="2">LEN(_xlfn.CONCAT(C50:K50))&gt;0</f>
        <v>1</v>
      </c>
    </row>
    <row r="51" spans="1:17">
      <c r="A51" t="s">
        <v>285</v>
      </c>
      <c r="B51" t="str">
        <f t="shared" si="0"/>
        <v>ExAnteFirstYearGrossTherm</v>
      </c>
      <c r="C51" t="s">
        <v>179</v>
      </c>
      <c r="N51" t="b">
        <f t="shared" si="2"/>
        <v>1</v>
      </c>
    </row>
    <row r="52" spans="1:17">
      <c r="A52" t="s">
        <v>4</v>
      </c>
      <c r="B52" t="str">
        <f t="shared" si="0"/>
        <v>ExAnteFirstYearNetkW</v>
      </c>
      <c r="C52" t="s">
        <v>181</v>
      </c>
      <c r="N52" t="b">
        <f t="shared" si="2"/>
        <v>1</v>
      </c>
    </row>
    <row r="53" spans="1:17">
      <c r="A53" t="s">
        <v>5</v>
      </c>
      <c r="B53" t="str">
        <f t="shared" si="0"/>
        <v>ExAnteFirstYearNetkWh</v>
      </c>
      <c r="C53" t="s">
        <v>180</v>
      </c>
      <c r="N53" t="b">
        <f t="shared" si="2"/>
        <v>1</v>
      </c>
    </row>
    <row r="54" spans="1:17">
      <c r="A54" t="s">
        <v>286</v>
      </c>
      <c r="B54" t="str">
        <f t="shared" si="0"/>
        <v>ExAnteFirstYearNetTherm</v>
      </c>
      <c r="C54" t="s">
        <v>182</v>
      </c>
      <c r="N54" t="b">
        <f t="shared" si="2"/>
        <v>1</v>
      </c>
    </row>
    <row r="55" spans="1:17">
      <c r="A55" t="s">
        <v>19</v>
      </c>
      <c r="B55" t="str">
        <f t="shared" si="0"/>
        <v>ExAnteLifecycleGrosskW</v>
      </c>
      <c r="F55" t="s">
        <v>19</v>
      </c>
      <c r="N55" t="b">
        <f t="shared" si="2"/>
        <v>1</v>
      </c>
      <c r="O55" t="s">
        <v>306</v>
      </c>
    </row>
    <row r="56" spans="1:17">
      <c r="A56" t="s">
        <v>20</v>
      </c>
      <c r="B56" t="str">
        <f t="shared" si="0"/>
        <v>ExAnteLifecycleGrosskWh</v>
      </c>
      <c r="C56" t="s">
        <v>173</v>
      </c>
      <c r="N56" t="b">
        <f t="shared" si="2"/>
        <v>1</v>
      </c>
    </row>
    <row r="57" spans="1:17">
      <c r="A57" t="s">
        <v>287</v>
      </c>
      <c r="B57" t="str">
        <f t="shared" si="0"/>
        <v>ExAnteLifecycleGrossTherm</v>
      </c>
      <c r="C57" t="s">
        <v>174</v>
      </c>
      <c r="N57" t="b">
        <f t="shared" si="2"/>
        <v>1</v>
      </c>
    </row>
    <row r="58" spans="1:17">
      <c r="A58" t="s">
        <v>22</v>
      </c>
      <c r="B58" t="str">
        <f t="shared" si="0"/>
        <v>ExAnteLifecycleNetkW</v>
      </c>
      <c r="F58" t="s">
        <v>22</v>
      </c>
      <c r="N58" t="b">
        <f t="shared" si="2"/>
        <v>1</v>
      </c>
      <c r="O58" t="s">
        <v>306</v>
      </c>
    </row>
    <row r="59" spans="1:17">
      <c r="A59" t="s">
        <v>23</v>
      </c>
      <c r="B59" t="str">
        <f t="shared" si="0"/>
        <v>ExAnteLifecycleNetkWh</v>
      </c>
      <c r="C59" t="s">
        <v>175</v>
      </c>
      <c r="N59" t="b">
        <f t="shared" si="2"/>
        <v>1</v>
      </c>
    </row>
    <row r="60" spans="1:17">
      <c r="A60" t="s">
        <v>288</v>
      </c>
      <c r="B60" t="str">
        <f t="shared" si="0"/>
        <v>ExAnteLifecycleNetTherm</v>
      </c>
      <c r="C60" t="s">
        <v>176</v>
      </c>
      <c r="N60" t="b">
        <f t="shared" si="2"/>
        <v>1</v>
      </c>
    </row>
    <row r="61" spans="1:17">
      <c r="A61" t="s">
        <v>289</v>
      </c>
      <c r="B61" t="str">
        <f t="shared" si="0"/>
        <v>EvalReportName</v>
      </c>
      <c r="F61" t="s">
        <v>289</v>
      </c>
      <c r="N61" t="b">
        <f t="shared" si="2"/>
        <v>1</v>
      </c>
      <c r="Q61" t="s">
        <v>316</v>
      </c>
    </row>
    <row r="62" spans="1:17">
      <c r="A62" t="s">
        <v>36</v>
      </c>
      <c r="B62" t="str">
        <f t="shared" si="0"/>
        <v>EvalStdReportGroup</v>
      </c>
      <c r="G62" t="s">
        <v>363</v>
      </c>
      <c r="N62" t="b">
        <f t="shared" si="1"/>
        <v>1</v>
      </c>
      <c r="Q62" t="s">
        <v>316</v>
      </c>
    </row>
    <row r="63" spans="1:17">
      <c r="A63" t="s">
        <v>37</v>
      </c>
      <c r="B63" t="str">
        <f t="shared" si="0"/>
        <v>EvalNetPassThru</v>
      </c>
      <c r="K63" t="str">
        <f xml:space="preserve"> $R$77 &amp; " =='Yes'"</f>
        <v>InsufficientTime =='Yes'</v>
      </c>
      <c r="N63" t="b">
        <f>LEN(_xlfn.CONCAT(C63:K63))&gt;0</f>
        <v>1</v>
      </c>
      <c r="O63" t="s">
        <v>304</v>
      </c>
    </row>
    <row r="64" spans="1:17">
      <c r="A64" t="s">
        <v>38</v>
      </c>
      <c r="B64" t="str">
        <f t="shared" si="0"/>
        <v>EvalGrossPassThru</v>
      </c>
      <c r="K64" t="str">
        <f xml:space="preserve"> $R$77 &amp; " =='Yes'"</f>
        <v>InsufficientTime =='Yes'</v>
      </c>
      <c r="N64" t="b">
        <f t="shared" si="1"/>
        <v>1</v>
      </c>
      <c r="O64" t="s">
        <v>304</v>
      </c>
    </row>
    <row r="65" spans="1:20">
      <c r="A65" t="s">
        <v>39</v>
      </c>
      <c r="B65" t="str">
        <f t="shared" si="0"/>
        <v>ER_EvalExPost</v>
      </c>
      <c r="K65" t="str">
        <f xml:space="preserve"> R65 &amp; " =='ER'"</f>
        <v>EvalBaselineType =='ER'</v>
      </c>
      <c r="N65" t="b">
        <f t="shared" si="1"/>
        <v>1</v>
      </c>
      <c r="O65" t="s">
        <v>340</v>
      </c>
      <c r="Q65" t="s">
        <v>316</v>
      </c>
      <c r="R65" s="3" t="s">
        <v>231</v>
      </c>
      <c r="T65" t="s">
        <v>342</v>
      </c>
    </row>
    <row r="66" spans="1:20">
      <c r="A66" t="s">
        <v>40</v>
      </c>
      <c r="B66" t="str">
        <f t="shared" si="0"/>
        <v>EvalNumUnits</v>
      </c>
      <c r="C66" s="3" t="s">
        <v>80</v>
      </c>
      <c r="N66" t="b">
        <f>LEN(_xlfn.CONCAT(C66:K66))&gt;0</f>
        <v>1</v>
      </c>
      <c r="O66" t="s">
        <v>308</v>
      </c>
    </row>
    <row r="67" spans="1:20">
      <c r="A67" t="s">
        <v>41</v>
      </c>
      <c r="B67" t="str">
        <f t="shared" ref="B67:B100" si="3">A67</f>
        <v>EvalUnitkW1stBaseline</v>
      </c>
      <c r="K67" t="str">
        <f>E88 &amp; " / " &amp; A$30</f>
        <v>EvalBase1kWSvgs / NumUnits</v>
      </c>
      <c r="N67" t="b">
        <f t="shared" ref="N67:N100" si="4">LEN(_xlfn.CONCAT(C67:K67))&gt;0</f>
        <v>1</v>
      </c>
    </row>
    <row r="68" spans="1:20">
      <c r="A68" t="s">
        <v>42</v>
      </c>
      <c r="B68" t="str">
        <f t="shared" si="3"/>
        <v>EvalUnitkWh1stBaseline</v>
      </c>
      <c r="K68" t="str">
        <f>E89 &amp; " / " &amp; A$30</f>
        <v>EvalBase1kWhSvgs / NumUnits</v>
      </c>
      <c r="N68" t="b">
        <f t="shared" si="4"/>
        <v>1</v>
      </c>
    </row>
    <row r="69" spans="1:20">
      <c r="A69" t="s">
        <v>43</v>
      </c>
      <c r="B69" t="str">
        <f t="shared" si="3"/>
        <v>EvalUnitTherm1stBaseline</v>
      </c>
      <c r="K69" t="str">
        <f>E90 &amp; " / " &amp; A$30</f>
        <v>EvalBase1ThermSvgs / NumUnits</v>
      </c>
      <c r="N69" t="b">
        <f t="shared" si="4"/>
        <v>1</v>
      </c>
    </row>
    <row r="70" spans="1:20">
      <c r="A70" t="s">
        <v>44</v>
      </c>
      <c r="B70" t="str">
        <f t="shared" si="3"/>
        <v>EvalUnitkW2ndBaseline</v>
      </c>
      <c r="K70" t="str">
        <f>R88 &amp; " / " &amp; A$30</f>
        <v>EvalBase2kWSvgs / NumUnits</v>
      </c>
      <c r="N70" t="b">
        <f t="shared" si="4"/>
        <v>1</v>
      </c>
    </row>
    <row r="71" spans="1:20">
      <c r="A71" t="s">
        <v>45</v>
      </c>
      <c r="B71" t="str">
        <f t="shared" si="3"/>
        <v>EvalUnitkWh2ndBaseline</v>
      </c>
      <c r="K71" t="str">
        <f>R89 &amp; " / " &amp; A$30</f>
        <v>EvalBase2kWhSvgs / NumUnits</v>
      </c>
      <c r="N71" t="b">
        <f t="shared" si="4"/>
        <v>1</v>
      </c>
    </row>
    <row r="72" spans="1:20">
      <c r="A72" t="s">
        <v>46</v>
      </c>
      <c r="B72" t="str">
        <f t="shared" si="3"/>
        <v>EvalUnitTherm2ndBaseline</v>
      </c>
      <c r="K72" t="str">
        <f>R90 &amp; " / " &amp; A$30</f>
        <v>EvalBase2ThermSvgs / NumUnits</v>
      </c>
      <c r="N72" t="b">
        <f t="shared" si="4"/>
        <v>1</v>
      </c>
    </row>
    <row r="73" spans="1:20">
      <c r="A73" t="s">
        <v>47</v>
      </c>
      <c r="B73" t="str">
        <f t="shared" si="3"/>
        <v>EvalInstallationRatekW</v>
      </c>
      <c r="G73">
        <v>1</v>
      </c>
      <c r="N73" t="b">
        <f t="shared" si="4"/>
        <v>1</v>
      </c>
      <c r="O73" t="s">
        <v>309</v>
      </c>
    </row>
    <row r="74" spans="1:20">
      <c r="A74" t="s">
        <v>48</v>
      </c>
      <c r="B74" t="str">
        <f t="shared" si="3"/>
        <v>EvalInstallationRatekWh</v>
      </c>
      <c r="G74">
        <v>1</v>
      </c>
      <c r="N74" t="b">
        <f t="shared" si="4"/>
        <v>1</v>
      </c>
      <c r="O74" t="s">
        <v>309</v>
      </c>
    </row>
    <row r="75" spans="1:20">
      <c r="A75" t="s">
        <v>49</v>
      </c>
      <c r="B75" t="str">
        <f t="shared" si="3"/>
        <v>EvalInstallationRateTherm</v>
      </c>
      <c r="G75">
        <v>1</v>
      </c>
      <c r="N75" t="b">
        <f t="shared" si="4"/>
        <v>1</v>
      </c>
      <c r="O75" t="s">
        <v>309</v>
      </c>
    </row>
    <row r="76" spans="1:20">
      <c r="A76" t="s">
        <v>16</v>
      </c>
      <c r="B76" t="str">
        <f t="shared" si="3"/>
        <v>EvalRRFirstYearkW</v>
      </c>
      <c r="H76" t="str">
        <f>"( " &amp; R78 &amp; " )"</f>
        <v>( DefaultGRR )</v>
      </c>
      <c r="I76" s="2" t="str">
        <f>"( " &amp;E88 &amp; " / " &amp; A49 &amp; " )"</f>
        <v>( EvalBase1kWSvgs / ExAnteFirstYearGrosskW )</v>
      </c>
      <c r="J76" t="str">
        <f>"( " &amp; R76 &amp; " =='Yes') "</f>
        <v xml:space="preserve">( NotEvaluable =='Yes') </v>
      </c>
      <c r="M76">
        <v>3</v>
      </c>
      <c r="N76" t="b">
        <f>LEN(_xlfn.CONCAT(C76:J76))&gt;0</f>
        <v>1</v>
      </c>
      <c r="O76" t="s">
        <v>307</v>
      </c>
      <c r="Q76" s="2" t="s">
        <v>315</v>
      </c>
      <c r="R76" s="3" t="s">
        <v>327</v>
      </c>
    </row>
    <row r="77" spans="1:20">
      <c r="A77" t="s">
        <v>17</v>
      </c>
      <c r="B77" t="str">
        <f t="shared" si="3"/>
        <v>EvalRRFirstYearkWh</v>
      </c>
      <c r="H77" t="str">
        <f>H76</f>
        <v>( DefaultGRR )</v>
      </c>
      <c r="I77" s="2" t="str">
        <f>"( " &amp;E89 &amp; " / " &amp; A50 &amp; " )"</f>
        <v>( EvalBase1kWhSvgs / ExAnteFirstYearGrosskWh )</v>
      </c>
      <c r="J77" t="str">
        <f>J76</f>
        <v xml:space="preserve">( NotEvaluable =='Yes') </v>
      </c>
      <c r="M77">
        <f>M76</f>
        <v>3</v>
      </c>
      <c r="N77" t="b">
        <f>LEN(_xlfn.CONCAT(C77:J77))&gt;0</f>
        <v>1</v>
      </c>
      <c r="O77" t="s">
        <v>307</v>
      </c>
      <c r="Q77" s="2" t="s">
        <v>315</v>
      </c>
      <c r="R77" s="3" t="s">
        <v>328</v>
      </c>
    </row>
    <row r="78" spans="1:20">
      <c r="A78" t="s">
        <v>290</v>
      </c>
      <c r="B78" t="str">
        <f t="shared" si="3"/>
        <v>EvalRRFirstYearTherm</v>
      </c>
      <c r="H78" t="str">
        <f>H77</f>
        <v>( DefaultGRR )</v>
      </c>
      <c r="I78" s="2" t="str">
        <f>"( " &amp;E90 &amp; " / " &amp; A51 &amp; " )"</f>
        <v>( EvalBase1ThermSvgs / ExAnteFirstYearGrossTherm )</v>
      </c>
      <c r="J78" t="str">
        <f>J77</f>
        <v xml:space="preserve">( NotEvaluable =='Yes') </v>
      </c>
      <c r="M78">
        <f>M77</f>
        <v>3</v>
      </c>
      <c r="N78" t="b">
        <f>LEN(_xlfn.CONCAT(C78:J78))&gt;0</f>
        <v>1</v>
      </c>
      <c r="O78" t="s">
        <v>307</v>
      </c>
      <c r="Q78" s="2" t="s">
        <v>315</v>
      </c>
      <c r="R78" s="3" t="s">
        <v>329</v>
      </c>
    </row>
    <row r="79" spans="1:20">
      <c r="A79" t="s">
        <v>50</v>
      </c>
      <c r="B79" t="str">
        <f t="shared" si="3"/>
        <v>EvalRRLifecyclekW</v>
      </c>
      <c r="L79" t="str">
        <f>A94 &amp; " / " &amp; A55</f>
        <v>EvalExPostLifecycleGrosskW / ExAnteLifecycleGrosskW</v>
      </c>
      <c r="M79">
        <f>M76</f>
        <v>3</v>
      </c>
      <c r="N79" t="b">
        <f>LEN(_xlfn.CONCAT(C79:L79))&gt;0</f>
        <v>1</v>
      </c>
      <c r="O79" t="s">
        <v>323</v>
      </c>
      <c r="Q79" t="s">
        <v>316</v>
      </c>
    </row>
    <row r="80" spans="1:20">
      <c r="A80" t="s">
        <v>51</v>
      </c>
      <c r="B80" t="str">
        <f t="shared" si="3"/>
        <v>EvalRRLifecyclekWh</v>
      </c>
      <c r="L80" t="str">
        <f>A95 &amp; " / " &amp; A56</f>
        <v>EvalExPostLifecycleGrosskWh / ExAnteLifecycleGrosskWh</v>
      </c>
      <c r="M80">
        <f>M77</f>
        <v>3</v>
      </c>
      <c r="N80" t="b">
        <f>LEN(_xlfn.CONCAT(C80:L80))&gt;0</f>
        <v>1</v>
      </c>
      <c r="O80" t="s">
        <v>323</v>
      </c>
      <c r="Q80" t="s">
        <v>316</v>
      </c>
    </row>
    <row r="81" spans="1:19">
      <c r="A81" t="s">
        <v>52</v>
      </c>
      <c r="B81" t="str">
        <f t="shared" si="3"/>
        <v>EvalRRLifecycleTherm</v>
      </c>
      <c r="L81" t="str">
        <f>A96 &amp; " / " &amp; A57</f>
        <v>EvalExPostLifecycleGrossTherm / ExAnteLifecycleGrossTherm</v>
      </c>
      <c r="M81">
        <f>M78</f>
        <v>3</v>
      </c>
      <c r="N81" t="b">
        <f>LEN(_xlfn.CONCAT(C81:L81))&gt;0</f>
        <v>1</v>
      </c>
      <c r="O81" t="s">
        <v>323</v>
      </c>
      <c r="Q81" t="s">
        <v>316</v>
      </c>
    </row>
    <row r="82" spans="1:19">
      <c r="A82" t="s">
        <v>53</v>
      </c>
      <c r="B82" t="str">
        <f t="shared" si="3"/>
        <v>EvalNTGRkW</v>
      </c>
      <c r="H82" t="str">
        <f>"( " &amp; A43 &amp; " )"</f>
        <v>( NTGRkW )</v>
      </c>
      <c r="I82" t="str">
        <f>"( " &amp; R83 &amp; " )"</f>
        <v>( EvalNTG_kWH )</v>
      </c>
      <c r="J82" t="str">
        <f>R101 &amp; " =='Pass'"</f>
        <v>EvalNTG_ID =='Pass'</v>
      </c>
      <c r="N82" t="b">
        <f t="shared" si="4"/>
        <v>1</v>
      </c>
      <c r="O82" t="s">
        <v>311</v>
      </c>
      <c r="Q82" t="s">
        <v>317</v>
      </c>
    </row>
    <row r="83" spans="1:19">
      <c r="A83" t="s">
        <v>54</v>
      </c>
      <c r="B83" t="str">
        <f t="shared" si="3"/>
        <v>EvalNTGRkWh</v>
      </c>
      <c r="H83" t="str">
        <f>"( " &amp; A44 &amp; " )"</f>
        <v>( NTGRkWh )</v>
      </c>
      <c r="I83" t="str">
        <f>"( " &amp; R83 &amp; " )"</f>
        <v>( EvalNTG_kWH )</v>
      </c>
      <c r="J83" t="str">
        <f>J82</f>
        <v>EvalNTG_ID =='Pass'</v>
      </c>
      <c r="N83" t="b">
        <f t="shared" si="4"/>
        <v>1</v>
      </c>
      <c r="O83" t="s">
        <v>311</v>
      </c>
      <c r="Q83" t="s">
        <v>317</v>
      </c>
      <c r="R83" s="3" t="s">
        <v>331</v>
      </c>
    </row>
    <row r="84" spans="1:19">
      <c r="A84" t="s">
        <v>55</v>
      </c>
      <c r="B84" t="str">
        <f t="shared" si="3"/>
        <v>EvalNTGRTherm</v>
      </c>
      <c r="H84" t="str">
        <f>"( " &amp; A45 &amp; " )"</f>
        <v>( NTGRTherm )</v>
      </c>
      <c r="I84" t="str">
        <f>"( " &amp; R84 &amp; " )"</f>
        <v>( EvalNTG_therms )</v>
      </c>
      <c r="J84" t="str">
        <f>J83</f>
        <v>EvalNTG_ID =='Pass'</v>
      </c>
      <c r="N84" t="b">
        <f t="shared" si="4"/>
        <v>1</v>
      </c>
      <c r="O84" t="s">
        <v>311</v>
      </c>
      <c r="Q84" t="s">
        <v>317</v>
      </c>
      <c r="R84" s="3" t="s">
        <v>332</v>
      </c>
    </row>
    <row r="85" spans="1:19">
      <c r="A85" t="s">
        <v>56</v>
      </c>
      <c r="B85" t="str">
        <f t="shared" si="3"/>
        <v>EvalNTGRCost</v>
      </c>
      <c r="H85" t="str">
        <f>"( " &amp; A83 &amp; " )"</f>
        <v>( EvalNTGRkWh )</v>
      </c>
      <c r="I85" t="str">
        <f>"( " &amp; A84 &amp; " )"</f>
        <v>( EvalNTGRTherm )</v>
      </c>
      <c r="J85" s="2" t="str">
        <f>E89 &amp; " * 0.003412  &gt; " &amp; E90 &amp; " / 10"</f>
        <v>EvalBase1kWhSvgs * 0.003412  &gt; EvalBase1ThermSvgs / 10</v>
      </c>
      <c r="K85" s="2"/>
      <c r="N85" t="b">
        <f t="shared" si="4"/>
        <v>1</v>
      </c>
      <c r="O85" t="s">
        <v>337</v>
      </c>
      <c r="Q85" t="s">
        <v>317</v>
      </c>
    </row>
    <row r="86" spans="1:19">
      <c r="A86" t="s">
        <v>57</v>
      </c>
      <c r="B86" t="str">
        <f t="shared" si="3"/>
        <v>EvalEUL_Yrs</v>
      </c>
      <c r="H86" t="str">
        <f>"( " &amp; A47 &amp; " )"</f>
        <v>( EUL_Yrs )</v>
      </c>
      <c r="I86" t="str">
        <f>"( " &amp; A86 &amp; " )"</f>
        <v>( EvalEUL_Yrs )</v>
      </c>
      <c r="J86" t="str">
        <f>S86 &amp; " =='Pass'"</f>
        <v>EvalEUL_ID =='Pass'</v>
      </c>
      <c r="N86" t="b">
        <f t="shared" si="4"/>
        <v>1</v>
      </c>
      <c r="O86" t="s">
        <v>311</v>
      </c>
      <c r="Q86" s="4" t="s">
        <v>368</v>
      </c>
      <c r="R86" t="str">
        <f>A86</f>
        <v>EvalEUL_Yrs</v>
      </c>
      <c r="S86" s="3" t="s">
        <v>333</v>
      </c>
    </row>
    <row r="87" spans="1:19">
      <c r="A87" t="s">
        <v>35</v>
      </c>
      <c r="B87" t="str">
        <f t="shared" si="3"/>
        <v>EvalRUL_Yrs</v>
      </c>
      <c r="H87" t="str">
        <f>"( " &amp; A48 &amp; " )"</f>
        <v>( RUL_Yrs )</v>
      </c>
      <c r="I87" t="str">
        <f>"( " &amp; A87 &amp; " )"</f>
        <v>( EvalRUL_Yrs )</v>
      </c>
      <c r="J87" t="str">
        <f>S87 &amp; " =='Pass'"</f>
        <v>EvalEUL_ID =='Pass'</v>
      </c>
      <c r="M87">
        <v>3</v>
      </c>
      <c r="N87" t="b">
        <f t="shared" si="4"/>
        <v>1</v>
      </c>
      <c r="O87" t="s">
        <v>311</v>
      </c>
      <c r="Q87" t="s">
        <v>369</v>
      </c>
      <c r="R87" t="str">
        <f>A87</f>
        <v>EvalRUL_Yrs</v>
      </c>
      <c r="S87" s="3" t="s">
        <v>333</v>
      </c>
    </row>
    <row r="88" spans="1:19">
      <c r="A88" t="s">
        <v>7</v>
      </c>
      <c r="B88" t="str">
        <f t="shared" si="3"/>
        <v>EvalExPostFirstYearGrosskW</v>
      </c>
      <c r="E88" t="s">
        <v>248</v>
      </c>
      <c r="M88">
        <v>4</v>
      </c>
      <c r="N88" t="b">
        <f t="shared" si="4"/>
        <v>1</v>
      </c>
      <c r="O88" s="2" t="s">
        <v>321</v>
      </c>
      <c r="Q88" t="s">
        <v>318</v>
      </c>
      <c r="R88" s="3" t="str">
        <f>SUBSTITUTE(E88,"1", "2")</f>
        <v>EvalBase2kWSvgs</v>
      </c>
    </row>
    <row r="89" spans="1:19">
      <c r="A89" t="s">
        <v>8</v>
      </c>
      <c r="B89" t="str">
        <f t="shared" si="3"/>
        <v>EvalExPostFirstYearGrosskWh</v>
      </c>
      <c r="E89" t="s">
        <v>250</v>
      </c>
      <c r="M89">
        <v>5</v>
      </c>
      <c r="N89" t="b">
        <f t="shared" si="4"/>
        <v>1</v>
      </c>
      <c r="O89" s="2" t="s">
        <v>321</v>
      </c>
      <c r="Q89" t="s">
        <v>318</v>
      </c>
      <c r="R89" s="3" t="str">
        <f>SUBSTITUTE(E89,"1", "2")</f>
        <v>EvalBase2kWhSvgs</v>
      </c>
    </row>
    <row r="90" spans="1:19">
      <c r="A90" t="s">
        <v>291</v>
      </c>
      <c r="B90" t="str">
        <f t="shared" si="3"/>
        <v>EvalExPostFirstYearGrossTherm</v>
      </c>
      <c r="E90" t="s">
        <v>252</v>
      </c>
      <c r="M90">
        <v>5</v>
      </c>
      <c r="N90" t="b">
        <f t="shared" si="4"/>
        <v>1</v>
      </c>
      <c r="O90" s="2" t="s">
        <v>321</v>
      </c>
      <c r="Q90" t="s">
        <v>318</v>
      </c>
      <c r="R90" s="3" t="str">
        <f>SUBSTITUTE(E90,"1", "2")</f>
        <v>EvalBase2ThermSvgs</v>
      </c>
    </row>
    <row r="91" spans="1:19">
      <c r="A91" t="s">
        <v>10</v>
      </c>
      <c r="B91" t="str">
        <f t="shared" si="3"/>
        <v>EvalExPostFirstYearNetkW</v>
      </c>
      <c r="K91" t="str">
        <f>E88 &amp; " * " &amp; A83</f>
        <v>EvalBase1kWSvgs * EvalNTGRkWh</v>
      </c>
      <c r="M91">
        <f t="shared" ref="M91:M99" si="5">M88</f>
        <v>4</v>
      </c>
      <c r="N91" t="b">
        <f t="shared" si="4"/>
        <v>1</v>
      </c>
      <c r="O91" t="s">
        <v>305</v>
      </c>
    </row>
    <row r="92" spans="1:19">
      <c r="A92" t="s">
        <v>11</v>
      </c>
      <c r="B92" t="str">
        <f t="shared" si="3"/>
        <v>EvalExPostFirstYearNetkWh</v>
      </c>
      <c r="K92" t="str">
        <f t="shared" ref="K92:K93" si="6">E89 &amp; " * " &amp; A83</f>
        <v>EvalBase1kWhSvgs * EvalNTGRkWh</v>
      </c>
      <c r="M92">
        <f t="shared" si="5"/>
        <v>5</v>
      </c>
      <c r="N92" t="b">
        <f t="shared" si="4"/>
        <v>1</v>
      </c>
      <c r="O92" t="s">
        <v>305</v>
      </c>
    </row>
    <row r="93" spans="1:19">
      <c r="A93" t="s">
        <v>292</v>
      </c>
      <c r="B93" t="str">
        <f t="shared" si="3"/>
        <v>EvalExPostFirstYearNetTherm</v>
      </c>
      <c r="K93" t="str">
        <f t="shared" si="6"/>
        <v>EvalBase1ThermSvgs * EvalNTGRTherm</v>
      </c>
      <c r="M93">
        <f t="shared" si="5"/>
        <v>5</v>
      </c>
      <c r="N93" t="b">
        <f t="shared" si="4"/>
        <v>1</v>
      </c>
      <c r="O93" t="s">
        <v>305</v>
      </c>
    </row>
    <row r="94" spans="1:19">
      <c r="A94" t="s">
        <v>25</v>
      </c>
      <c r="B94" t="str">
        <f t="shared" si="3"/>
        <v>EvalExPostLifecycleGrosskW</v>
      </c>
      <c r="H94" s="2" t="str">
        <f>"( " &amp; E88 &amp; " * " &amp; R$87 &amp; " + ( " &amp; R$86 &amp; " - " &amp; R$87 &amp; " ) * " &amp; R88 &amp; " )"</f>
        <v>( EvalBase1kWSvgs * EvalRUL_Yrs + ( EvalEUL_Yrs - EvalRUL_Yrs ) * EvalBase2kWSvgs )</v>
      </c>
      <c r="I94" s="2" t="str">
        <f>E88 &amp; " * " &amp; R$86</f>
        <v>EvalBase1kWSvgs * EvalEUL_Yrs</v>
      </c>
      <c r="J94" s="2" t="s">
        <v>342</v>
      </c>
      <c r="M94">
        <f t="shared" si="5"/>
        <v>4</v>
      </c>
      <c r="N94" t="b">
        <f t="shared" ref="N94:N99" si="7">LEN(_xlfn.CONCAT(C94:J94))&gt;0</f>
        <v>1</v>
      </c>
      <c r="O94" t="s">
        <v>322</v>
      </c>
      <c r="Q94" t="s">
        <v>319</v>
      </c>
    </row>
    <row r="95" spans="1:19">
      <c r="A95" t="s">
        <v>26</v>
      </c>
      <c r="B95" t="str">
        <f t="shared" si="3"/>
        <v>EvalExPostLifecycleGrosskWh</v>
      </c>
      <c r="H95" s="2" t="str">
        <f>"( " &amp; E89 &amp; " * " &amp; R$87 &amp; " + ( " &amp; R$86 &amp; " - " &amp; R$87 &amp; " ) * " &amp; R89 &amp; " )"</f>
        <v>( EvalBase1kWhSvgs * EvalRUL_Yrs + ( EvalEUL_Yrs - EvalRUL_Yrs ) * EvalBase2kWhSvgs )</v>
      </c>
      <c r="I95" s="2" t="str">
        <f>E89 &amp; " * " &amp; R$86</f>
        <v>EvalBase1kWhSvgs * EvalEUL_Yrs</v>
      </c>
      <c r="J95" s="2" t="s">
        <v>342</v>
      </c>
      <c r="M95">
        <f t="shared" si="5"/>
        <v>5</v>
      </c>
      <c r="N95" t="b">
        <f t="shared" si="7"/>
        <v>1</v>
      </c>
      <c r="O95" t="s">
        <v>322</v>
      </c>
      <c r="Q95" t="s">
        <v>319</v>
      </c>
    </row>
    <row r="96" spans="1:19">
      <c r="A96" t="s">
        <v>293</v>
      </c>
      <c r="B96" t="str">
        <f t="shared" si="3"/>
        <v>EvalExPostLifecycleGrossTherm</v>
      </c>
      <c r="H96" s="2" t="str">
        <f>"( " &amp; E90 &amp; " * " &amp; R$87 &amp; " + ( " &amp; R$86 &amp; " - " &amp; R$87 &amp; " ) * " &amp; R90 &amp; " )"</f>
        <v>( EvalBase1ThermSvgs * EvalRUL_Yrs + ( EvalEUL_Yrs - EvalRUL_Yrs ) * EvalBase2ThermSvgs )</v>
      </c>
      <c r="I96" s="2" t="str">
        <f>E90 &amp; " * " &amp; R$86</f>
        <v>EvalBase1ThermSvgs * EvalEUL_Yrs</v>
      </c>
      <c r="J96" s="2" t="s">
        <v>342</v>
      </c>
      <c r="M96">
        <f t="shared" si="5"/>
        <v>5</v>
      </c>
      <c r="N96" t="b">
        <f t="shared" si="7"/>
        <v>1</v>
      </c>
      <c r="O96" t="s">
        <v>322</v>
      </c>
      <c r="Q96" t="s">
        <v>319</v>
      </c>
    </row>
    <row r="97" spans="1:18">
      <c r="A97" t="s">
        <v>28</v>
      </c>
      <c r="B97" t="str">
        <f t="shared" si="3"/>
        <v>EvalExPostLifecycleNetkW</v>
      </c>
      <c r="H97" s="2" t="str">
        <f>"( ( " &amp; E88 &amp; " * " &amp; R$87 &amp; " + ( " &amp; R$86 &amp; " - " &amp; R$87 &amp; " ) * " &amp; R88 &amp; " ) * " &amp;A82 &amp; " )"</f>
        <v>( ( EvalBase1kWSvgs * EvalRUL_Yrs + ( EvalEUL_Yrs - EvalRUL_Yrs ) * EvalBase2kWSvgs ) * EvalNTGRkW )</v>
      </c>
      <c r="I97" s="2" t="str">
        <f>"( " &amp; I94 &amp; " ) * " &amp;A82</f>
        <v>( EvalBase1kWSvgs * EvalEUL_Yrs ) * EvalNTGRkW</v>
      </c>
      <c r="J97" s="2" t="s">
        <v>342</v>
      </c>
      <c r="M97">
        <f t="shared" si="5"/>
        <v>4</v>
      </c>
      <c r="N97" t="b">
        <f t="shared" si="7"/>
        <v>1</v>
      </c>
      <c r="O97" t="s">
        <v>322</v>
      </c>
      <c r="Q97" t="s">
        <v>320</v>
      </c>
    </row>
    <row r="98" spans="1:18">
      <c r="A98" t="s">
        <v>29</v>
      </c>
      <c r="B98" t="str">
        <f t="shared" si="3"/>
        <v>EvalExPostLifecycleNetkWh</v>
      </c>
      <c r="H98" s="2" t="str">
        <f>"( ( " &amp; E89 &amp; " * " &amp; R$87 &amp; " + ( " &amp; R$86 &amp; " - " &amp; R$87 &amp; " ) * " &amp; R89 &amp; " ) * " &amp;R83 &amp; " )"</f>
        <v>( ( EvalBase1kWhSvgs * EvalRUL_Yrs + ( EvalEUL_Yrs - EvalRUL_Yrs ) * EvalBase2kWhSvgs ) * EvalNTG_kWH )</v>
      </c>
      <c r="I98" s="2" t="str">
        <f>"( " &amp; I95 &amp; " ) * " &amp;R83</f>
        <v>( EvalBase1kWhSvgs * EvalEUL_Yrs ) * EvalNTG_kWH</v>
      </c>
      <c r="J98" s="2" t="s">
        <v>342</v>
      </c>
      <c r="M98">
        <f t="shared" si="5"/>
        <v>5</v>
      </c>
      <c r="N98" t="b">
        <f t="shared" si="7"/>
        <v>1</v>
      </c>
      <c r="O98" t="s">
        <v>322</v>
      </c>
      <c r="Q98" t="s">
        <v>320</v>
      </c>
    </row>
    <row r="99" spans="1:18">
      <c r="A99" t="s">
        <v>294</v>
      </c>
      <c r="B99" t="str">
        <f t="shared" si="3"/>
        <v>EvalExPostLifecycleNetTherm</v>
      </c>
      <c r="H99" s="2" t="str">
        <f>"( ( " &amp; E90 &amp; " * " &amp; R$87 &amp; " + ( " &amp; R$86 &amp; " - " &amp; R$87 &amp; " ) * " &amp; R90 &amp; " ) * " &amp;R84 &amp; " )"</f>
        <v>( ( EvalBase1ThermSvgs * EvalRUL_Yrs + ( EvalEUL_Yrs - EvalRUL_Yrs ) * EvalBase2ThermSvgs ) * EvalNTG_therms )</v>
      </c>
      <c r="I99" s="2" t="str">
        <f>"( " &amp; I96 &amp; " ) * " &amp;R84</f>
        <v>( EvalBase1ThermSvgs * EvalEUL_Yrs ) * EvalNTG_therms</v>
      </c>
      <c r="J99" s="2" t="s">
        <v>342</v>
      </c>
      <c r="M99">
        <f t="shared" si="5"/>
        <v>5</v>
      </c>
      <c r="N99" t="b">
        <f t="shared" si="7"/>
        <v>1</v>
      </c>
      <c r="O99" t="s">
        <v>322</v>
      </c>
      <c r="Q99" t="s">
        <v>320</v>
      </c>
    </row>
    <row r="100" spans="1:18">
      <c r="A100" t="s">
        <v>295</v>
      </c>
      <c r="B100" t="str">
        <f t="shared" si="3"/>
        <v>AppendixOrder</v>
      </c>
      <c r="F100" t="s">
        <v>295</v>
      </c>
      <c r="N100" t="b">
        <f t="shared" si="4"/>
        <v>1</v>
      </c>
      <c r="O100" t="s">
        <v>297</v>
      </c>
    </row>
    <row r="101" spans="1:18">
      <c r="B101" t="s">
        <v>360</v>
      </c>
      <c r="K101" t="str">
        <f>"( " &amp; B$23 &amp; " .str.lower() == " &amp; R101 &amp; " .str.lower()  ) &amp; ( " &amp; B44 &amp; " != " &amp; B83 &amp; " )"</f>
        <v>( NTG_ID .str.lower() == EvalNTG_ID .str.lower()  ) &amp; ( NTGRkWh != EvalNTGRkWh )</v>
      </c>
      <c r="R101" t="s">
        <v>330</v>
      </c>
    </row>
    <row r="102" spans="1:18">
      <c r="B102" t="s">
        <v>361</v>
      </c>
      <c r="I102" s="9"/>
      <c r="K102" t="str">
        <f>"( " &amp; B$23 &amp; " .str.lower() == " &amp; R102 &amp; " .str.lower()  ) &amp; ( " &amp; B45 &amp; " != " &amp; B84 &amp; " )"</f>
        <v>( NTG_ID .str.lower() == EvalNTG_ID .str.lower()  ) &amp; ( NTGRTherm != EvalNTGRTherm )</v>
      </c>
      <c r="R102" t="str">
        <f>R101</f>
        <v>EvalNTG_ID</v>
      </c>
    </row>
    <row r="103" spans="1:18">
      <c r="B103" t="s">
        <v>362</v>
      </c>
      <c r="K103" s="8" t="str">
        <f>J76</f>
        <v xml:space="preserve">( NotEvaluable =='Yes') </v>
      </c>
    </row>
    <row r="104" spans="1:18">
      <c r="B104" t="s">
        <v>270</v>
      </c>
      <c r="C104" t="s">
        <v>270</v>
      </c>
    </row>
  </sheetData>
  <autoFilter ref="A1:R104" xr:uid="{B61A245C-25DA-4F56-AB8C-87AA0EBAD902}"/>
  <conditionalFormatting sqref="C2:C100">
    <cfRule type="duplicateValues" dxfId="4" priority="5"/>
  </conditionalFormatting>
  <conditionalFormatting sqref="E2:E85 E88:E100 R86:R87">
    <cfRule type="duplicateValues" dxfId="3" priority="4"/>
  </conditionalFormatting>
  <conditionalFormatting sqref="F2:F100">
    <cfRule type="duplicateValues" dxfId="2" priority="3"/>
  </conditionalFormatting>
  <conditionalFormatting sqref="R83">
    <cfRule type="duplicateValues" dxfId="1" priority="2"/>
  </conditionalFormatting>
  <conditionalFormatting sqref="R8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81042-BF35-4F1C-97FC-987D131FBA8B}">
  <dimension ref="A1:C55"/>
  <sheetViews>
    <sheetView workbookViewId="0">
      <selection activeCell="F15" sqref="F15"/>
    </sheetView>
  </sheetViews>
  <sheetFormatPr defaultRowHeight="15"/>
  <cols>
    <col min="1" max="1" width="23.42578125" customWidth="1"/>
  </cols>
  <sheetData>
    <row r="1" spans="1:3">
      <c r="A1" t="s">
        <v>207</v>
      </c>
      <c r="B1" t="s">
        <v>31</v>
      </c>
      <c r="C1" t="s">
        <v>34</v>
      </c>
    </row>
    <row r="2" spans="1:3">
      <c r="A2" t="s">
        <v>0</v>
      </c>
      <c r="B2" t="s">
        <v>32</v>
      </c>
      <c r="C2" t="b">
        <v>1</v>
      </c>
    </row>
    <row r="3" spans="1:3">
      <c r="A3" t="s">
        <v>1</v>
      </c>
      <c r="B3" t="s">
        <v>32</v>
      </c>
      <c r="C3" t="b">
        <v>1</v>
      </c>
    </row>
    <row r="4" spans="1:3">
      <c r="A4" t="s">
        <v>2</v>
      </c>
      <c r="B4" t="s">
        <v>32</v>
      </c>
      <c r="C4" t="b">
        <v>1</v>
      </c>
    </row>
    <row r="5" spans="1:3">
      <c r="A5" t="s">
        <v>3</v>
      </c>
      <c r="B5" t="s">
        <v>32</v>
      </c>
      <c r="C5" t="b">
        <v>1</v>
      </c>
    </row>
    <row r="6" spans="1:3">
      <c r="A6" t="s">
        <v>4</v>
      </c>
      <c r="B6" t="s">
        <v>32</v>
      </c>
      <c r="C6" t="b">
        <v>1</v>
      </c>
    </row>
    <row r="7" spans="1:3">
      <c r="A7" t="s">
        <v>5</v>
      </c>
      <c r="B7" t="s">
        <v>32</v>
      </c>
      <c r="C7" t="b">
        <v>1</v>
      </c>
    </row>
    <row r="8" spans="1:3">
      <c r="A8" t="s">
        <v>6</v>
      </c>
      <c r="B8" t="s">
        <v>32</v>
      </c>
      <c r="C8" t="b">
        <v>1</v>
      </c>
    </row>
    <row r="9" spans="1:3">
      <c r="A9" t="s">
        <v>7</v>
      </c>
      <c r="B9" t="s">
        <v>33</v>
      </c>
      <c r="C9" t="b">
        <v>1</v>
      </c>
    </row>
    <row r="10" spans="1:3">
      <c r="A10" t="s">
        <v>8</v>
      </c>
      <c r="B10" t="s">
        <v>33</v>
      </c>
      <c r="C10" t="b">
        <v>1</v>
      </c>
    </row>
    <row r="11" spans="1:3">
      <c r="A11" t="s">
        <v>9</v>
      </c>
      <c r="B11" t="s">
        <v>33</v>
      </c>
      <c r="C11" t="b">
        <v>1</v>
      </c>
    </row>
    <row r="12" spans="1:3">
      <c r="A12" t="s">
        <v>10</v>
      </c>
      <c r="B12" t="s">
        <v>33</v>
      </c>
      <c r="C12" t="b">
        <v>1</v>
      </c>
    </row>
    <row r="13" spans="1:3">
      <c r="A13" t="s">
        <v>11</v>
      </c>
      <c r="B13" t="s">
        <v>33</v>
      </c>
      <c r="C13" t="b">
        <v>1</v>
      </c>
    </row>
    <row r="14" spans="1:3">
      <c r="A14" t="s">
        <v>12</v>
      </c>
      <c r="B14" t="s">
        <v>33</v>
      </c>
      <c r="C14" t="b">
        <v>1</v>
      </c>
    </row>
    <row r="15" spans="1:3">
      <c r="A15" t="s">
        <v>13</v>
      </c>
      <c r="B15" t="s">
        <v>32</v>
      </c>
      <c r="C15" t="b">
        <v>1</v>
      </c>
    </row>
    <row r="16" spans="1:3">
      <c r="A16" t="s">
        <v>14</v>
      </c>
      <c r="B16" t="s">
        <v>32</v>
      </c>
      <c r="C16" t="b">
        <v>1</v>
      </c>
    </row>
    <row r="17" spans="1:3">
      <c r="A17" t="s">
        <v>15</v>
      </c>
      <c r="B17" t="s">
        <v>32</v>
      </c>
      <c r="C17" t="b">
        <v>1</v>
      </c>
    </row>
    <row r="18" spans="1:3">
      <c r="A18" t="s">
        <v>16</v>
      </c>
      <c r="B18" t="s">
        <v>33</v>
      </c>
      <c r="C18" t="b">
        <v>1</v>
      </c>
    </row>
    <row r="19" spans="1:3">
      <c r="A19" t="s">
        <v>17</v>
      </c>
      <c r="B19" t="s">
        <v>33</v>
      </c>
      <c r="C19" t="b">
        <v>1</v>
      </c>
    </row>
    <row r="20" spans="1:3">
      <c r="A20" t="s">
        <v>18</v>
      </c>
      <c r="B20" t="s">
        <v>33</v>
      </c>
      <c r="C20" t="b">
        <v>1</v>
      </c>
    </row>
    <row r="21" spans="1:3">
      <c r="A21" t="s">
        <v>19</v>
      </c>
      <c r="B21" t="s">
        <v>32</v>
      </c>
      <c r="C21" t="b">
        <v>1</v>
      </c>
    </row>
    <row r="22" spans="1:3">
      <c r="A22" t="s">
        <v>20</v>
      </c>
      <c r="B22" t="s">
        <v>32</v>
      </c>
      <c r="C22" t="b">
        <v>1</v>
      </c>
    </row>
    <row r="23" spans="1:3">
      <c r="A23" t="s">
        <v>21</v>
      </c>
      <c r="B23" t="s">
        <v>32</v>
      </c>
      <c r="C23" t="b">
        <v>1</v>
      </c>
    </row>
    <row r="24" spans="1:3">
      <c r="A24" t="s">
        <v>22</v>
      </c>
      <c r="B24" t="s">
        <v>32</v>
      </c>
      <c r="C24" t="b">
        <v>1</v>
      </c>
    </row>
    <row r="25" spans="1:3">
      <c r="A25" t="s">
        <v>23</v>
      </c>
      <c r="B25" t="s">
        <v>32</v>
      </c>
      <c r="C25" t="b">
        <v>1</v>
      </c>
    </row>
    <row r="26" spans="1:3">
      <c r="A26" t="s">
        <v>24</v>
      </c>
      <c r="B26" t="s">
        <v>32</v>
      </c>
      <c r="C26" t="b">
        <v>1</v>
      </c>
    </row>
    <row r="27" spans="1:3">
      <c r="A27" t="s">
        <v>25</v>
      </c>
      <c r="B27" t="s">
        <v>33</v>
      </c>
      <c r="C27" t="b">
        <v>1</v>
      </c>
    </row>
    <row r="28" spans="1:3">
      <c r="A28" t="s">
        <v>26</v>
      </c>
      <c r="B28" t="s">
        <v>33</v>
      </c>
      <c r="C28" t="b">
        <v>1</v>
      </c>
    </row>
    <row r="29" spans="1:3">
      <c r="A29" t="s">
        <v>27</v>
      </c>
      <c r="B29" t="s">
        <v>33</v>
      </c>
      <c r="C29" t="b">
        <v>1</v>
      </c>
    </row>
    <row r="30" spans="1:3">
      <c r="A30" t="s">
        <v>28</v>
      </c>
      <c r="B30" t="s">
        <v>33</v>
      </c>
      <c r="C30" t="b">
        <v>1</v>
      </c>
    </row>
    <row r="31" spans="1:3">
      <c r="A31" t="s">
        <v>29</v>
      </c>
      <c r="B31" t="s">
        <v>33</v>
      </c>
      <c r="C31" t="b">
        <v>1</v>
      </c>
    </row>
    <row r="32" spans="1:3">
      <c r="A32" t="s">
        <v>30</v>
      </c>
      <c r="B32" t="s">
        <v>33</v>
      </c>
      <c r="C32" t="b">
        <v>1</v>
      </c>
    </row>
    <row r="33" spans="1:3">
      <c r="A33" t="s">
        <v>36</v>
      </c>
      <c r="B33" t="s">
        <v>33</v>
      </c>
      <c r="C33" t="b">
        <v>0</v>
      </c>
    </row>
    <row r="34" spans="1:3">
      <c r="A34" t="s">
        <v>37</v>
      </c>
      <c r="B34" t="s">
        <v>33</v>
      </c>
      <c r="C34" t="b">
        <v>0</v>
      </c>
    </row>
    <row r="35" spans="1:3">
      <c r="A35" t="s">
        <v>38</v>
      </c>
      <c r="B35" t="s">
        <v>33</v>
      </c>
      <c r="C35" t="b">
        <v>0</v>
      </c>
    </row>
    <row r="36" spans="1:3">
      <c r="A36" t="s">
        <v>39</v>
      </c>
      <c r="B36" t="s">
        <v>33</v>
      </c>
      <c r="C36" t="b">
        <v>0</v>
      </c>
    </row>
    <row r="37" spans="1:3">
      <c r="A37" t="s">
        <v>40</v>
      </c>
      <c r="B37" t="s">
        <v>33</v>
      </c>
      <c r="C37" t="b">
        <v>0</v>
      </c>
    </row>
    <row r="38" spans="1:3">
      <c r="A38" t="s">
        <v>41</v>
      </c>
      <c r="B38" t="s">
        <v>33</v>
      </c>
      <c r="C38" t="b">
        <v>0</v>
      </c>
    </row>
    <row r="39" spans="1:3">
      <c r="A39" t="s">
        <v>42</v>
      </c>
      <c r="B39" t="s">
        <v>33</v>
      </c>
      <c r="C39" t="b">
        <v>0</v>
      </c>
    </row>
    <row r="40" spans="1:3">
      <c r="A40" t="s">
        <v>43</v>
      </c>
      <c r="B40" t="s">
        <v>33</v>
      </c>
      <c r="C40" t="b">
        <v>0</v>
      </c>
    </row>
    <row r="41" spans="1:3">
      <c r="A41" t="s">
        <v>44</v>
      </c>
      <c r="B41" t="s">
        <v>33</v>
      </c>
      <c r="C41" t="b">
        <v>0</v>
      </c>
    </row>
    <row r="42" spans="1:3">
      <c r="A42" t="s">
        <v>45</v>
      </c>
      <c r="B42" t="s">
        <v>33</v>
      </c>
      <c r="C42" t="b">
        <v>0</v>
      </c>
    </row>
    <row r="43" spans="1:3">
      <c r="A43" t="s">
        <v>46</v>
      </c>
      <c r="B43" t="s">
        <v>33</v>
      </c>
      <c r="C43" t="b">
        <v>0</v>
      </c>
    </row>
    <row r="44" spans="1:3">
      <c r="A44" t="s">
        <v>47</v>
      </c>
      <c r="B44" t="s">
        <v>33</v>
      </c>
      <c r="C44" t="b">
        <v>0</v>
      </c>
    </row>
    <row r="45" spans="1:3">
      <c r="A45" t="s">
        <v>48</v>
      </c>
      <c r="B45" t="s">
        <v>33</v>
      </c>
      <c r="C45" t="b">
        <v>0</v>
      </c>
    </row>
    <row r="46" spans="1:3">
      <c r="A46" t="s">
        <v>49</v>
      </c>
      <c r="B46" t="s">
        <v>33</v>
      </c>
      <c r="C46" t="b">
        <v>0</v>
      </c>
    </row>
    <row r="47" spans="1:3">
      <c r="A47" t="s">
        <v>50</v>
      </c>
      <c r="B47" t="s">
        <v>33</v>
      </c>
      <c r="C47" t="b">
        <v>0</v>
      </c>
    </row>
    <row r="48" spans="1:3">
      <c r="A48" t="s">
        <v>51</v>
      </c>
      <c r="B48" t="s">
        <v>33</v>
      </c>
      <c r="C48" t="b">
        <v>0</v>
      </c>
    </row>
    <row r="49" spans="1:3">
      <c r="A49" t="s">
        <v>52</v>
      </c>
      <c r="B49" t="s">
        <v>33</v>
      </c>
      <c r="C49" t="b">
        <v>0</v>
      </c>
    </row>
    <row r="50" spans="1:3">
      <c r="A50" t="s">
        <v>53</v>
      </c>
      <c r="B50" t="s">
        <v>33</v>
      </c>
      <c r="C50" t="b">
        <v>0</v>
      </c>
    </row>
    <row r="51" spans="1:3">
      <c r="A51" t="s">
        <v>54</v>
      </c>
      <c r="B51" t="s">
        <v>33</v>
      </c>
      <c r="C51" t="b">
        <v>0</v>
      </c>
    </row>
    <row r="52" spans="1:3">
      <c r="A52" t="s">
        <v>55</v>
      </c>
      <c r="B52" t="s">
        <v>33</v>
      </c>
      <c r="C52" t="b">
        <v>0</v>
      </c>
    </row>
    <row r="53" spans="1:3">
      <c r="A53" t="s">
        <v>56</v>
      </c>
      <c r="B53" t="s">
        <v>33</v>
      </c>
      <c r="C53" t="b">
        <v>0</v>
      </c>
    </row>
    <row r="54" spans="1:3">
      <c r="A54" t="s">
        <v>57</v>
      </c>
      <c r="B54" t="s">
        <v>33</v>
      </c>
      <c r="C54" t="b">
        <v>0</v>
      </c>
    </row>
    <row r="55" spans="1:3">
      <c r="A55" t="s">
        <v>35</v>
      </c>
      <c r="B55" t="s">
        <v>33</v>
      </c>
      <c r="C55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6780-3E02-4E4B-AF6A-DCF6CDD7FFFE}">
  <dimension ref="A1:A155"/>
  <sheetViews>
    <sheetView topLeftCell="A121" workbookViewId="0">
      <selection activeCell="F54" sqref="F54"/>
    </sheetView>
  </sheetViews>
  <sheetFormatPr defaultRowHeight="15"/>
  <sheetData>
    <row r="1" spans="1:1">
      <c r="A1" t="s">
        <v>271</v>
      </c>
    </row>
    <row r="2" spans="1:1">
      <c r="A2" t="s">
        <v>208</v>
      </c>
    </row>
    <row r="3" spans="1:1">
      <c r="A3" t="s">
        <v>267</v>
      </c>
    </row>
    <row r="4" spans="1:1">
      <c r="A4" t="s">
        <v>268</v>
      </c>
    </row>
    <row r="5" spans="1:1">
      <c r="A5" t="s">
        <v>269</v>
      </c>
    </row>
    <row r="6" spans="1:1">
      <c r="A6" t="s">
        <v>270</v>
      </c>
    </row>
    <row r="7" spans="1:1">
      <c r="A7" t="s">
        <v>277</v>
      </c>
    </row>
    <row r="8" spans="1:1">
      <c r="A8" t="s">
        <v>0</v>
      </c>
    </row>
    <row r="9" spans="1:1">
      <c r="A9" t="s">
        <v>59</v>
      </c>
    </row>
    <row r="10" spans="1:1">
      <c r="A10" t="s">
        <v>60</v>
      </c>
    </row>
    <row r="11" spans="1:1">
      <c r="A11" t="s">
        <v>61</v>
      </c>
    </row>
    <row r="12" spans="1:1">
      <c r="A12" t="s">
        <v>62</v>
      </c>
    </row>
    <row r="13" spans="1:1">
      <c r="A13" t="s">
        <v>63</v>
      </c>
    </row>
    <row r="14" spans="1:1">
      <c r="A14" t="s">
        <v>64</v>
      </c>
    </row>
    <row r="15" spans="1:1">
      <c r="A15" t="s">
        <v>65</v>
      </c>
    </row>
    <row r="16" spans="1:1">
      <c r="A16" t="s">
        <v>66</v>
      </c>
    </row>
    <row r="17" spans="1:1">
      <c r="A17" t="s">
        <v>67</v>
      </c>
    </row>
    <row r="18" spans="1:1">
      <c r="A18" t="s">
        <v>68</v>
      </c>
    </row>
    <row r="19" spans="1:1">
      <c r="A19" t="s">
        <v>69</v>
      </c>
    </row>
    <row r="20" spans="1:1">
      <c r="A20" t="s">
        <v>70</v>
      </c>
    </row>
    <row r="21" spans="1:1">
      <c r="A21" t="s">
        <v>71</v>
      </c>
    </row>
    <row r="22" spans="1:1">
      <c r="A22" t="s">
        <v>72</v>
      </c>
    </row>
    <row r="23" spans="1:1">
      <c r="A23" t="s">
        <v>73</v>
      </c>
    </row>
    <row r="24" spans="1:1">
      <c r="A24" t="s">
        <v>74</v>
      </c>
    </row>
    <row r="25" spans="1:1">
      <c r="A25" t="s">
        <v>75</v>
      </c>
    </row>
    <row r="26" spans="1:1">
      <c r="A26" t="s">
        <v>76</v>
      </c>
    </row>
    <row r="27" spans="1:1">
      <c r="A27" t="s">
        <v>77</v>
      </c>
    </row>
    <row r="28" spans="1:1">
      <c r="A28" t="s">
        <v>78</v>
      </c>
    </row>
    <row r="29" spans="1:1">
      <c r="A29" t="s">
        <v>79</v>
      </c>
    </row>
    <row r="30" spans="1:1">
      <c r="A30" t="s">
        <v>80</v>
      </c>
    </row>
    <row r="31" spans="1:1">
      <c r="A31" t="s">
        <v>81</v>
      </c>
    </row>
    <row r="32" spans="1:1">
      <c r="A32" t="s">
        <v>82</v>
      </c>
    </row>
    <row r="33" spans="1:1">
      <c r="A33" t="s">
        <v>83</v>
      </c>
    </row>
    <row r="34" spans="1:1">
      <c r="A34" t="s">
        <v>84</v>
      </c>
    </row>
    <row r="35" spans="1:1">
      <c r="A35" t="s">
        <v>85</v>
      </c>
    </row>
    <row r="36" spans="1:1">
      <c r="A36" t="s">
        <v>86</v>
      </c>
    </row>
    <row r="37" spans="1:1">
      <c r="A37" t="s">
        <v>87</v>
      </c>
    </row>
    <row r="38" spans="1:1">
      <c r="A38" t="s">
        <v>88</v>
      </c>
    </row>
    <row r="39" spans="1:1">
      <c r="A39" t="s">
        <v>89</v>
      </c>
    </row>
    <row r="40" spans="1:1">
      <c r="A40" t="s">
        <v>90</v>
      </c>
    </row>
    <row r="41" spans="1:1">
      <c r="A41" t="s">
        <v>91</v>
      </c>
    </row>
    <row r="42" spans="1:1">
      <c r="A42" t="s">
        <v>92</v>
      </c>
    </row>
    <row r="43" spans="1:1">
      <c r="A43" t="s">
        <v>93</v>
      </c>
    </row>
    <row r="44" spans="1:1">
      <c r="A44" t="s">
        <v>94</v>
      </c>
    </row>
    <row r="45" spans="1:1">
      <c r="A45" t="s">
        <v>95</v>
      </c>
    </row>
    <row r="46" spans="1:1">
      <c r="A46" t="s">
        <v>96</v>
      </c>
    </row>
    <row r="47" spans="1:1">
      <c r="A47" t="s">
        <v>97</v>
      </c>
    </row>
    <row r="48" spans="1:1">
      <c r="A48" t="s">
        <v>98</v>
      </c>
    </row>
    <row r="49" spans="1:1">
      <c r="A49" t="s">
        <v>99</v>
      </c>
    </row>
    <row r="50" spans="1:1">
      <c r="A50" t="s">
        <v>100</v>
      </c>
    </row>
    <row r="51" spans="1:1">
      <c r="A51" t="s">
        <v>101</v>
      </c>
    </row>
    <row r="52" spans="1:1">
      <c r="A52" t="s">
        <v>102</v>
      </c>
    </row>
    <row r="53" spans="1:1">
      <c r="A53" t="s">
        <v>103</v>
      </c>
    </row>
    <row r="54" spans="1:1">
      <c r="A54" t="s">
        <v>104</v>
      </c>
    </row>
    <row r="55" spans="1:1">
      <c r="A55" t="s">
        <v>105</v>
      </c>
    </row>
    <row r="56" spans="1:1">
      <c r="A56" t="s">
        <v>106</v>
      </c>
    </row>
    <row r="57" spans="1:1">
      <c r="A57" t="s">
        <v>107</v>
      </c>
    </row>
    <row r="58" spans="1:1">
      <c r="A58" t="s">
        <v>108</v>
      </c>
    </row>
    <row r="59" spans="1:1">
      <c r="A59" t="s">
        <v>109</v>
      </c>
    </row>
    <row r="60" spans="1:1">
      <c r="A60" t="s">
        <v>110</v>
      </c>
    </row>
    <row r="61" spans="1:1">
      <c r="A61" t="s">
        <v>111</v>
      </c>
    </row>
    <row r="62" spans="1:1">
      <c r="A62" t="s">
        <v>112</v>
      </c>
    </row>
    <row r="63" spans="1:1">
      <c r="A63" t="s">
        <v>113</v>
      </c>
    </row>
    <row r="64" spans="1:1">
      <c r="A64" t="s">
        <v>114</v>
      </c>
    </row>
    <row r="65" spans="1:1">
      <c r="A65" t="s">
        <v>115</v>
      </c>
    </row>
    <row r="66" spans="1:1">
      <c r="A66" t="s">
        <v>116</v>
      </c>
    </row>
    <row r="67" spans="1:1">
      <c r="A67" t="s">
        <v>117</v>
      </c>
    </row>
    <row r="68" spans="1:1">
      <c r="A68" t="s">
        <v>118</v>
      </c>
    </row>
    <row r="69" spans="1:1">
      <c r="A69" t="s">
        <v>119</v>
      </c>
    </row>
    <row r="70" spans="1:1">
      <c r="A70" t="s">
        <v>120</v>
      </c>
    </row>
    <row r="71" spans="1:1">
      <c r="A71" t="s">
        <v>121</v>
      </c>
    </row>
    <row r="72" spans="1:1">
      <c r="A72" t="s">
        <v>122</v>
      </c>
    </row>
    <row r="73" spans="1:1">
      <c r="A73" t="s">
        <v>123</v>
      </c>
    </row>
    <row r="74" spans="1:1">
      <c r="A74" t="s">
        <v>124</v>
      </c>
    </row>
    <row r="75" spans="1:1">
      <c r="A75" t="s">
        <v>125</v>
      </c>
    </row>
    <row r="76" spans="1:1">
      <c r="A76" t="s">
        <v>126</v>
      </c>
    </row>
    <row r="77" spans="1:1">
      <c r="A77" t="s">
        <v>127</v>
      </c>
    </row>
    <row r="78" spans="1:1">
      <c r="A78" t="s">
        <v>128</v>
      </c>
    </row>
    <row r="79" spans="1:1">
      <c r="A79" t="s">
        <v>129</v>
      </c>
    </row>
    <row r="80" spans="1:1">
      <c r="A80" t="s">
        <v>130</v>
      </c>
    </row>
    <row r="81" spans="1:1">
      <c r="A81" t="s">
        <v>131</v>
      </c>
    </row>
    <row r="82" spans="1:1">
      <c r="A82" t="s">
        <v>132</v>
      </c>
    </row>
    <row r="83" spans="1:1">
      <c r="A83" t="s">
        <v>133</v>
      </c>
    </row>
    <row r="84" spans="1:1">
      <c r="A84" t="s">
        <v>134</v>
      </c>
    </row>
    <row r="85" spans="1:1">
      <c r="A85" t="s">
        <v>135</v>
      </c>
    </row>
    <row r="86" spans="1:1">
      <c r="A86" t="s">
        <v>136</v>
      </c>
    </row>
    <row r="87" spans="1:1">
      <c r="A87" t="s">
        <v>137</v>
      </c>
    </row>
    <row r="88" spans="1:1">
      <c r="A88" t="s">
        <v>138</v>
      </c>
    </row>
    <row r="89" spans="1:1">
      <c r="A89" t="s">
        <v>139</v>
      </c>
    </row>
    <row r="90" spans="1:1">
      <c r="A90" t="s">
        <v>140</v>
      </c>
    </row>
    <row r="91" spans="1:1">
      <c r="A91" t="s">
        <v>141</v>
      </c>
    </row>
    <row r="92" spans="1:1">
      <c r="A92" t="s">
        <v>142</v>
      </c>
    </row>
    <row r="93" spans="1:1">
      <c r="A93" t="s">
        <v>143</v>
      </c>
    </row>
    <row r="94" spans="1:1">
      <c r="A94" t="s">
        <v>144</v>
      </c>
    </row>
    <row r="95" spans="1:1">
      <c r="A95" t="s">
        <v>145</v>
      </c>
    </row>
    <row r="96" spans="1:1">
      <c r="A96" t="s">
        <v>146</v>
      </c>
    </row>
    <row r="97" spans="1:1">
      <c r="A97" t="s">
        <v>147</v>
      </c>
    </row>
    <row r="98" spans="1:1">
      <c r="A98" t="s">
        <v>148</v>
      </c>
    </row>
    <row r="99" spans="1:1">
      <c r="A99" t="s">
        <v>149</v>
      </c>
    </row>
    <row r="100" spans="1:1">
      <c r="A100" t="s">
        <v>150</v>
      </c>
    </row>
    <row r="101" spans="1:1">
      <c r="A101" t="s">
        <v>151</v>
      </c>
    </row>
    <row r="102" spans="1:1">
      <c r="A102" t="s">
        <v>152</v>
      </c>
    </row>
    <row r="103" spans="1:1">
      <c r="A103" t="s">
        <v>153</v>
      </c>
    </row>
    <row r="104" spans="1:1">
      <c r="A104" t="s">
        <v>154</v>
      </c>
    </row>
    <row r="105" spans="1:1">
      <c r="A105" t="s">
        <v>155</v>
      </c>
    </row>
    <row r="106" spans="1:1">
      <c r="A106" t="s">
        <v>156</v>
      </c>
    </row>
    <row r="107" spans="1:1">
      <c r="A107" t="s">
        <v>157</v>
      </c>
    </row>
    <row r="108" spans="1:1">
      <c r="A108" t="s">
        <v>158</v>
      </c>
    </row>
    <row r="109" spans="1:1">
      <c r="A109" t="s">
        <v>159</v>
      </c>
    </row>
    <row r="110" spans="1:1">
      <c r="A110" t="s">
        <v>160</v>
      </c>
    </row>
    <row r="111" spans="1:1">
      <c r="A111" t="s">
        <v>161</v>
      </c>
    </row>
    <row r="112" spans="1:1">
      <c r="A112" t="s">
        <v>162</v>
      </c>
    </row>
    <row r="113" spans="1:1">
      <c r="A113" t="s">
        <v>163</v>
      </c>
    </row>
    <row r="114" spans="1:1">
      <c r="A114" t="s">
        <v>164</v>
      </c>
    </row>
    <row r="115" spans="1:1">
      <c r="A115" t="s">
        <v>165</v>
      </c>
    </row>
    <row r="116" spans="1:1">
      <c r="A116" t="s">
        <v>166</v>
      </c>
    </row>
    <row r="117" spans="1:1">
      <c r="A117" t="s">
        <v>167</v>
      </c>
    </row>
    <row r="118" spans="1:1">
      <c r="A118" t="s">
        <v>168</v>
      </c>
    </row>
    <row r="119" spans="1:1">
      <c r="A119" t="s">
        <v>169</v>
      </c>
    </row>
    <row r="120" spans="1:1">
      <c r="A120" t="s">
        <v>170</v>
      </c>
    </row>
    <row r="121" spans="1:1">
      <c r="A121" t="s">
        <v>171</v>
      </c>
    </row>
    <row r="122" spans="1:1">
      <c r="A122" t="s">
        <v>172</v>
      </c>
    </row>
    <row r="123" spans="1:1">
      <c r="A123" t="s">
        <v>173</v>
      </c>
    </row>
    <row r="124" spans="1:1">
      <c r="A124" t="s">
        <v>174</v>
      </c>
    </row>
    <row r="125" spans="1:1">
      <c r="A125" t="s">
        <v>175</v>
      </c>
    </row>
    <row r="126" spans="1:1">
      <c r="A126" t="s">
        <v>176</v>
      </c>
    </row>
    <row r="127" spans="1:1">
      <c r="A127" t="s">
        <v>177</v>
      </c>
    </row>
    <row r="128" spans="1:1">
      <c r="A128" t="s">
        <v>178</v>
      </c>
    </row>
    <row r="129" spans="1:1">
      <c r="A129" t="s">
        <v>179</v>
      </c>
    </row>
    <row r="130" spans="1:1">
      <c r="A130" t="s">
        <v>180</v>
      </c>
    </row>
    <row r="131" spans="1:1">
      <c r="A131" t="s">
        <v>181</v>
      </c>
    </row>
    <row r="132" spans="1:1">
      <c r="A132" t="s">
        <v>182</v>
      </c>
    </row>
    <row r="133" spans="1:1">
      <c r="A133" t="s">
        <v>183</v>
      </c>
    </row>
    <row r="134" spans="1:1">
      <c r="A134" t="s">
        <v>184</v>
      </c>
    </row>
    <row r="135" spans="1:1">
      <c r="A135" t="s">
        <v>185</v>
      </c>
    </row>
    <row r="136" spans="1:1">
      <c r="A136" t="s">
        <v>186</v>
      </c>
    </row>
    <row r="137" spans="1:1">
      <c r="A137" t="s">
        <v>187</v>
      </c>
    </row>
    <row r="138" spans="1:1">
      <c r="A138" t="s">
        <v>188</v>
      </c>
    </row>
    <row r="139" spans="1:1">
      <c r="A139" t="s">
        <v>189</v>
      </c>
    </row>
    <row r="140" spans="1:1">
      <c r="A140" t="s">
        <v>190</v>
      </c>
    </row>
    <row r="141" spans="1:1">
      <c r="A141" t="s">
        <v>191</v>
      </c>
    </row>
    <row r="142" spans="1:1">
      <c r="A142" t="s">
        <v>192</v>
      </c>
    </row>
    <row r="143" spans="1:1">
      <c r="A143" t="s">
        <v>193</v>
      </c>
    </row>
    <row r="144" spans="1:1">
      <c r="A144" t="s">
        <v>194</v>
      </c>
    </row>
    <row r="145" spans="1:1">
      <c r="A145" t="s">
        <v>195</v>
      </c>
    </row>
    <row r="146" spans="1:1">
      <c r="A146" t="s">
        <v>196</v>
      </c>
    </row>
    <row r="147" spans="1:1">
      <c r="A147" t="s">
        <v>197</v>
      </c>
    </row>
    <row r="148" spans="1:1">
      <c r="A148" t="s">
        <v>198</v>
      </c>
    </row>
    <row r="149" spans="1:1">
      <c r="A149" t="s">
        <v>199</v>
      </c>
    </row>
    <row r="150" spans="1:1">
      <c r="A150" t="s">
        <v>200</v>
      </c>
    </row>
    <row r="151" spans="1:1">
      <c r="A151" t="s">
        <v>201</v>
      </c>
    </row>
    <row r="152" spans="1:1">
      <c r="A152" t="s">
        <v>202</v>
      </c>
    </row>
    <row r="153" spans="1:1">
      <c r="A153" t="s">
        <v>203</v>
      </c>
    </row>
    <row r="154" spans="1:1">
      <c r="A154" t="s">
        <v>204</v>
      </c>
    </row>
    <row r="155" spans="1:1">
      <c r="A155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mapping</vt:lpstr>
      <vt:lpstr>stepeqn</vt:lpstr>
      <vt:lpstr>datadump</vt:lpstr>
      <vt:lpstr>Eligibility</vt:lpstr>
      <vt:lpstr>RequiredFields</vt:lpstr>
      <vt:lpstr>RptOutput</vt:lpstr>
      <vt:lpstr>mapping_old</vt:lpstr>
      <vt:lpstr>Nick</vt:lpstr>
      <vt:lpstr>samplefields</vt:lpstr>
      <vt:lpstr>workbookfields</vt:lpstr>
      <vt:lpstr>databasefields</vt:lpstr>
      <vt:lpstr>FaithClaimFields</vt:lpstr>
      <vt:lpstr>QCChecks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Hicks</dc:creator>
  <cp:lastModifiedBy>Gina Hicks</cp:lastModifiedBy>
  <dcterms:created xsi:type="dcterms:W3CDTF">2019-04-15T17:40:35Z</dcterms:created>
  <dcterms:modified xsi:type="dcterms:W3CDTF">2019-07-02T23:28:08Z</dcterms:modified>
</cp:coreProperties>
</file>