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/>
  <xr:revisionPtr revIDLastSave="0" documentId="8_{684CAE03-4185-4A62-AB74-4AE865F260F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操作ガイド" sheetId="5" r:id="rId1"/>
    <sheet name="商品マスタ" sheetId="1" r:id="rId2"/>
    <sheet name="棚卸記入" sheetId="2" r:id="rId3"/>
    <sheet name="入出庫記入" sheetId="3" r:id="rId4"/>
    <sheet name="在庫一覧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I4" i="4"/>
  <c r="I3" i="4"/>
  <c r="I2" i="4"/>
  <c r="G5" i="4"/>
  <c r="G4" i="4"/>
  <c r="G3" i="4"/>
  <c r="G2" i="4"/>
  <c r="F5" i="4"/>
  <c r="F4" i="4"/>
  <c r="F3" i="4"/>
  <c r="F2" i="4"/>
  <c r="Q3" i="4"/>
  <c r="D3" i="4"/>
  <c r="R5" i="4"/>
  <c r="R4" i="4"/>
  <c r="Q5" i="4"/>
  <c r="Q4" i="4"/>
  <c r="P4" i="4"/>
  <c r="D5" i="4"/>
  <c r="D4" i="4"/>
  <c r="L5" i="4"/>
  <c r="L4" i="4"/>
  <c r="L3" i="4"/>
  <c r="L2" i="4"/>
  <c r="B5" i="4"/>
  <c r="B4" i="4"/>
  <c r="B3" i="4"/>
  <c r="B2" i="4"/>
  <c r="C5" i="2"/>
  <c r="C4" i="2"/>
  <c r="C3" i="2"/>
  <c r="C2" i="2"/>
  <c r="R2" i="4" l="1"/>
  <c r="Q2" i="4"/>
  <c r="D2" i="4"/>
  <c r="R3" i="4"/>
  <c r="J4" i="4"/>
  <c r="K4" i="4" s="1"/>
  <c r="H2" i="4"/>
  <c r="E2" i="4"/>
  <c r="H3" i="4"/>
  <c r="E3" i="4"/>
  <c r="H4" i="4"/>
  <c r="E4" i="4"/>
  <c r="H5" i="4"/>
  <c r="E5" i="4"/>
  <c r="P3" i="4" l="1"/>
  <c r="J3" i="4"/>
  <c r="K3" i="4" s="1"/>
  <c r="P2" i="4"/>
  <c r="P5" i="4"/>
  <c r="J2" i="4"/>
  <c r="K2" i="4" s="1"/>
  <c r="J5" i="4"/>
  <c r="K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nu5477916@gmail.com</author>
  </authors>
  <commentList>
    <comment ref="F1" authorId="0" shapeId="0" xr:uid="{1AA7E880-134E-4F76-8BC8-2DB4822150A1}">
      <text>
        <t>棚卸日は入出庫が発生しない前提です。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nu5477916@gmail.com</author>
  </authors>
  <commentList>
    <comment ref="G3" authorId="0" shapeId="0" xr:uid="{5E0B7901-F517-4B0D-B6F5-46078D554CB7}">
      <text>
        <t>入出庫が棚卸日にも発生する場合は無視フラグを付ける、時刻を入力するなどのアプローチが必要です。</t>
      </text>
    </comment>
  </commentList>
</comments>
</file>

<file path=xl/sharedStrings.xml><?xml version="1.0" encoding="utf-8"?>
<sst xmlns="http://schemas.openxmlformats.org/spreadsheetml/2006/main" count="109" uniqueCount="55">
  <si>
    <t>【在庫管理表 操作ガイド】</t>
  </si>
  <si>
    <t>■ 商品マスタ（商品マスタ シート）</t>
  </si>
  <si>
    <t>目的：商品情報を一元管理する台帳</t>
  </si>
  <si>
    <t>操作：新商品が増えたら行を追加して記入します</t>
  </si>
  <si>
    <t>備考：単価や発注点、換算係数もここで管理します</t>
  </si>
  <si>
    <t>■ 棚卸記入（棚卸記入 シート）</t>
  </si>
  <si>
    <t>目的：現場棚卸の実数を記録</t>
  </si>
  <si>
    <t>操作：棚卸実施日ごとに、商品と倉庫別に実数を記録します</t>
  </si>
  <si>
    <t>■ 入出庫記入（入出庫記入 シート）</t>
  </si>
  <si>
    <t>目的：入庫と出庫の履歴を記録</t>
  </si>
  <si>
    <t>操作：仕入・出荷などの入出庫ごとに行追加し記録します</t>
  </si>
  <si>
    <t>備考：棚卸日より後の入出庫のみ在庫に反映されます</t>
  </si>
  <si>
    <t>■ 在庫一覧（在庫一覧 シート）</t>
  </si>
  <si>
    <t>目的：在庫数量・金額・アラートなどを自動集計表示</t>
  </si>
  <si>
    <t>操作：このシートは直接編集しないでください（数式で自動反映）</t>
  </si>
  <si>
    <t>備考：発注点を下回ると⚠発注必要！と表示されます</t>
  </si>
  <si>
    <t>■ 編集制限</t>
  </si>
  <si>
    <t>・在庫一覧は保護されています</t>
  </si>
  <si>
    <t>・棚卸記入、入出庫記入の2シートのみ編集対象です</t>
  </si>
  <si>
    <t>・ブック構造や列の追加は行わないでください</t>
  </si>
  <si>
    <t>商品コード</t>
  </si>
  <si>
    <t>商品名</t>
  </si>
  <si>
    <t>管理単位</t>
  </si>
  <si>
    <t>枚数換算係数</t>
  </si>
  <si>
    <t>単価（円）</t>
  </si>
  <si>
    <t>発注点</t>
  </si>
  <si>
    <t>備考</t>
  </si>
  <si>
    <t>A001</t>
  </si>
  <si>
    <t>商品A</t>
  </si>
  <si>
    <t>枚数</t>
  </si>
  <si>
    <t>倉庫Aと倉庫Cに収納。</t>
  </si>
  <si>
    <t>B002</t>
  </si>
  <si>
    <t>商品B</t>
  </si>
  <si>
    <t>個数</t>
  </si>
  <si>
    <t>全倉庫共通</t>
  </si>
  <si>
    <t>C003</t>
  </si>
  <si>
    <t>商品C</t>
  </si>
  <si>
    <t>倉庫</t>
  </si>
  <si>
    <t>枚数（実棚）</t>
  </si>
  <si>
    <t>棚卸日付</t>
  </si>
  <si>
    <t>倉庫A</t>
  </si>
  <si>
    <t>目視確認</t>
  </si>
  <si>
    <t>倉庫B</t>
  </si>
  <si>
    <t>倉庫C</t>
  </si>
  <si>
    <t>日付</t>
  </si>
  <si>
    <t>入庫数</t>
  </si>
  <si>
    <t>出庫数</t>
  </si>
  <si>
    <t>仕入</t>
  </si>
  <si>
    <t>←棚卸日が5/2だと、この入出庫数量は無視されます。</t>
  </si>
  <si>
    <t>出荷</t>
  </si>
  <si>
    <t>倉庫移動</t>
  </si>
  <si>
    <t>単価</t>
  </si>
  <si>
    <t>金額（円）</t>
  </si>
  <si>
    <t>アラート</t>
  </si>
  <si>
    <t>最終棚卸日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</si>
</sst>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3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76" fontId="1" fillId="0" borderId="0" xfId="0" applyNumberFormat="1" applyFont="1" applyAlignment="1"/>
    <xf numFmtId="14" fontId="1" fillId="0" borderId="0" xfId="0" applyNumberFormat="1" applyFont="1"/>
    <xf numFmtId="14" fontId="1" fillId="0" borderId="0" xfId="0" applyNumberFormat="1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2" xfId="0" applyFont="1" applyBorder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2" fillId="0" borderId="8" xfId="0" applyFont="1" applyBorder="1" applyAlignment="1">
      <alignment readingOrder="1"/>
    </xf>
    <xf numFmtId="0" fontId="2" fillId="0" borderId="9" xfId="0" applyFont="1" applyBorder="1" applyAlignment="1">
      <alignment readingOrder="1"/>
    </xf>
    <xf numFmtId="0" fontId="2" fillId="0" borderId="1" xfId="0" applyFont="1" applyBorder="1" applyAlignment="1">
      <alignment wrapText="1" readingOrder="1"/>
    </xf>
    <xf numFmtId="0" fontId="2" fillId="0" borderId="4" xfId="0" applyFont="1" applyBorder="1" applyAlignment="1">
      <alignment wrapText="1" readingOrder="1"/>
    </xf>
    <xf numFmtId="0" fontId="2" fillId="0" borderId="7" xfId="0" applyFont="1" applyBorder="1" applyAlignment="1">
      <alignment wrapText="1" readingOrder="1"/>
    </xf>
  </cellXfs>
  <cellStyles count="1">
    <cellStyle name="標準" xfId="0" builtinId="0"/>
  </cellStyles>
  <dxfs count="1"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24C87-B65D-4FC7-BDED-28D3FB28BD00}">
  <dimension ref="A1:D26"/>
  <sheetViews>
    <sheetView workbookViewId="0">
      <selection activeCell="A11" sqref="A11"/>
    </sheetView>
  </sheetViews>
  <sheetFormatPr defaultRowHeight="15"/>
  <cols>
    <col min="1" max="1" width="92.28515625" customWidth="1"/>
  </cols>
  <sheetData>
    <row r="1" spans="1:4" ht="16.5">
      <c r="A1" s="14" t="s">
        <v>0</v>
      </c>
      <c r="B1" s="8"/>
      <c r="C1" s="8"/>
      <c r="D1" s="9"/>
    </row>
    <row r="2" spans="1:4">
      <c r="A2" s="15"/>
      <c r="B2" s="10"/>
      <c r="C2" s="10"/>
      <c r="D2" s="11"/>
    </row>
    <row r="3" spans="1:4" ht="16.5">
      <c r="A3" s="15" t="s">
        <v>1</v>
      </c>
      <c r="B3" s="10"/>
      <c r="C3" s="10"/>
      <c r="D3" s="11"/>
    </row>
    <row r="4" spans="1:4" ht="16.5">
      <c r="A4" s="15" t="s">
        <v>2</v>
      </c>
      <c r="B4" s="10"/>
      <c r="C4" s="10"/>
      <c r="D4" s="11"/>
    </row>
    <row r="5" spans="1:4" ht="16.5">
      <c r="A5" s="15" t="s">
        <v>3</v>
      </c>
      <c r="B5" s="10"/>
      <c r="C5" s="10"/>
      <c r="D5" s="11"/>
    </row>
    <row r="6" spans="1:4" ht="16.5">
      <c r="A6" s="15" t="s">
        <v>4</v>
      </c>
      <c r="B6" s="10"/>
      <c r="C6" s="10"/>
      <c r="D6" s="11"/>
    </row>
    <row r="7" spans="1:4">
      <c r="A7" s="15"/>
      <c r="B7" s="10"/>
      <c r="C7" s="10"/>
      <c r="D7" s="11"/>
    </row>
    <row r="8" spans="1:4" ht="16.5">
      <c r="A8" s="15" t="s">
        <v>5</v>
      </c>
      <c r="B8" s="10"/>
      <c r="C8" s="10"/>
      <c r="D8" s="11"/>
    </row>
    <row r="9" spans="1:4" ht="16.5">
      <c r="A9" s="15" t="s">
        <v>6</v>
      </c>
      <c r="B9" s="10"/>
      <c r="C9" s="10"/>
      <c r="D9" s="11"/>
    </row>
    <row r="10" spans="1:4" ht="16.5">
      <c r="A10" s="15" t="s">
        <v>7</v>
      </c>
      <c r="B10" s="10"/>
      <c r="C10" s="10"/>
      <c r="D10" s="11"/>
    </row>
    <row r="11" spans="1:4">
      <c r="A11" s="15"/>
      <c r="B11" s="10"/>
      <c r="C11" s="10"/>
      <c r="D11" s="11"/>
    </row>
    <row r="12" spans="1:4">
      <c r="A12" s="15"/>
      <c r="B12" s="10"/>
      <c r="C12" s="10"/>
      <c r="D12" s="11"/>
    </row>
    <row r="13" spans="1:4" ht="16.5">
      <c r="A13" s="15" t="s">
        <v>8</v>
      </c>
      <c r="B13" s="10"/>
      <c r="C13" s="10"/>
      <c r="D13" s="11"/>
    </row>
    <row r="14" spans="1:4" ht="16.5">
      <c r="A14" s="15" t="s">
        <v>9</v>
      </c>
      <c r="B14" s="10"/>
      <c r="C14" s="10"/>
      <c r="D14" s="11"/>
    </row>
    <row r="15" spans="1:4" ht="16.5">
      <c r="A15" s="15" t="s">
        <v>10</v>
      </c>
      <c r="B15" s="10"/>
      <c r="C15" s="10"/>
      <c r="D15" s="11"/>
    </row>
    <row r="16" spans="1:4" ht="16.5">
      <c r="A16" s="15" t="s">
        <v>11</v>
      </c>
      <c r="B16" s="10"/>
      <c r="C16" s="10"/>
      <c r="D16" s="11"/>
    </row>
    <row r="17" spans="1:4">
      <c r="A17" s="15"/>
      <c r="B17" s="10"/>
      <c r="C17" s="10"/>
      <c r="D17" s="11"/>
    </row>
    <row r="18" spans="1:4" ht="16.5">
      <c r="A18" s="15" t="s">
        <v>12</v>
      </c>
      <c r="B18" s="10"/>
      <c r="C18" s="10"/>
      <c r="D18" s="11"/>
    </row>
    <row r="19" spans="1:4" ht="16.5">
      <c r="A19" s="15" t="s">
        <v>13</v>
      </c>
      <c r="B19" s="10"/>
      <c r="C19" s="10"/>
      <c r="D19" s="11"/>
    </row>
    <row r="20" spans="1:4" ht="16.5">
      <c r="A20" s="15" t="s">
        <v>14</v>
      </c>
      <c r="B20" s="10"/>
      <c r="C20" s="10"/>
      <c r="D20" s="11"/>
    </row>
    <row r="21" spans="1:4" ht="16.5">
      <c r="A21" s="15" t="s">
        <v>15</v>
      </c>
      <c r="B21" s="10"/>
      <c r="C21" s="10"/>
      <c r="D21" s="11"/>
    </row>
    <row r="22" spans="1:4">
      <c r="A22" s="15"/>
      <c r="B22" s="10"/>
      <c r="C22" s="10"/>
      <c r="D22" s="11"/>
    </row>
    <row r="23" spans="1:4" ht="16.5">
      <c r="A23" s="15" t="s">
        <v>16</v>
      </c>
      <c r="B23" s="10"/>
      <c r="C23" s="10"/>
      <c r="D23" s="11"/>
    </row>
    <row r="24" spans="1:4" ht="16.5">
      <c r="A24" s="15" t="s">
        <v>17</v>
      </c>
      <c r="B24" s="10"/>
      <c r="C24" s="10"/>
      <c r="D24" s="11"/>
    </row>
    <row r="25" spans="1:4" ht="16.5">
      <c r="A25" s="15" t="s">
        <v>18</v>
      </c>
      <c r="B25" s="10"/>
      <c r="C25" s="10"/>
      <c r="D25" s="11"/>
    </row>
    <row r="26" spans="1:4" ht="16.5">
      <c r="A26" s="16" t="s">
        <v>19</v>
      </c>
      <c r="B26" s="12"/>
      <c r="C26" s="12"/>
      <c r="D26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B5" sqref="B5"/>
    </sheetView>
  </sheetViews>
  <sheetFormatPr defaultColWidth="14.42578125" defaultRowHeight="15" customHeight="1"/>
  <cols>
    <col min="1" max="6" width="8.7109375" customWidth="1"/>
    <col min="7" max="7" width="53.42578125" customWidth="1"/>
    <col min="8" max="26" width="8.7109375" customWidth="1"/>
  </cols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 ht="16.5">
      <c r="A2" s="1" t="s">
        <v>27</v>
      </c>
      <c r="B2" s="1" t="s">
        <v>28</v>
      </c>
      <c r="C2" s="1" t="s">
        <v>29</v>
      </c>
      <c r="D2" s="1">
        <v>1</v>
      </c>
      <c r="E2" s="1">
        <v>100</v>
      </c>
      <c r="F2" s="2">
        <v>300</v>
      </c>
      <c r="G2" s="7" t="s">
        <v>30</v>
      </c>
    </row>
    <row r="3" spans="1:7">
      <c r="A3" s="1" t="s">
        <v>31</v>
      </c>
      <c r="B3" s="1" t="s">
        <v>32</v>
      </c>
      <c r="C3" s="1" t="s">
        <v>33</v>
      </c>
      <c r="D3" s="1">
        <v>0.1</v>
      </c>
      <c r="E3" s="1">
        <v>300</v>
      </c>
      <c r="F3" s="1">
        <v>250</v>
      </c>
      <c r="G3" s="1" t="s">
        <v>34</v>
      </c>
    </row>
    <row r="4" spans="1:7">
      <c r="A4" s="1" t="s">
        <v>35</v>
      </c>
      <c r="B4" s="1" t="s">
        <v>36</v>
      </c>
      <c r="C4" s="1" t="s">
        <v>29</v>
      </c>
      <c r="D4" s="1">
        <v>1</v>
      </c>
      <c r="E4" s="1">
        <v>500</v>
      </c>
      <c r="F4" s="1">
        <v>100</v>
      </c>
      <c r="G4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L11" sqref="L11"/>
    </sheetView>
  </sheetViews>
  <sheetFormatPr defaultColWidth="14.42578125" defaultRowHeight="15" customHeight="1"/>
  <cols>
    <col min="1" max="5" width="8.7109375" customWidth="1"/>
    <col min="6" max="6" width="11.28515625" customWidth="1"/>
    <col min="7" max="26" width="8.7109375" customWidth="1"/>
  </cols>
  <sheetData>
    <row r="1" spans="1:6">
      <c r="A1" s="1" t="s">
        <v>20</v>
      </c>
      <c r="B1" s="1" t="s">
        <v>37</v>
      </c>
      <c r="C1" s="1" t="s">
        <v>21</v>
      </c>
      <c r="D1" s="1" t="s">
        <v>38</v>
      </c>
      <c r="E1" s="1" t="s">
        <v>26</v>
      </c>
      <c r="F1" s="2" t="s">
        <v>39</v>
      </c>
    </row>
    <row r="2" spans="1:6">
      <c r="A2" s="1" t="s">
        <v>27</v>
      </c>
      <c r="B2" s="1" t="s">
        <v>40</v>
      </c>
      <c r="C2" s="1" t="str">
        <f>VLOOKUP(A2,商品マスタ!A2:B9,2,FALSE)</f>
        <v>商品A</v>
      </c>
      <c r="D2" s="1">
        <v>80</v>
      </c>
      <c r="E2" s="1" t="s">
        <v>41</v>
      </c>
      <c r="F2" s="3">
        <v>45777</v>
      </c>
    </row>
    <row r="3" spans="1:6">
      <c r="A3" s="1" t="s">
        <v>31</v>
      </c>
      <c r="B3" s="1" t="s">
        <v>42</v>
      </c>
      <c r="C3" s="1" t="str">
        <f>VLOOKUP(A3,商品マスタ!A3:B10,2,FALSE)</f>
        <v>商品B</v>
      </c>
      <c r="D3" s="1">
        <v>260</v>
      </c>
      <c r="E3" s="1" t="s">
        <v>41</v>
      </c>
      <c r="F3" s="3">
        <v>45779</v>
      </c>
    </row>
    <row r="4" spans="1:6">
      <c r="A4" s="1" t="s">
        <v>35</v>
      </c>
      <c r="B4" s="1" t="s">
        <v>43</v>
      </c>
      <c r="C4" s="1" t="str">
        <f>VLOOKUP(A4,商品マスタ!A4:B11,2,FALSE)</f>
        <v>商品C</v>
      </c>
      <c r="D4" s="1">
        <v>150</v>
      </c>
      <c r="E4" s="1" t="s">
        <v>41</v>
      </c>
      <c r="F4" s="3">
        <v>45778</v>
      </c>
    </row>
    <row r="5" spans="1:6">
      <c r="A5" s="1" t="s">
        <v>27</v>
      </c>
      <c r="B5" s="1" t="s">
        <v>43</v>
      </c>
      <c r="C5" s="1" t="str">
        <f>VLOOKUP(A5,商品マスタ!A2:B9,2,FALSE)</f>
        <v>商品A</v>
      </c>
      <c r="D5" s="2">
        <v>99</v>
      </c>
      <c r="F5" s="3">
        <v>45777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activeCell="G11" sqref="G11"/>
    </sheetView>
  </sheetViews>
  <sheetFormatPr defaultColWidth="14.42578125" defaultRowHeight="15" customHeight="1"/>
  <cols>
    <col min="1" max="1" width="11.28515625" style="4" customWidth="1"/>
    <col min="2" max="5" width="8.7109375" customWidth="1"/>
    <col min="6" max="6" width="18.28515625" customWidth="1"/>
    <col min="7" max="7" width="61" customWidth="1"/>
    <col min="8" max="26" width="8.7109375" customWidth="1"/>
  </cols>
  <sheetData>
    <row r="1" spans="1:7">
      <c r="A1" s="4" t="s">
        <v>44</v>
      </c>
      <c r="B1" s="1" t="s">
        <v>20</v>
      </c>
      <c r="C1" s="1" t="s">
        <v>37</v>
      </c>
      <c r="D1" s="1" t="s">
        <v>45</v>
      </c>
      <c r="E1" s="1" t="s">
        <v>46</v>
      </c>
      <c r="F1" s="1" t="s">
        <v>26</v>
      </c>
    </row>
    <row r="2" spans="1:7">
      <c r="A2" s="4">
        <v>45778</v>
      </c>
      <c r="B2" s="1" t="s">
        <v>27</v>
      </c>
      <c r="C2" s="1" t="s">
        <v>40</v>
      </c>
      <c r="D2" s="1">
        <v>100</v>
      </c>
      <c r="F2" s="1" t="s">
        <v>47</v>
      </c>
    </row>
    <row r="3" spans="1:7" ht="16.5">
      <c r="A3" s="4">
        <v>45779</v>
      </c>
      <c r="B3" s="1" t="s">
        <v>31</v>
      </c>
      <c r="C3" s="1" t="s">
        <v>42</v>
      </c>
      <c r="D3" s="1">
        <v>300</v>
      </c>
      <c r="F3" s="1" t="s">
        <v>47</v>
      </c>
      <c r="G3" s="6" t="s">
        <v>48</v>
      </c>
    </row>
    <row r="4" spans="1:7">
      <c r="A4" s="4">
        <v>45780</v>
      </c>
      <c r="B4" s="1" t="s">
        <v>27</v>
      </c>
      <c r="C4" s="1" t="s">
        <v>40</v>
      </c>
      <c r="E4" s="1">
        <v>20</v>
      </c>
      <c r="F4" s="1" t="s">
        <v>49</v>
      </c>
    </row>
    <row r="5" spans="1:7">
      <c r="A5" s="4">
        <v>45780</v>
      </c>
      <c r="B5" s="1" t="s">
        <v>35</v>
      </c>
      <c r="C5" s="1" t="s">
        <v>43</v>
      </c>
      <c r="D5" s="1">
        <v>150</v>
      </c>
      <c r="F5" s="1" t="s">
        <v>47</v>
      </c>
    </row>
    <row r="6" spans="1:7">
      <c r="A6" s="4">
        <v>45781</v>
      </c>
      <c r="B6" s="1" t="s">
        <v>31</v>
      </c>
      <c r="C6" s="1" t="s">
        <v>42</v>
      </c>
      <c r="E6" s="1">
        <v>50</v>
      </c>
      <c r="F6" s="1" t="s">
        <v>49</v>
      </c>
    </row>
    <row r="7" spans="1:7">
      <c r="A7" s="5">
        <v>45782</v>
      </c>
      <c r="B7" s="1" t="s">
        <v>27</v>
      </c>
      <c r="C7" s="2" t="s">
        <v>43</v>
      </c>
      <c r="D7" s="1">
        <v>100</v>
      </c>
      <c r="F7" s="1" t="s">
        <v>47</v>
      </c>
    </row>
    <row r="8" spans="1:7">
      <c r="A8" s="5">
        <v>45783</v>
      </c>
      <c r="B8" s="1" t="s">
        <v>27</v>
      </c>
      <c r="C8" s="2" t="s">
        <v>43</v>
      </c>
      <c r="E8" s="2">
        <v>20</v>
      </c>
      <c r="F8" s="1" t="s">
        <v>49</v>
      </c>
    </row>
    <row r="9" spans="1:7">
      <c r="A9" s="5">
        <v>45784</v>
      </c>
      <c r="B9" s="1" t="s">
        <v>27</v>
      </c>
      <c r="C9" s="2" t="s">
        <v>43</v>
      </c>
      <c r="E9" s="2">
        <v>20</v>
      </c>
      <c r="F9" s="1" t="s">
        <v>50</v>
      </c>
    </row>
    <row r="10" spans="1:7">
      <c r="A10" s="5">
        <v>45785</v>
      </c>
      <c r="B10" s="1" t="s">
        <v>27</v>
      </c>
      <c r="C10" s="2" t="s">
        <v>43</v>
      </c>
      <c r="D10" s="2">
        <v>20</v>
      </c>
      <c r="F10" s="1" t="s">
        <v>50</v>
      </c>
    </row>
    <row r="11" spans="1:7"/>
    <row r="12" spans="1:7"/>
    <row r="13" spans="1:7"/>
    <row r="14" spans="1:7"/>
    <row r="15" spans="1:7"/>
    <row r="16" spans="1:7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0"/>
  <sheetViews>
    <sheetView workbookViewId="0">
      <selection activeCell="K8" sqref="K8"/>
    </sheetView>
  </sheetViews>
  <sheetFormatPr defaultColWidth="14.42578125" defaultRowHeight="15" customHeight="1"/>
  <cols>
    <col min="1" max="3" width="8.7109375" customWidth="1"/>
    <col min="4" max="4" width="8.7109375" hidden="1" customWidth="1"/>
    <col min="5" max="9" width="8.7109375" customWidth="1"/>
    <col min="10" max="10" width="14.140625" hidden="1" customWidth="1"/>
    <col min="11" max="11" width="14.140625" customWidth="1"/>
    <col min="12" max="12" width="11.5703125" style="4" customWidth="1"/>
    <col min="13" max="15" width="8.7109375" customWidth="1"/>
    <col min="16" max="18" width="8.7109375" hidden="1" customWidth="1"/>
    <col min="19" max="28" width="8.7109375" customWidth="1"/>
  </cols>
  <sheetData>
    <row r="1" spans="1:18">
      <c r="A1" s="1" t="s">
        <v>20</v>
      </c>
      <c r="B1" s="1" t="s">
        <v>21</v>
      </c>
      <c r="C1" s="1" t="s">
        <v>37</v>
      </c>
      <c r="D1" s="2" t="s">
        <v>29</v>
      </c>
      <c r="E1" s="2" t="s">
        <v>29</v>
      </c>
      <c r="F1" s="2" t="s">
        <v>33</v>
      </c>
      <c r="G1" s="1" t="s">
        <v>51</v>
      </c>
      <c r="H1" s="1" t="s">
        <v>52</v>
      </c>
      <c r="I1" s="1" t="s">
        <v>25</v>
      </c>
      <c r="J1" s="1" t="s">
        <v>53</v>
      </c>
      <c r="K1" s="1" t="s">
        <v>53</v>
      </c>
      <c r="L1" s="5" t="s">
        <v>54</v>
      </c>
    </row>
    <row r="2" spans="1:18">
      <c r="A2" s="1" t="s">
        <v>27</v>
      </c>
      <c r="B2" s="1" t="str">
        <f>VLOOKUP(A2, 商品マスタ!$A$2:$B$9, 2, FALSE)</f>
        <v>商品A</v>
      </c>
      <c r="C2" s="1" t="s">
        <v>40</v>
      </c>
      <c r="D2" s="2">
        <f>SUMIFS(棚卸記入!D:D,棚卸記入!B:B,"="&amp;C2,棚卸記入!A:A,"="&amp;A2)
+SUMIFS(入出庫記入!D:D,入出庫記入!B:B,"="&amp;A2,入出庫記入!C:C,"="&amp;C2,入出庫記入!A:A,"&gt;"&amp;(L2))
-SUMIFS(入出庫記入!E:E,入出庫記入!B:B,"="&amp;A2,入出庫記入!C:C,"="&amp;C2,入出庫記入!A:A,"&gt;"&amp;(L2))</f>
        <v>160</v>
      </c>
      <c r="E2" s="2">
        <f t="shared" ref="E2:E5" si="0">D2</f>
        <v>160</v>
      </c>
      <c r="F2" s="1">
        <f>D2* VLOOKUP(A2,商品マスタ!A:D,4,FALSE)</f>
        <v>160</v>
      </c>
      <c r="G2" s="1">
        <f>VLOOKUP(A2,商品マスタ!A:E,5,FALSE)</f>
        <v>100</v>
      </c>
      <c r="H2" s="1">
        <f t="shared" ref="H2:H5" si="1">D2*G2</f>
        <v>16000</v>
      </c>
      <c r="I2" s="1">
        <f>VLOOKUP(A2,商品マスタ!A:F,6,FALSE)</f>
        <v>300</v>
      </c>
      <c r="J2" s="1" t="str">
        <f>IF(SUMIFS(D:D,A:A,A2)&lt;I2,"⚠ 発注必要！","⭕ 在庫OK")</f>
        <v>⭕ 在庫OK</v>
      </c>
      <c r="K2" s="1" t="str">
        <f t="shared" ref="K2:K5" si="2">J2</f>
        <v>⭕ 在庫OK</v>
      </c>
      <c r="L2" s="4">
        <f>_xlfn.SINGLE(_xlfn.MAXIFS(棚卸記入!F2:F9,棚卸記入!B2:B9,"="&amp;C2,棚卸記入!A2:A9,"="&amp;A2))</f>
        <v>45777</v>
      </c>
      <c r="P2" s="6">
        <f>SUMIFS(D:D,A:A,A2)</f>
        <v>339</v>
      </c>
      <c r="Q2" s="7">
        <f>SUMIFS(入出庫記入!D:D,入出庫記入!B:B,"="&amp;A2,入出庫記入!C:C,"="&amp;C2,入出庫記入!A:A,"&gt;"&amp;(L2))</f>
        <v>100</v>
      </c>
      <c r="R2" s="2">
        <f>-SUMIFS(入出庫記入!E:E,入出庫記入!B:B,"="&amp;A2,入出庫記入!C:C,"="&amp;C2,入出庫記入!A:A,"&gt;"&amp;(L2))</f>
        <v>-20</v>
      </c>
    </row>
    <row r="3" spans="1:18">
      <c r="A3" s="1" t="s">
        <v>31</v>
      </c>
      <c r="B3" s="1" t="str">
        <f>VLOOKUP(A3, 商品マスタ!$A$2:$B$9, 2, FALSE)</f>
        <v>商品B</v>
      </c>
      <c r="C3" s="1" t="s">
        <v>42</v>
      </c>
      <c r="D3" s="2">
        <f>SUMIFS(棚卸記入!D:D,棚卸記入!B:B,"="&amp;C3,棚卸記入!A:A,"="&amp;A3)
+SUMIFS(入出庫記入!D:D,入出庫記入!B:B,"="&amp;A3,入出庫記入!C:C,"="&amp;C3,入出庫記入!A:A,"&gt;"&amp;(L3))
-SUMIFS(入出庫記入!E:E,入出庫記入!B:B,"="&amp;A3,入出庫記入!C:C,"="&amp;C3,入出庫記入!A:A,"&gt;"&amp;(L3))</f>
        <v>210</v>
      </c>
      <c r="E3" s="2">
        <f t="shared" si="0"/>
        <v>210</v>
      </c>
      <c r="F3" s="1">
        <f>D3* VLOOKUP(A3,商品マスタ!A:D,4,FALSE)</f>
        <v>21</v>
      </c>
      <c r="G3" s="1">
        <f>VLOOKUP(A3,商品マスタ!A:E,5,FALSE)</f>
        <v>300</v>
      </c>
      <c r="H3" s="1">
        <f t="shared" si="1"/>
        <v>63000</v>
      </c>
      <c r="I3" s="1">
        <f>VLOOKUP(A3,商品マスタ!A:F,6,FALSE)</f>
        <v>250</v>
      </c>
      <c r="J3" s="1" t="str">
        <f>IF(SUMIFS(D:D,A:A,A3)&lt;I3,"⚠ 発注必要！","⭕ 在庫OK")</f>
        <v>⚠ 発注必要！</v>
      </c>
      <c r="K3" s="1" t="str">
        <f t="shared" si="2"/>
        <v>⚠ 発注必要！</v>
      </c>
      <c r="L3" s="4">
        <f>_xlfn.SINGLE(_xlfn.MAXIFS(棚卸記入!F3:F10,棚卸記入!B3:B10,"="&amp;C3,棚卸記入!A3:A10,"="&amp;A3))</f>
        <v>45779</v>
      </c>
      <c r="P3" s="6">
        <f>SUMIFS(D:D,A:A,A3)</f>
        <v>210</v>
      </c>
      <c r="Q3" s="7">
        <f>SUMIFS(入出庫記入!D:D,入出庫記入!B:B,"="&amp;A3,入出庫記入!C:C,"="&amp;C3,入出庫記入!A:A,"&gt;"&amp;(L3))</f>
        <v>0</v>
      </c>
      <c r="R3" s="2">
        <f>-SUMIFS(入出庫記入!E:E,入出庫記入!B:B,"="&amp;A3,入出庫記入!C:C,"="&amp;C3,入出庫記入!A:A,"&gt;"&amp;(L3))</f>
        <v>-50</v>
      </c>
    </row>
    <row r="4" spans="1:18">
      <c r="A4" s="1" t="s">
        <v>35</v>
      </c>
      <c r="B4" s="1" t="str">
        <f>VLOOKUP(A4, 商品マスタ!$A$2:$B$9, 2, FALSE)</f>
        <v>商品C</v>
      </c>
      <c r="C4" s="1" t="s">
        <v>43</v>
      </c>
      <c r="D4" s="2">
        <f>SUMIFS(棚卸記入!D:D,棚卸記入!B:B,"="&amp;C4,棚卸記入!A:A,"="&amp;A4)
+SUMIFS(入出庫記入!D:D,入出庫記入!B:B,"="&amp;A4,入出庫記入!C:C,"="&amp;C4,入出庫記入!A:A,"&gt;"&amp;(L4))
-SUMIFS(入出庫記入!E:E,入出庫記入!B:B,"="&amp;A4,入出庫記入!C:C,"="&amp;C4,入出庫記入!A:A,"&gt;"&amp;(L4))</f>
        <v>300</v>
      </c>
      <c r="E4" s="2">
        <f t="shared" si="0"/>
        <v>300</v>
      </c>
      <c r="F4" s="1">
        <f>D4* VLOOKUP(A4,商品マスタ!A:D,4,FALSE)</f>
        <v>300</v>
      </c>
      <c r="G4" s="1">
        <f>VLOOKUP(A4,商品マスタ!A:E,5,FALSE)</f>
        <v>500</v>
      </c>
      <c r="H4" s="1">
        <f t="shared" si="1"/>
        <v>150000</v>
      </c>
      <c r="I4" s="1">
        <f>VLOOKUP(A4,商品マスタ!A:F,6,FALSE)</f>
        <v>100</v>
      </c>
      <c r="J4" s="1" t="str">
        <f>IF(SUMIFS(D:D,A:A,A4)&lt;I4,"⚠ 発注必要！","⭕ 在庫OK")</f>
        <v>⭕ 在庫OK</v>
      </c>
      <c r="K4" s="1" t="str">
        <f t="shared" si="2"/>
        <v>⭕ 在庫OK</v>
      </c>
      <c r="L4" s="4">
        <f>_xlfn.SINGLE(_xlfn.MAXIFS(棚卸記入!F4:F11,棚卸記入!B4:B11,"="&amp;C4,棚卸記入!A4:A11,"="&amp;A4))</f>
        <v>45778</v>
      </c>
      <c r="P4" s="6">
        <f>SUMIFS(D:D,A:A,A4)</f>
        <v>300</v>
      </c>
      <c r="Q4" s="7">
        <f>SUMIFS(入出庫記入!D:D,入出庫記入!B:B,"="&amp;A4,入出庫記入!C:C,"="&amp;C4,入出庫記入!A:A,"&gt;"&amp;(L4))</f>
        <v>150</v>
      </c>
      <c r="R4" s="2">
        <f>-SUMIFS(入出庫記入!E:E,入出庫記入!B:B,"="&amp;A4,入出庫記入!C:C,"="&amp;C4,入出庫記入!A:A,"&gt;"&amp;(L4))</f>
        <v>0</v>
      </c>
    </row>
    <row r="5" spans="1:18">
      <c r="A5" s="1" t="s">
        <v>27</v>
      </c>
      <c r="B5" s="1" t="str">
        <f>VLOOKUP(A5, 商品マスタ!$A$2:$B$9, 2, FALSE)</f>
        <v>商品A</v>
      </c>
      <c r="C5" s="1" t="s">
        <v>43</v>
      </c>
      <c r="D5" s="2">
        <f>SUMIFS(棚卸記入!D:D,棚卸記入!B:B,"="&amp;C5,棚卸記入!A:A,"="&amp;A5)
+SUMIFS(入出庫記入!D:D,入出庫記入!B:B,"="&amp;A5,入出庫記入!C:C,"="&amp;C5,入出庫記入!A:A,"&gt;"&amp;(L5))
-SUMIFS(入出庫記入!E:E,入出庫記入!B:B,"="&amp;A5,入出庫記入!C:C,"="&amp;C5,入出庫記入!A:A,"&gt;"&amp;(L5))</f>
        <v>179</v>
      </c>
      <c r="E5" s="2">
        <f t="shared" si="0"/>
        <v>179</v>
      </c>
      <c r="F5" s="1">
        <f>D5* VLOOKUP(A5,商品マスタ!A:D,4,FALSE)</f>
        <v>179</v>
      </c>
      <c r="G5" s="1">
        <f>VLOOKUP(A5,商品マスタ!A:E,5,FALSE)</f>
        <v>100</v>
      </c>
      <c r="H5" s="1">
        <f t="shared" si="1"/>
        <v>17900</v>
      </c>
      <c r="I5" s="1">
        <f>VLOOKUP(A5,商品マスタ!A:F,6,FALSE)</f>
        <v>300</v>
      </c>
      <c r="J5" s="1" t="str">
        <f>IF(SUMIFS(D:D,A:A,A5)&lt;I5,"⚠ 発注必要！","⭕ 在庫OK")</f>
        <v>⭕ 在庫OK</v>
      </c>
      <c r="K5" s="1" t="str">
        <f t="shared" si="2"/>
        <v>⭕ 在庫OK</v>
      </c>
      <c r="L5" s="4">
        <f>_xlfn.SINGLE(_xlfn.MAXIFS(棚卸記入!F5:F12,棚卸記入!B5:B12,"="&amp;C5,棚卸記入!A5:A12,"="&amp;A5))</f>
        <v>45777</v>
      </c>
      <c r="P5" s="6">
        <f>SUMIFS(D:D,A:A,A5)</f>
        <v>339</v>
      </c>
      <c r="Q5" s="7">
        <f>SUMIFS(入出庫記入!D:D,入出庫記入!B:B,"="&amp;A5,入出庫記入!C:C,"="&amp;C5,入出庫記入!A:A,"&gt;"&amp;(L5))</f>
        <v>120</v>
      </c>
      <c r="R5" s="2">
        <f>-SUMIFS(入出庫記入!E:E,入出庫記入!B:B,"="&amp;A5,入出庫記入!C:C,"="&amp;C5,入出庫記入!A:A,"&gt;"&amp;(L5))</f>
        <v>-40</v>
      </c>
    </row>
    <row r="6" spans="1:18"/>
    <row r="7" spans="1:18"/>
    <row r="8" spans="1:18"/>
    <row r="9" spans="1:18"/>
    <row r="10" spans="1:18"/>
    <row r="11" spans="1:18"/>
    <row r="12" spans="1:18"/>
    <row r="13" spans="1:18"/>
    <row r="14" spans="1:18"/>
    <row r="15" spans="1:18"/>
    <row r="16" spans="1:18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algorithmName="SHA-512" hashValue="ot6Fr5are99y7vCggF2UYN/rVI/jZzsvEglu/cbYxHP9xlMW4cBQVcAaz0SvfXqb5grHWpfYkfQ7w9SxPDVbxg==" saltValue="jmRgc3ES7HNoDxOeDFo26A==" spinCount="100000" sheet="1" objects="1" scenarios="1"/>
  <protectedRanges>
    <protectedRange sqref="A2:L5" name="範囲1"/>
  </protectedRanges>
  <conditionalFormatting sqref="J2:K1000">
    <cfRule type="cellIs" dxfId="0" priority="1" stopIfTrue="1" operator="equal">
      <formula>"⚠ 発注必要！"</formula>
    </cfRule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2025-05-12T08:41:26Z</dcterms:created>
  <dcterms:modified xsi:type="dcterms:W3CDTF">2025-05-12T08:41:26Z</dcterms:modified>
  <cp:category/>
  <cp:contentStatus/>
</cp:coreProperties>
</file>