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drin\Desktop\all_work\groundfish\species\hakes\White Hake\"/>
    </mc:Choice>
  </mc:AlternateContent>
  <xr:revisionPtr revIDLastSave="0" documentId="13_ncr:1_{66891C66-4D89-4B41-8606-4F65954DB88D}" xr6:coauthVersionLast="47" xr6:coauthVersionMax="47" xr10:uidLastSave="{00000000-0000-0000-0000-000000000000}"/>
  <bookViews>
    <workbookView xWindow="28680" yWindow="-120" windowWidth="29040" windowHeight="15720" xr2:uid="{7ACB3214-632B-4EB0-81A3-8207B9BF4D2B}"/>
  </bookViews>
  <sheets>
    <sheet name="survey R change" sheetId="1" r:id="rId1"/>
    <sheet name="autocorrelation" sheetId="4" r:id="rId2"/>
    <sheet name="Table 1" sheetId="2" r:id="rId3"/>
    <sheet name="Survey data" sheetId="3" r:id="rId4"/>
  </sheets>
  <definedNames>
    <definedName name="solver_adj" localSheetId="0" hidden="1">'survey R change'!$S$2</definedName>
    <definedName name="solver_cvg" localSheetId="0" hidden="1">0.0001</definedName>
    <definedName name="solver_drv" localSheetId="0" hidden="1">1</definedName>
    <definedName name="solver_eng" localSheetId="1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'survey R change'!$S$2</definedName>
    <definedName name="solver_lhs2" localSheetId="0" hidden="1">'survey R change'!$S$2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0" hidden="1">2147483647</definedName>
    <definedName name="solver_num" localSheetId="1" hidden="1">0</definedName>
    <definedName name="solver_num" localSheetId="0" hidden="1">2</definedName>
    <definedName name="solver_nwt" localSheetId="0" hidden="1">1</definedName>
    <definedName name="solver_opt" localSheetId="1" hidden="1">autocorrelation!$P$50</definedName>
    <definedName name="solver_opt" localSheetId="0" hidden="1">'survey R change'!$AB$6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2015</definedName>
    <definedName name="solver_rhs2" localSheetId="0" hidden="1">1970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0" i="4" l="1"/>
  <c r="U27" i="4"/>
  <c r="E68" i="1" l="1"/>
  <c r="G68" i="1"/>
  <c r="E69" i="1"/>
  <c r="G69" i="1"/>
  <c r="C69" i="1"/>
  <c r="C6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8" i="1"/>
  <c r="O66" i="1" l="1"/>
  <c r="N66" i="1"/>
  <c r="M66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35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8" i="1"/>
  <c r="N9" i="1"/>
  <c r="N10" i="1"/>
  <c r="N11" i="1"/>
  <c r="N12" i="1"/>
  <c r="N1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AE9" i="1"/>
  <c r="AP9" i="1" s="1"/>
  <c r="AE10" i="1"/>
  <c r="AP10" i="1" s="1"/>
  <c r="AE11" i="1"/>
  <c r="AP11" i="1" s="1"/>
  <c r="AE12" i="1"/>
  <c r="AP12" i="1" s="1"/>
  <c r="AE13" i="1"/>
  <c r="AP13" i="1" s="1"/>
  <c r="AE14" i="1"/>
  <c r="AP14" i="1" s="1"/>
  <c r="AE15" i="1"/>
  <c r="AP15" i="1" s="1"/>
  <c r="AE16" i="1"/>
  <c r="AP16" i="1" s="1"/>
  <c r="AE17" i="1"/>
  <c r="AP17" i="1" s="1"/>
  <c r="AE18" i="1"/>
  <c r="AP18" i="1" s="1"/>
  <c r="AE19" i="1"/>
  <c r="AP19" i="1" s="1"/>
  <c r="AE20" i="1"/>
  <c r="AP20" i="1" s="1"/>
  <c r="AE21" i="1"/>
  <c r="AP21" i="1" s="1"/>
  <c r="AE22" i="1"/>
  <c r="AP22" i="1" s="1"/>
  <c r="AE23" i="1"/>
  <c r="AP23" i="1" s="1"/>
  <c r="AE24" i="1"/>
  <c r="AP24" i="1" s="1"/>
  <c r="AE25" i="1"/>
  <c r="AP25" i="1" s="1"/>
  <c r="AE26" i="1"/>
  <c r="AP26" i="1" s="1"/>
  <c r="AE27" i="1"/>
  <c r="AP27" i="1" s="1"/>
  <c r="AE28" i="1"/>
  <c r="AP28" i="1" s="1"/>
  <c r="AE29" i="1"/>
  <c r="AP29" i="1" s="1"/>
  <c r="AE30" i="1"/>
  <c r="AP30" i="1" s="1"/>
  <c r="AE31" i="1"/>
  <c r="AP31" i="1" s="1"/>
  <c r="AE32" i="1"/>
  <c r="AP32" i="1" s="1"/>
  <c r="AE33" i="1"/>
  <c r="AP33" i="1" s="1"/>
  <c r="AE34" i="1"/>
  <c r="AP34" i="1" s="1"/>
  <c r="AE35" i="1"/>
  <c r="AP35" i="1" s="1"/>
  <c r="AE36" i="1"/>
  <c r="AP36" i="1" s="1"/>
  <c r="AE37" i="1"/>
  <c r="AP37" i="1" s="1"/>
  <c r="AE38" i="1"/>
  <c r="AP38" i="1" s="1"/>
  <c r="AE39" i="1"/>
  <c r="AP39" i="1" s="1"/>
  <c r="AE40" i="1"/>
  <c r="AP40" i="1" s="1"/>
  <c r="AE41" i="1"/>
  <c r="AP41" i="1" s="1"/>
  <c r="AE42" i="1"/>
  <c r="AP42" i="1" s="1"/>
  <c r="AE43" i="1"/>
  <c r="AP43" i="1" s="1"/>
  <c r="AE44" i="1"/>
  <c r="AP44" i="1" s="1"/>
  <c r="AE45" i="1"/>
  <c r="AP45" i="1" s="1"/>
  <c r="AE46" i="1"/>
  <c r="AP46" i="1" s="1"/>
  <c r="AE47" i="1"/>
  <c r="AP47" i="1" s="1"/>
  <c r="AE48" i="1"/>
  <c r="AP48" i="1" s="1"/>
  <c r="AE49" i="1"/>
  <c r="AP49" i="1" s="1"/>
  <c r="AE50" i="1"/>
  <c r="AP50" i="1" s="1"/>
  <c r="AE51" i="1"/>
  <c r="AP51" i="1" s="1"/>
  <c r="AE52" i="1"/>
  <c r="AP52" i="1" s="1"/>
  <c r="AE53" i="1"/>
  <c r="AP53" i="1" s="1"/>
  <c r="AE54" i="1"/>
  <c r="AP54" i="1" s="1"/>
  <c r="AE55" i="1"/>
  <c r="AP55" i="1" s="1"/>
  <c r="AE56" i="1"/>
  <c r="AP56" i="1" s="1"/>
  <c r="AE57" i="1"/>
  <c r="AP57" i="1" s="1"/>
  <c r="AE58" i="1"/>
  <c r="AP58" i="1" s="1"/>
  <c r="AE59" i="1"/>
  <c r="AP59" i="1" s="1"/>
  <c r="AE60" i="1"/>
  <c r="AP60" i="1" s="1"/>
  <c r="AE61" i="1"/>
  <c r="AP61" i="1" s="1"/>
  <c r="AE62" i="1"/>
  <c r="AP62" i="1" s="1"/>
  <c r="AE63" i="1"/>
  <c r="AP63" i="1" s="1"/>
  <c r="AE64" i="1"/>
  <c r="AP64" i="1" s="1"/>
  <c r="AE65" i="1"/>
  <c r="AP65" i="1" s="1"/>
  <c r="AE66" i="1"/>
  <c r="AP66" i="1" s="1"/>
  <c r="AE8" i="1"/>
  <c r="AP8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13" i="1"/>
  <c r="V9" i="1" l="1"/>
  <c r="V10" i="1"/>
  <c r="V11" i="1"/>
  <c r="V12" i="1"/>
  <c r="V13" i="1"/>
  <c r="V14" i="1"/>
  <c r="V15" i="1"/>
  <c r="V23" i="1"/>
  <c r="V31" i="1"/>
  <c r="V8" i="1"/>
  <c r="T66" i="1"/>
  <c r="S66" i="1"/>
  <c r="R66" i="1"/>
  <c r="T61" i="1"/>
  <c r="T62" i="1"/>
  <c r="T63" i="1"/>
  <c r="T64" i="1"/>
  <c r="S61" i="1"/>
  <c r="S62" i="1"/>
  <c r="S63" i="1"/>
  <c r="S64" i="1"/>
  <c r="R42" i="1"/>
  <c r="R61" i="1"/>
  <c r="R62" i="1"/>
  <c r="R63" i="1"/>
  <c r="R64" i="1"/>
  <c r="J9" i="1"/>
  <c r="J10" i="1"/>
  <c r="J11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6" i="1"/>
  <c r="J66" i="1"/>
  <c r="K66" i="1"/>
  <c r="J8" i="1"/>
  <c r="V39" i="1" l="1"/>
  <c r="AG13" i="1"/>
  <c r="AF33" i="1"/>
  <c r="AF29" i="1"/>
  <c r="AF25" i="1"/>
  <c r="AF21" i="1"/>
  <c r="AF17" i="1"/>
  <c r="AF13" i="1"/>
  <c r="AH62" i="1"/>
  <c r="AF20" i="1"/>
  <c r="AF16" i="1"/>
  <c r="AF38" i="1"/>
  <c r="AG8" i="1"/>
  <c r="AF36" i="1"/>
  <c r="AF31" i="1"/>
  <c r="AF23" i="1"/>
  <c r="AF32" i="1"/>
  <c r="AG61" i="1"/>
  <c r="AG14" i="1"/>
  <c r="AG62" i="1"/>
  <c r="AF28" i="1"/>
  <c r="AH63" i="1"/>
  <c r="AF37" i="1"/>
  <c r="AF30" i="1"/>
  <c r="AF22" i="1"/>
  <c r="V44" i="1"/>
  <c r="AG44" i="1"/>
  <c r="V66" i="1"/>
  <c r="AG66" i="1"/>
  <c r="AF60" i="1"/>
  <c r="U60" i="1"/>
  <c r="V57" i="1"/>
  <c r="AG57" i="1"/>
  <c r="T54" i="1"/>
  <c r="AH54" i="1"/>
  <c r="AF52" i="1"/>
  <c r="U52" i="1"/>
  <c r="V49" i="1"/>
  <c r="AG49" i="1"/>
  <c r="T46" i="1"/>
  <c r="AH46" i="1"/>
  <c r="AF44" i="1"/>
  <c r="U44" i="1"/>
  <c r="V41" i="1"/>
  <c r="AG41" i="1"/>
  <c r="T38" i="1"/>
  <c r="AH38" i="1"/>
  <c r="V32" i="1"/>
  <c r="AG32" i="1"/>
  <c r="V28" i="1"/>
  <c r="AG28" i="1"/>
  <c r="V24" i="1"/>
  <c r="AG24" i="1"/>
  <c r="V20" i="1"/>
  <c r="AG20" i="1"/>
  <c r="V16" i="1"/>
  <c r="AG16" i="1"/>
  <c r="S12" i="1"/>
  <c r="AG12" i="1"/>
  <c r="W66" i="1"/>
  <c r="AH66" i="1"/>
  <c r="W49" i="1"/>
  <c r="AH49" i="1"/>
  <c r="AF57" i="1"/>
  <c r="U57" i="1"/>
  <c r="S54" i="1"/>
  <c r="AG54" i="1"/>
  <c r="W51" i="1"/>
  <c r="AH51" i="1"/>
  <c r="U49" i="1"/>
  <c r="AF49" i="1"/>
  <c r="S46" i="1"/>
  <c r="AG46" i="1"/>
  <c r="W43" i="1"/>
  <c r="AH43" i="1"/>
  <c r="AF41" i="1"/>
  <c r="U41" i="1"/>
  <c r="S38" i="1"/>
  <c r="AG38" i="1"/>
  <c r="W35" i="1"/>
  <c r="AH35" i="1"/>
  <c r="R24" i="1"/>
  <c r="AF24" i="1"/>
  <c r="S11" i="1"/>
  <c r="AG11" i="1"/>
  <c r="S52" i="1"/>
  <c r="AG52" i="1"/>
  <c r="W64" i="1"/>
  <c r="AH64" i="1"/>
  <c r="AF62" i="1"/>
  <c r="U62" i="1"/>
  <c r="V59" i="1"/>
  <c r="AG59" i="1"/>
  <c r="W56" i="1"/>
  <c r="AH56" i="1"/>
  <c r="AF54" i="1"/>
  <c r="U54" i="1"/>
  <c r="V51" i="1"/>
  <c r="AG51" i="1"/>
  <c r="W48" i="1"/>
  <c r="AH48" i="1"/>
  <c r="AF46" i="1"/>
  <c r="U46" i="1"/>
  <c r="V43" i="1"/>
  <c r="AG43" i="1"/>
  <c r="W40" i="1"/>
  <c r="AH40" i="1"/>
  <c r="V35" i="1"/>
  <c r="AG35" i="1"/>
  <c r="S31" i="1"/>
  <c r="AG31" i="1"/>
  <c r="V27" i="1"/>
  <c r="AG27" i="1"/>
  <c r="S23" i="1"/>
  <c r="AG23" i="1"/>
  <c r="V19" i="1"/>
  <c r="AG19" i="1"/>
  <c r="S15" i="1"/>
  <c r="AG15" i="1"/>
  <c r="S10" i="1"/>
  <c r="AG10" i="1"/>
  <c r="S60" i="1"/>
  <c r="AG60" i="1"/>
  <c r="AF39" i="1"/>
  <c r="U39" i="1"/>
  <c r="V64" i="1"/>
  <c r="AG64" i="1"/>
  <c r="W61" i="1"/>
  <c r="AH61" i="1"/>
  <c r="U59" i="1"/>
  <c r="AF59" i="1"/>
  <c r="V56" i="1"/>
  <c r="AG56" i="1"/>
  <c r="W53" i="1"/>
  <c r="AH53" i="1"/>
  <c r="AF51" i="1"/>
  <c r="U51" i="1"/>
  <c r="V48" i="1"/>
  <c r="AG48" i="1"/>
  <c r="W45" i="1"/>
  <c r="AH45" i="1"/>
  <c r="U43" i="1"/>
  <c r="AF43" i="1"/>
  <c r="V40" i="1"/>
  <c r="AG40" i="1"/>
  <c r="W37" i="1"/>
  <c r="AH37" i="1"/>
  <c r="R35" i="1"/>
  <c r="AF35" i="1"/>
  <c r="R27" i="1"/>
  <c r="AF27" i="1"/>
  <c r="R19" i="1"/>
  <c r="AF19" i="1"/>
  <c r="R15" i="1"/>
  <c r="AF15" i="1"/>
  <c r="S9" i="1"/>
  <c r="AG9" i="1"/>
  <c r="U63" i="1"/>
  <c r="AF63" i="1"/>
  <c r="W41" i="1"/>
  <c r="AH41" i="1"/>
  <c r="W59" i="1"/>
  <c r="AH59" i="1"/>
  <c r="AF64" i="1"/>
  <c r="U64" i="1"/>
  <c r="W58" i="1"/>
  <c r="AH58" i="1"/>
  <c r="AF56" i="1"/>
  <c r="U56" i="1"/>
  <c r="S53" i="1"/>
  <c r="AG53" i="1"/>
  <c r="W50" i="1"/>
  <c r="AH50" i="1"/>
  <c r="AF48" i="1"/>
  <c r="U48" i="1"/>
  <c r="S45" i="1"/>
  <c r="AG45" i="1"/>
  <c r="W42" i="1"/>
  <c r="AH42" i="1"/>
  <c r="AF40" i="1"/>
  <c r="U40" i="1"/>
  <c r="S37" i="1"/>
  <c r="AG37" i="1"/>
  <c r="V34" i="1"/>
  <c r="AG34" i="1"/>
  <c r="S30" i="1"/>
  <c r="AG30" i="1"/>
  <c r="V26" i="1"/>
  <c r="AG26" i="1"/>
  <c r="S22" i="1"/>
  <c r="AG22" i="1"/>
  <c r="V18" i="1"/>
  <c r="AG18" i="1"/>
  <c r="W57" i="1"/>
  <c r="AH57" i="1"/>
  <c r="AF47" i="1"/>
  <c r="U47" i="1"/>
  <c r="U66" i="1"/>
  <c r="AF66" i="1"/>
  <c r="AF61" i="1"/>
  <c r="U61" i="1"/>
  <c r="V58" i="1"/>
  <c r="AG58" i="1"/>
  <c r="T55" i="1"/>
  <c r="AH55" i="1"/>
  <c r="U53" i="1"/>
  <c r="AF53" i="1"/>
  <c r="V50" i="1"/>
  <c r="AG50" i="1"/>
  <c r="T47" i="1"/>
  <c r="AH47" i="1"/>
  <c r="AF45" i="1"/>
  <c r="U45" i="1"/>
  <c r="V42" i="1"/>
  <c r="AG42" i="1"/>
  <c r="T39" i="1"/>
  <c r="AH39" i="1"/>
  <c r="R34" i="1"/>
  <c r="AF34" i="1"/>
  <c r="R26" i="1"/>
  <c r="AF26" i="1"/>
  <c r="R18" i="1"/>
  <c r="AF18" i="1"/>
  <c r="R14" i="1"/>
  <c r="AF14" i="1"/>
  <c r="AF55" i="1"/>
  <c r="U55" i="1"/>
  <c r="S36" i="1"/>
  <c r="AG36" i="1"/>
  <c r="V63" i="1"/>
  <c r="AG63" i="1"/>
  <c r="W60" i="1"/>
  <c r="AH60" i="1"/>
  <c r="R58" i="1"/>
  <c r="AF58" i="1"/>
  <c r="U58" i="1"/>
  <c r="V55" i="1"/>
  <c r="AG55" i="1"/>
  <c r="W52" i="1"/>
  <c r="AH52" i="1"/>
  <c r="R50" i="1"/>
  <c r="AF50" i="1"/>
  <c r="U50" i="1"/>
  <c r="V47" i="1"/>
  <c r="AG47" i="1"/>
  <c r="W44" i="1"/>
  <c r="AH44" i="1"/>
  <c r="AF42" i="1"/>
  <c r="U42" i="1"/>
  <c r="S39" i="1"/>
  <c r="AG39" i="1"/>
  <c r="W36" i="1"/>
  <c r="AH36" i="1"/>
  <c r="V33" i="1"/>
  <c r="AG33" i="1"/>
  <c r="S29" i="1"/>
  <c r="AG29" i="1"/>
  <c r="V25" i="1"/>
  <c r="AG25" i="1"/>
  <c r="S21" i="1"/>
  <c r="AG21" i="1"/>
  <c r="V17" i="1"/>
  <c r="AG17" i="1"/>
  <c r="T43" i="1"/>
  <c r="S41" i="1"/>
  <c r="S57" i="1"/>
  <c r="T52" i="1"/>
  <c r="R49" i="1"/>
  <c r="S49" i="1"/>
  <c r="T44" i="1"/>
  <c r="R41" i="1"/>
  <c r="J4" i="1"/>
  <c r="M3" i="1"/>
  <c r="R57" i="1"/>
  <c r="T60" i="1"/>
  <c r="S58" i="1"/>
  <c r="S50" i="1"/>
  <c r="S42" i="1"/>
  <c r="T59" i="1"/>
  <c r="T51" i="1"/>
  <c r="N3" i="1"/>
  <c r="R55" i="1"/>
  <c r="R47" i="1"/>
  <c r="S56" i="1"/>
  <c r="S48" i="1"/>
  <c r="S40" i="1"/>
  <c r="T57" i="1"/>
  <c r="T49" i="1"/>
  <c r="T41" i="1"/>
  <c r="S43" i="1"/>
  <c r="R40" i="1"/>
  <c r="T58" i="1"/>
  <c r="R54" i="1"/>
  <c r="R46" i="1"/>
  <c r="S55" i="1"/>
  <c r="S47" i="1"/>
  <c r="T56" i="1"/>
  <c r="T48" i="1"/>
  <c r="T40" i="1"/>
  <c r="S59" i="1"/>
  <c r="R56" i="1"/>
  <c r="R53" i="1"/>
  <c r="R45" i="1"/>
  <c r="S51" i="1"/>
  <c r="R48" i="1"/>
  <c r="T42" i="1"/>
  <c r="R60" i="1"/>
  <c r="R52" i="1"/>
  <c r="R44" i="1"/>
  <c r="T50" i="1"/>
  <c r="R59" i="1"/>
  <c r="R51" i="1"/>
  <c r="R43" i="1"/>
  <c r="S44" i="1"/>
  <c r="T53" i="1"/>
  <c r="T45" i="1"/>
  <c r="R38" i="1"/>
  <c r="R30" i="1"/>
  <c r="R22" i="1"/>
  <c r="S8" i="1"/>
  <c r="S33" i="1"/>
  <c r="S25" i="1"/>
  <c r="S17" i="1"/>
  <c r="T35" i="1"/>
  <c r="T36" i="1"/>
  <c r="R37" i="1"/>
  <c r="R29" i="1"/>
  <c r="R21" i="1"/>
  <c r="S32" i="1"/>
  <c r="S24" i="1"/>
  <c r="S16" i="1"/>
  <c r="R36" i="1"/>
  <c r="R28" i="1"/>
  <c r="R20" i="1"/>
  <c r="R33" i="1"/>
  <c r="R25" i="1"/>
  <c r="R17" i="1"/>
  <c r="S28" i="1"/>
  <c r="S20" i="1"/>
  <c r="R32" i="1"/>
  <c r="R16" i="1"/>
  <c r="S35" i="1"/>
  <c r="S27" i="1"/>
  <c r="S19" i="1"/>
  <c r="R39" i="1"/>
  <c r="R31" i="1"/>
  <c r="R23" i="1"/>
  <c r="S34" i="1"/>
  <c r="S26" i="1"/>
  <c r="S18" i="1"/>
  <c r="T37" i="1"/>
  <c r="V62" i="1"/>
  <c r="V54" i="1"/>
  <c r="V46" i="1"/>
  <c r="V38" i="1"/>
  <c r="V30" i="1"/>
  <c r="V22" i="1"/>
  <c r="W63" i="1"/>
  <c r="W55" i="1"/>
  <c r="W47" i="1"/>
  <c r="W39" i="1"/>
  <c r="V61" i="1"/>
  <c r="V53" i="1"/>
  <c r="V45" i="1"/>
  <c r="V37" i="1"/>
  <c r="V29" i="1"/>
  <c r="V21" i="1"/>
  <c r="W62" i="1"/>
  <c r="W54" i="1"/>
  <c r="W46" i="1"/>
  <c r="W38" i="1"/>
  <c r="S14" i="1"/>
  <c r="V60" i="1"/>
  <c r="V52" i="1"/>
  <c r="V36" i="1"/>
  <c r="R13" i="1"/>
  <c r="S13" i="1"/>
  <c r="O3" i="1"/>
  <c r="AL42" i="1" l="1"/>
  <c r="AT42" i="1" s="1"/>
  <c r="AL50" i="1"/>
  <c r="AT50" i="1" s="1"/>
  <c r="AL58" i="1"/>
  <c r="AT58" i="1" s="1"/>
  <c r="AL66" i="1"/>
  <c r="AT66" i="1" s="1"/>
  <c r="AL14" i="1"/>
  <c r="AT14" i="1" s="1"/>
  <c r="AL18" i="1"/>
  <c r="AT18" i="1" s="1"/>
  <c r="AL22" i="1"/>
  <c r="AT22" i="1" s="1"/>
  <c r="AL26" i="1"/>
  <c r="AT26" i="1" s="1"/>
  <c r="AL30" i="1"/>
  <c r="AT30" i="1" s="1"/>
  <c r="AL34" i="1"/>
  <c r="AT34" i="1" s="1"/>
  <c r="AL37" i="1"/>
  <c r="AT37" i="1" s="1"/>
  <c r="AL45" i="1"/>
  <c r="AT45" i="1" s="1"/>
  <c r="AL53" i="1"/>
  <c r="AT53" i="1" s="1"/>
  <c r="AL61" i="1"/>
  <c r="AT61" i="1" s="1"/>
  <c r="AL40" i="1"/>
  <c r="AT40" i="1" s="1"/>
  <c r="AL48" i="1"/>
  <c r="AT48" i="1" s="1"/>
  <c r="AL56" i="1"/>
  <c r="AT56" i="1" s="1"/>
  <c r="AL64" i="1"/>
  <c r="AT64" i="1" s="1"/>
  <c r="AL15" i="1"/>
  <c r="AT15" i="1" s="1"/>
  <c r="AL19" i="1"/>
  <c r="AT19" i="1" s="1"/>
  <c r="AL23" i="1"/>
  <c r="AT23" i="1" s="1"/>
  <c r="AL27" i="1"/>
  <c r="AT27" i="1" s="1"/>
  <c r="AL31" i="1"/>
  <c r="AT31" i="1" s="1"/>
  <c r="AL35" i="1"/>
  <c r="AT35" i="1" s="1"/>
  <c r="AL43" i="1"/>
  <c r="AT43" i="1" s="1"/>
  <c r="AL51" i="1"/>
  <c r="AT51" i="1" s="1"/>
  <c r="AL59" i="1"/>
  <c r="AT59" i="1" s="1"/>
  <c r="AL38" i="1"/>
  <c r="AT38" i="1" s="1"/>
  <c r="AL46" i="1"/>
  <c r="AT46" i="1" s="1"/>
  <c r="AL54" i="1"/>
  <c r="AT54" i="1" s="1"/>
  <c r="AL62" i="1"/>
  <c r="AT62" i="1" s="1"/>
  <c r="AL16" i="1"/>
  <c r="AT16" i="1" s="1"/>
  <c r="AL25" i="1"/>
  <c r="AT25" i="1" s="1"/>
  <c r="AL36" i="1"/>
  <c r="AT36" i="1" s="1"/>
  <c r="AL65" i="1"/>
  <c r="AL47" i="1"/>
  <c r="AT47" i="1" s="1"/>
  <c r="AL28" i="1"/>
  <c r="AT28" i="1" s="1"/>
  <c r="AL44" i="1"/>
  <c r="AT44" i="1" s="1"/>
  <c r="AL21" i="1"/>
  <c r="AT21" i="1" s="1"/>
  <c r="AL17" i="1"/>
  <c r="AT17" i="1" s="1"/>
  <c r="AL52" i="1"/>
  <c r="AT52" i="1" s="1"/>
  <c r="AL20" i="1"/>
  <c r="AT20" i="1" s="1"/>
  <c r="AL29" i="1"/>
  <c r="AT29" i="1" s="1"/>
  <c r="AL60" i="1"/>
  <c r="AT60" i="1" s="1"/>
  <c r="AL13" i="1"/>
  <c r="AT13" i="1" s="1"/>
  <c r="AL63" i="1"/>
  <c r="AT63" i="1" s="1"/>
  <c r="AL32" i="1"/>
  <c r="AT32" i="1" s="1"/>
  <c r="AL39" i="1"/>
  <c r="AT39" i="1" s="1"/>
  <c r="AL41" i="1"/>
  <c r="AT41" i="1" s="1"/>
  <c r="AL57" i="1"/>
  <c r="AT57" i="1" s="1"/>
  <c r="AL24" i="1"/>
  <c r="AT24" i="1" s="1"/>
  <c r="AL33" i="1"/>
  <c r="AT33" i="1" s="1"/>
  <c r="AL49" i="1"/>
  <c r="AT49" i="1" s="1"/>
  <c r="AL55" i="1"/>
  <c r="AT55" i="1" s="1"/>
  <c r="AM13" i="1"/>
  <c r="AU13" i="1" s="1"/>
  <c r="AM17" i="1"/>
  <c r="AU17" i="1" s="1"/>
  <c r="AM21" i="1"/>
  <c r="AU21" i="1" s="1"/>
  <c r="AM25" i="1"/>
  <c r="AU25" i="1" s="1"/>
  <c r="AM29" i="1"/>
  <c r="AU29" i="1" s="1"/>
  <c r="AM33" i="1"/>
  <c r="AU33" i="1" s="1"/>
  <c r="AM39" i="1"/>
  <c r="AU39" i="1" s="1"/>
  <c r="AM47" i="1"/>
  <c r="AU47" i="1" s="1"/>
  <c r="AM55" i="1"/>
  <c r="AU55" i="1" s="1"/>
  <c r="AM63" i="1"/>
  <c r="AU63" i="1" s="1"/>
  <c r="AM42" i="1"/>
  <c r="AU42" i="1" s="1"/>
  <c r="AM50" i="1"/>
  <c r="AU50" i="1" s="1"/>
  <c r="AM58" i="1"/>
  <c r="AU58" i="1" s="1"/>
  <c r="AM66" i="1"/>
  <c r="AU66" i="1" s="1"/>
  <c r="AM14" i="1"/>
  <c r="AU14" i="1" s="1"/>
  <c r="AM18" i="1"/>
  <c r="AU18" i="1" s="1"/>
  <c r="AM22" i="1"/>
  <c r="AU22" i="1" s="1"/>
  <c r="AM26" i="1"/>
  <c r="AU26" i="1" s="1"/>
  <c r="AM30" i="1"/>
  <c r="AU30" i="1" s="1"/>
  <c r="AM34" i="1"/>
  <c r="AU34" i="1" s="1"/>
  <c r="AM37" i="1"/>
  <c r="AU37" i="1" s="1"/>
  <c r="AM45" i="1"/>
  <c r="AU45" i="1" s="1"/>
  <c r="AM53" i="1"/>
  <c r="AU53" i="1" s="1"/>
  <c r="AM61" i="1"/>
  <c r="AU61" i="1" s="1"/>
  <c r="AM9" i="1"/>
  <c r="AU9" i="1" s="1"/>
  <c r="AM40" i="1"/>
  <c r="AU40" i="1" s="1"/>
  <c r="AM48" i="1"/>
  <c r="AU48" i="1" s="1"/>
  <c r="AM56" i="1"/>
  <c r="AU56" i="1" s="1"/>
  <c r="AM64" i="1"/>
  <c r="AU64" i="1" s="1"/>
  <c r="AM8" i="1"/>
  <c r="AU8" i="1" s="1"/>
  <c r="AM10" i="1"/>
  <c r="AU10" i="1" s="1"/>
  <c r="AM15" i="1"/>
  <c r="AU15" i="1" s="1"/>
  <c r="AM19" i="1"/>
  <c r="AU19" i="1" s="1"/>
  <c r="AM23" i="1"/>
  <c r="AU23" i="1" s="1"/>
  <c r="AM27" i="1"/>
  <c r="AU27" i="1" s="1"/>
  <c r="AM31" i="1"/>
  <c r="AU31" i="1" s="1"/>
  <c r="AM35" i="1"/>
  <c r="AU35" i="1" s="1"/>
  <c r="AM43" i="1"/>
  <c r="AU43" i="1" s="1"/>
  <c r="AM51" i="1"/>
  <c r="AU51" i="1" s="1"/>
  <c r="AM59" i="1"/>
  <c r="AU59" i="1" s="1"/>
  <c r="AM57" i="1"/>
  <c r="AU57" i="1" s="1"/>
  <c r="AM24" i="1"/>
  <c r="AU24" i="1" s="1"/>
  <c r="AM16" i="1"/>
  <c r="AU16" i="1" s="1"/>
  <c r="AM36" i="1"/>
  <c r="AU36" i="1" s="1"/>
  <c r="AM65" i="1"/>
  <c r="AM28" i="1"/>
  <c r="AU28" i="1" s="1"/>
  <c r="AM38" i="1"/>
  <c r="AU38" i="1" s="1"/>
  <c r="AM44" i="1"/>
  <c r="AU44" i="1" s="1"/>
  <c r="AM46" i="1"/>
  <c r="AU46" i="1" s="1"/>
  <c r="AM52" i="1"/>
  <c r="AU52" i="1" s="1"/>
  <c r="AM32" i="1"/>
  <c r="AU32" i="1" s="1"/>
  <c r="AM49" i="1"/>
  <c r="AU49" i="1" s="1"/>
  <c r="AM20" i="1"/>
  <c r="AU20" i="1" s="1"/>
  <c r="AM54" i="1"/>
  <c r="AU54" i="1" s="1"/>
  <c r="AM60" i="1"/>
  <c r="AU60" i="1" s="1"/>
  <c r="AM11" i="1"/>
  <c r="AU11" i="1" s="1"/>
  <c r="AM62" i="1"/>
  <c r="AU62" i="1" s="1"/>
  <c r="AM12" i="1"/>
  <c r="AU12" i="1" s="1"/>
  <c r="AM41" i="1"/>
  <c r="AU41" i="1" s="1"/>
  <c r="AN36" i="1"/>
  <c r="AV36" i="1" s="1"/>
  <c r="AN44" i="1"/>
  <c r="AV44" i="1" s="1"/>
  <c r="AN52" i="1"/>
  <c r="AV52" i="1" s="1"/>
  <c r="AN60" i="1"/>
  <c r="AV60" i="1" s="1"/>
  <c r="AN39" i="1"/>
  <c r="AV39" i="1" s="1"/>
  <c r="AN47" i="1"/>
  <c r="AV47" i="1" s="1"/>
  <c r="AN55" i="1"/>
  <c r="AV55" i="1" s="1"/>
  <c r="AN63" i="1"/>
  <c r="AV63" i="1" s="1"/>
  <c r="AN42" i="1"/>
  <c r="AV42" i="1" s="1"/>
  <c r="AN50" i="1"/>
  <c r="AV50" i="1" s="1"/>
  <c r="AN58" i="1"/>
  <c r="AV58" i="1" s="1"/>
  <c r="AN66" i="1"/>
  <c r="AV66" i="1" s="1"/>
  <c r="AN37" i="1"/>
  <c r="AV37" i="1" s="1"/>
  <c r="AN45" i="1"/>
  <c r="AV45" i="1" s="1"/>
  <c r="AN53" i="1"/>
  <c r="AV53" i="1" s="1"/>
  <c r="AN61" i="1"/>
  <c r="AV61" i="1" s="1"/>
  <c r="AN40" i="1"/>
  <c r="AV40" i="1" s="1"/>
  <c r="AN48" i="1"/>
  <c r="AV48" i="1" s="1"/>
  <c r="AN56" i="1"/>
  <c r="AV56" i="1" s="1"/>
  <c r="AN64" i="1"/>
  <c r="AV64" i="1" s="1"/>
  <c r="AN43" i="1"/>
  <c r="AV43" i="1" s="1"/>
  <c r="AN49" i="1"/>
  <c r="AV49" i="1" s="1"/>
  <c r="AN51" i="1"/>
  <c r="AV51" i="1" s="1"/>
  <c r="AN57" i="1"/>
  <c r="AV57" i="1" s="1"/>
  <c r="AN59" i="1"/>
  <c r="AV59" i="1" s="1"/>
  <c r="AN65" i="1"/>
  <c r="AN38" i="1"/>
  <c r="AV38" i="1" s="1"/>
  <c r="AN41" i="1"/>
  <c r="AV41" i="1" s="1"/>
  <c r="AN46" i="1"/>
  <c r="AV46" i="1" s="1"/>
  <c r="AN54" i="1"/>
  <c r="AV54" i="1" s="1"/>
  <c r="AN62" i="1"/>
  <c r="AV62" i="1" s="1"/>
  <c r="AN35" i="1"/>
  <c r="AV35" i="1" s="1"/>
  <c r="R4" i="1" a="1"/>
  <c r="R4" i="1" s="1"/>
  <c r="S5" i="1" a="1"/>
  <c r="S5" i="1" s="1"/>
  <c r="T5" i="1" a="1"/>
  <c r="T5" i="1" s="1"/>
  <c r="R5" i="1" a="1"/>
  <c r="R5" i="1" s="1"/>
  <c r="S4" i="1" a="1"/>
  <c r="S4" i="1" s="1"/>
  <c r="T4" i="1" a="1"/>
  <c r="T4" i="1" s="1"/>
  <c r="V5" i="1" l="1"/>
  <c r="W5" i="1"/>
  <c r="X5" i="1"/>
  <c r="X8" i="1"/>
  <c r="Z12" i="1"/>
  <c r="Z8" i="1"/>
  <c r="Z9" i="1"/>
  <c r="Z10" i="1"/>
  <c r="Z11" i="1"/>
  <c r="Z17" i="1"/>
  <c r="Z25" i="1"/>
  <c r="Z33" i="1"/>
  <c r="Z41" i="1"/>
  <c r="AC41" i="1" s="1"/>
  <c r="Z18" i="1"/>
  <c r="Z26" i="1"/>
  <c r="Z34" i="1"/>
  <c r="Z42" i="1"/>
  <c r="AC42" i="1" s="1"/>
  <c r="Z19" i="1"/>
  <c r="Z27" i="1"/>
  <c r="Z35" i="1"/>
  <c r="AC35" i="1" s="1"/>
  <c r="Z43" i="1"/>
  <c r="AC43" i="1" s="1"/>
  <c r="Z20" i="1"/>
  <c r="Z28" i="1"/>
  <c r="Z36" i="1"/>
  <c r="AC36" i="1" s="1"/>
  <c r="Z44" i="1"/>
  <c r="AC44" i="1" s="1"/>
  <c r="Z13" i="1"/>
  <c r="Z21" i="1"/>
  <c r="Z29" i="1"/>
  <c r="Z37" i="1"/>
  <c r="AC37" i="1" s="1"/>
  <c r="Z45" i="1"/>
  <c r="AC45" i="1" s="1"/>
  <c r="Z14" i="1"/>
  <c r="Z22" i="1"/>
  <c r="Z30" i="1"/>
  <c r="Z38" i="1"/>
  <c r="AC38" i="1" s="1"/>
  <c r="Z15" i="1"/>
  <c r="Z23" i="1"/>
  <c r="Z31" i="1"/>
  <c r="Z39" i="1"/>
  <c r="AC39" i="1" s="1"/>
  <c r="Z16" i="1"/>
  <c r="Z24" i="1"/>
  <c r="Z32" i="1"/>
  <c r="Z40" i="1"/>
  <c r="AC40" i="1" s="1"/>
  <c r="Y14" i="1"/>
  <c r="AB14" i="1" s="1"/>
  <c r="Y22" i="1"/>
  <c r="AB22" i="1" s="1"/>
  <c r="Y30" i="1"/>
  <c r="AB30" i="1" s="1"/>
  <c r="Y38" i="1"/>
  <c r="AB38" i="1" s="1"/>
  <c r="Y15" i="1"/>
  <c r="AB15" i="1" s="1"/>
  <c r="Y23" i="1"/>
  <c r="AB23" i="1" s="1"/>
  <c r="Y31" i="1"/>
  <c r="AB31" i="1" s="1"/>
  <c r="Y39" i="1"/>
  <c r="AB39" i="1" s="1"/>
  <c r="Y16" i="1"/>
  <c r="AB16" i="1" s="1"/>
  <c r="Y24" i="1"/>
  <c r="AB24" i="1" s="1"/>
  <c r="Y32" i="1"/>
  <c r="AB32" i="1" s="1"/>
  <c r="Y40" i="1"/>
  <c r="AB40" i="1" s="1"/>
  <c r="Y9" i="1"/>
  <c r="AB9" i="1" s="1"/>
  <c r="Y17" i="1"/>
  <c r="AB17" i="1" s="1"/>
  <c r="Y25" i="1"/>
  <c r="AB25" i="1" s="1"/>
  <c r="Y33" i="1"/>
  <c r="AB33" i="1" s="1"/>
  <c r="Y41" i="1"/>
  <c r="AB41" i="1" s="1"/>
  <c r="Y10" i="1"/>
  <c r="AB10" i="1" s="1"/>
  <c r="Y18" i="1"/>
  <c r="AB18" i="1" s="1"/>
  <c r="Y26" i="1"/>
  <c r="AB26" i="1" s="1"/>
  <c r="Y34" i="1"/>
  <c r="AB34" i="1" s="1"/>
  <c r="Y42" i="1"/>
  <c r="AB42" i="1" s="1"/>
  <c r="Y11" i="1"/>
  <c r="AB11" i="1" s="1"/>
  <c r="Y19" i="1"/>
  <c r="AB19" i="1" s="1"/>
  <c r="Y27" i="1"/>
  <c r="AB27" i="1" s="1"/>
  <c r="Y35" i="1"/>
  <c r="AB35" i="1" s="1"/>
  <c r="Y43" i="1"/>
  <c r="AB43" i="1" s="1"/>
  <c r="Y8" i="1"/>
  <c r="AB8" i="1" s="1"/>
  <c r="Y12" i="1"/>
  <c r="AB12" i="1" s="1"/>
  <c r="Y20" i="1"/>
  <c r="AB20" i="1" s="1"/>
  <c r="Y28" i="1"/>
  <c r="AB28" i="1" s="1"/>
  <c r="Y36" i="1"/>
  <c r="AB36" i="1" s="1"/>
  <c r="Y44" i="1"/>
  <c r="AB44" i="1" s="1"/>
  <c r="Y13" i="1"/>
  <c r="AB13" i="1" s="1"/>
  <c r="Y21" i="1"/>
  <c r="AB21" i="1" s="1"/>
  <c r="Y29" i="1"/>
  <c r="AB29" i="1" s="1"/>
  <c r="Y37" i="1"/>
  <c r="AB37" i="1" s="1"/>
  <c r="Y45" i="1"/>
  <c r="AB45" i="1" s="1"/>
  <c r="Z49" i="1"/>
  <c r="AC49" i="1" s="1"/>
  <c r="Z57" i="1"/>
  <c r="AC57" i="1" s="1"/>
  <c r="Z65" i="1"/>
  <c r="AK65" i="1" s="1"/>
  <c r="Z50" i="1"/>
  <c r="AC50" i="1" s="1"/>
  <c r="Z66" i="1"/>
  <c r="AC66" i="1" s="1"/>
  <c r="Z51" i="1"/>
  <c r="AC51" i="1" s="1"/>
  <c r="Z59" i="1"/>
  <c r="AC59" i="1" s="1"/>
  <c r="Z52" i="1"/>
  <c r="AC52" i="1" s="1"/>
  <c r="Z60" i="1"/>
  <c r="AC60" i="1" s="1"/>
  <c r="Z53" i="1"/>
  <c r="AC53" i="1" s="1"/>
  <c r="Z61" i="1"/>
  <c r="AC61" i="1" s="1"/>
  <c r="Z46" i="1"/>
  <c r="AC46" i="1" s="1"/>
  <c r="Z54" i="1"/>
  <c r="AC54" i="1" s="1"/>
  <c r="Z62" i="1"/>
  <c r="AC62" i="1" s="1"/>
  <c r="Z47" i="1"/>
  <c r="AC47" i="1" s="1"/>
  <c r="Z55" i="1"/>
  <c r="AC55" i="1" s="1"/>
  <c r="Z63" i="1"/>
  <c r="AC63" i="1" s="1"/>
  <c r="Z48" i="1"/>
  <c r="AC48" i="1" s="1"/>
  <c r="Z56" i="1"/>
  <c r="AC56" i="1" s="1"/>
  <c r="Z64" i="1"/>
  <c r="AC64" i="1" s="1"/>
  <c r="Z58" i="1"/>
  <c r="AC58" i="1" s="1"/>
  <c r="Y46" i="1"/>
  <c r="AB46" i="1" s="1"/>
  <c r="Y54" i="1"/>
  <c r="AB54" i="1" s="1"/>
  <c r="Y62" i="1"/>
  <c r="AB62" i="1" s="1"/>
  <c r="Y55" i="1"/>
  <c r="AB55" i="1" s="1"/>
  <c r="Y47" i="1"/>
  <c r="AB47" i="1" s="1"/>
  <c r="Y63" i="1"/>
  <c r="AB63" i="1" s="1"/>
  <c r="Y48" i="1"/>
  <c r="AB48" i="1" s="1"/>
  <c r="Y56" i="1"/>
  <c r="AB56" i="1" s="1"/>
  <c r="Y64" i="1"/>
  <c r="AB64" i="1" s="1"/>
  <c r="Y49" i="1"/>
  <c r="AB49" i="1" s="1"/>
  <c r="Y57" i="1"/>
  <c r="AB57" i="1" s="1"/>
  <c r="Y65" i="1"/>
  <c r="AJ65" i="1" s="1"/>
  <c r="Y50" i="1"/>
  <c r="AB50" i="1" s="1"/>
  <c r="Y58" i="1"/>
  <c r="AB58" i="1" s="1"/>
  <c r="Y66" i="1"/>
  <c r="AB66" i="1" s="1"/>
  <c r="Y51" i="1"/>
  <c r="AB51" i="1" s="1"/>
  <c r="Y59" i="1"/>
  <c r="AB59" i="1" s="1"/>
  <c r="Y52" i="1"/>
  <c r="AB52" i="1" s="1"/>
  <c r="Y60" i="1"/>
  <c r="AB60" i="1" s="1"/>
  <c r="Y53" i="1"/>
  <c r="AB53" i="1" s="1"/>
  <c r="Y61" i="1"/>
  <c r="AB61" i="1" s="1"/>
  <c r="X44" i="1"/>
  <c r="AA44" i="1" s="1"/>
  <c r="X52" i="1"/>
  <c r="AA52" i="1" s="1"/>
  <c r="X60" i="1"/>
  <c r="AA60" i="1" s="1"/>
  <c r="X55" i="1"/>
  <c r="AA55" i="1" s="1"/>
  <c r="X42" i="1"/>
  <c r="AA42" i="1" s="1"/>
  <c r="X50" i="1"/>
  <c r="AA50" i="1" s="1"/>
  <c r="X58" i="1"/>
  <c r="AA58" i="1" s="1"/>
  <c r="X66" i="1"/>
  <c r="AA66" i="1" s="1"/>
  <c r="X45" i="1"/>
  <c r="AA45" i="1" s="1"/>
  <c r="X53" i="1"/>
  <c r="AA53" i="1" s="1"/>
  <c r="X61" i="1"/>
  <c r="AA61" i="1" s="1"/>
  <c r="X40" i="1"/>
  <c r="AA40" i="1" s="1"/>
  <c r="X48" i="1"/>
  <c r="AA48" i="1" s="1"/>
  <c r="X56" i="1"/>
  <c r="AA56" i="1" s="1"/>
  <c r="X64" i="1"/>
  <c r="AA64" i="1" s="1"/>
  <c r="X54" i="1"/>
  <c r="AA54" i="1" s="1"/>
  <c r="X43" i="1"/>
  <c r="AA43" i="1" s="1"/>
  <c r="X51" i="1"/>
  <c r="AA51" i="1" s="1"/>
  <c r="X59" i="1"/>
  <c r="AA59" i="1" s="1"/>
  <c r="X62" i="1"/>
  <c r="AA62" i="1" s="1"/>
  <c r="X46" i="1"/>
  <c r="AA46" i="1" s="1"/>
  <c r="X41" i="1"/>
  <c r="AA41" i="1" s="1"/>
  <c r="X49" i="1"/>
  <c r="AA49" i="1" s="1"/>
  <c r="X57" i="1"/>
  <c r="AA57" i="1" s="1"/>
  <c r="X65" i="1"/>
  <c r="AI65" i="1" s="1"/>
  <c r="X47" i="1"/>
  <c r="AA47" i="1" s="1"/>
  <c r="X63" i="1"/>
  <c r="AA63" i="1" s="1"/>
  <c r="X12" i="1"/>
  <c r="X20" i="1"/>
  <c r="AA20" i="1" s="1"/>
  <c r="X28" i="1"/>
  <c r="AA28" i="1" s="1"/>
  <c r="X36" i="1"/>
  <c r="AA36" i="1" s="1"/>
  <c r="X15" i="1"/>
  <c r="AA15" i="1" s="1"/>
  <c r="X23" i="1"/>
  <c r="AA23" i="1" s="1"/>
  <c r="X31" i="1"/>
  <c r="AA31" i="1" s="1"/>
  <c r="X10" i="1"/>
  <c r="X18" i="1"/>
  <c r="AA18" i="1" s="1"/>
  <c r="X26" i="1"/>
  <c r="AA26" i="1" s="1"/>
  <c r="X34" i="1"/>
  <c r="AA34" i="1" s="1"/>
  <c r="X13" i="1"/>
  <c r="AA13" i="1" s="1"/>
  <c r="X21" i="1"/>
  <c r="AA21" i="1" s="1"/>
  <c r="X29" i="1"/>
  <c r="AA29" i="1" s="1"/>
  <c r="X37" i="1"/>
  <c r="AA37" i="1" s="1"/>
  <c r="X16" i="1"/>
  <c r="AA16" i="1" s="1"/>
  <c r="X24" i="1"/>
  <c r="AA24" i="1" s="1"/>
  <c r="X32" i="1"/>
  <c r="AA32" i="1" s="1"/>
  <c r="X38" i="1"/>
  <c r="AA38" i="1" s="1"/>
  <c r="X11" i="1"/>
  <c r="X19" i="1"/>
  <c r="AA19" i="1" s="1"/>
  <c r="X27" i="1"/>
  <c r="AA27" i="1" s="1"/>
  <c r="X35" i="1"/>
  <c r="AA35" i="1" s="1"/>
  <c r="X14" i="1"/>
  <c r="AA14" i="1" s="1"/>
  <c r="X22" i="1"/>
  <c r="AA22" i="1" s="1"/>
  <c r="X30" i="1"/>
  <c r="AA30" i="1" s="1"/>
  <c r="X9" i="1"/>
  <c r="X17" i="1"/>
  <c r="AA17" i="1" s="1"/>
  <c r="X25" i="1"/>
  <c r="AA25" i="1" s="1"/>
  <c r="X33" i="1"/>
  <c r="AA33" i="1" s="1"/>
  <c r="X39" i="1"/>
  <c r="AA39" i="1" s="1"/>
  <c r="N6" i="1"/>
  <c r="N5" i="1" s="1"/>
  <c r="AK61" i="1" l="1"/>
  <c r="AS61" i="1" s="1"/>
  <c r="AJ41" i="1"/>
  <c r="AR41" i="1" s="1"/>
  <c r="AJ14" i="1"/>
  <c r="AR14" i="1" s="1"/>
  <c r="AI13" i="1"/>
  <c r="AQ13" i="1" s="1"/>
  <c r="AI49" i="1"/>
  <c r="AQ49" i="1" s="1"/>
  <c r="AI64" i="1"/>
  <c r="AQ64" i="1" s="1"/>
  <c r="AI58" i="1"/>
  <c r="AQ58" i="1" s="1"/>
  <c r="AJ61" i="1"/>
  <c r="AR61" i="1" s="1"/>
  <c r="AJ50" i="1"/>
  <c r="AR50" i="1" s="1"/>
  <c r="AJ47" i="1"/>
  <c r="AR47" i="1" s="1"/>
  <c r="AK48" i="1"/>
  <c r="AS48" i="1" s="1"/>
  <c r="AK53" i="1"/>
  <c r="AS53" i="1" s="1"/>
  <c r="AK57" i="1"/>
  <c r="AS57" i="1" s="1"/>
  <c r="AJ36" i="1"/>
  <c r="AR36" i="1" s="1"/>
  <c r="AJ19" i="1"/>
  <c r="AR19" i="1" s="1"/>
  <c r="AJ33" i="1"/>
  <c r="AR33" i="1" s="1"/>
  <c r="AJ39" i="1"/>
  <c r="AR39" i="1" s="1"/>
  <c r="AK40" i="1"/>
  <c r="AS40" i="1" s="1"/>
  <c r="AK38" i="1"/>
  <c r="AS38" i="1" s="1"/>
  <c r="AI25" i="1"/>
  <c r="AQ25" i="1" s="1"/>
  <c r="AI54" i="1"/>
  <c r="AQ54" i="1" s="1"/>
  <c r="AK56" i="1"/>
  <c r="AS56" i="1" s="1"/>
  <c r="AJ16" i="1"/>
  <c r="AR16" i="1" s="1"/>
  <c r="AI41" i="1"/>
  <c r="AQ41" i="1" s="1"/>
  <c r="AJ53" i="1"/>
  <c r="AR53" i="1" s="1"/>
  <c r="AK60" i="1"/>
  <c r="AS60" i="1" s="1"/>
  <c r="AJ25" i="1"/>
  <c r="AR25" i="1" s="1"/>
  <c r="AK42" i="1"/>
  <c r="AS42" i="1" s="1"/>
  <c r="AI20" i="1"/>
  <c r="AQ20" i="1" s="1"/>
  <c r="AJ60" i="1"/>
  <c r="AR60" i="1" s="1"/>
  <c r="AK52" i="1"/>
  <c r="AS52" i="1" s="1"/>
  <c r="AJ42" i="1"/>
  <c r="AR42" i="1" s="1"/>
  <c r="AI22" i="1"/>
  <c r="AQ22" i="1" s="1"/>
  <c r="AI55" i="1"/>
  <c r="AQ55" i="1" s="1"/>
  <c r="AJ54" i="1"/>
  <c r="AR54" i="1" s="1"/>
  <c r="AK47" i="1"/>
  <c r="AS47" i="1" s="1"/>
  <c r="AK59" i="1"/>
  <c r="AS59" i="1" s="1"/>
  <c r="AJ37" i="1"/>
  <c r="AR37" i="1" s="1"/>
  <c r="AJ12" i="1"/>
  <c r="AR12" i="1" s="1"/>
  <c r="AJ34" i="1"/>
  <c r="AR34" i="1" s="1"/>
  <c r="AJ9" i="1"/>
  <c r="AR9" i="1" s="1"/>
  <c r="AJ15" i="1"/>
  <c r="AR15" i="1" s="1"/>
  <c r="AI19" i="1"/>
  <c r="AQ19" i="1" s="1"/>
  <c r="AI57" i="1"/>
  <c r="AQ57" i="1" s="1"/>
  <c r="AJ63" i="1"/>
  <c r="AR63" i="1" s="1"/>
  <c r="AJ27" i="1"/>
  <c r="AR27" i="1" s="1"/>
  <c r="AI38" i="1"/>
  <c r="AQ38" i="1" s="1"/>
  <c r="AI56" i="1"/>
  <c r="AQ56" i="1" s="1"/>
  <c r="AJ55" i="1"/>
  <c r="AR55" i="1" s="1"/>
  <c r="AJ11" i="1"/>
  <c r="AR11" i="1" s="1"/>
  <c r="AI26" i="1"/>
  <c r="AQ26" i="1" s="1"/>
  <c r="AI42" i="1"/>
  <c r="AQ42" i="1" s="1"/>
  <c r="AK55" i="1"/>
  <c r="AS55" i="1" s="1"/>
  <c r="AJ17" i="1"/>
  <c r="AR17" i="1" s="1"/>
  <c r="AI18" i="1"/>
  <c r="AQ18" i="1" s="1"/>
  <c r="AI40" i="1"/>
  <c r="AQ40" i="1" s="1"/>
  <c r="AJ52" i="1"/>
  <c r="AR52" i="1" s="1"/>
  <c r="AI14" i="1"/>
  <c r="AQ14" i="1" s="1"/>
  <c r="AI63" i="1"/>
  <c r="AQ63" i="1" s="1"/>
  <c r="AI59" i="1"/>
  <c r="AQ59" i="1" s="1"/>
  <c r="AI61" i="1"/>
  <c r="AQ61" i="1" s="1"/>
  <c r="AI60" i="1"/>
  <c r="AQ60" i="1" s="1"/>
  <c r="AJ59" i="1"/>
  <c r="AR59" i="1" s="1"/>
  <c r="AJ64" i="1"/>
  <c r="AR64" i="1" s="1"/>
  <c r="AJ46" i="1"/>
  <c r="AR46" i="1" s="1"/>
  <c r="AK62" i="1"/>
  <c r="AS62" i="1" s="1"/>
  <c r="AK51" i="1"/>
  <c r="AS51" i="1" s="1"/>
  <c r="AJ29" i="1"/>
  <c r="AR29" i="1" s="1"/>
  <c r="AJ8" i="1"/>
  <c r="AR8" i="1" s="1"/>
  <c r="AJ26" i="1"/>
  <c r="AR26" i="1" s="1"/>
  <c r="AJ40" i="1"/>
  <c r="AR40" i="1" s="1"/>
  <c r="AJ38" i="1"/>
  <c r="AR38" i="1" s="1"/>
  <c r="AK39" i="1"/>
  <c r="AS39" i="1" s="1"/>
  <c r="AK45" i="1"/>
  <c r="AS45" i="1" s="1"/>
  <c r="AI15" i="1"/>
  <c r="AQ15" i="1" s="1"/>
  <c r="AJ58" i="1"/>
  <c r="AR58" i="1" s="1"/>
  <c r="AJ44" i="1"/>
  <c r="AR44" i="1" s="1"/>
  <c r="AI17" i="1"/>
  <c r="AQ17" i="1" s="1"/>
  <c r="AI28" i="1"/>
  <c r="AQ28" i="1" s="1"/>
  <c r="AK49" i="1"/>
  <c r="AS49" i="1" s="1"/>
  <c r="AJ31" i="1"/>
  <c r="AR31" i="1" s="1"/>
  <c r="AI32" i="1"/>
  <c r="AQ32" i="1" s="1"/>
  <c r="AI48" i="1"/>
  <c r="AQ48" i="1" s="1"/>
  <c r="AJ62" i="1"/>
  <c r="AR62" i="1" s="1"/>
  <c r="AJ20" i="1"/>
  <c r="AR20" i="1" s="1"/>
  <c r="AJ23" i="1"/>
  <c r="AR23" i="1" s="1"/>
  <c r="AK36" i="1"/>
  <c r="AS36" i="1" s="1"/>
  <c r="AI24" i="1"/>
  <c r="AQ24" i="1" s="1"/>
  <c r="AI62" i="1"/>
  <c r="AQ62" i="1" s="1"/>
  <c r="AJ49" i="1"/>
  <c r="AR49" i="1" s="1"/>
  <c r="AI16" i="1"/>
  <c r="AQ16" i="1" s="1"/>
  <c r="AI39" i="1"/>
  <c r="AQ39" i="1" s="1"/>
  <c r="AI37" i="1"/>
  <c r="AQ37" i="1" s="1"/>
  <c r="AI31" i="1"/>
  <c r="AQ31" i="1" s="1"/>
  <c r="AI47" i="1"/>
  <c r="AQ47" i="1" s="1"/>
  <c r="AI51" i="1"/>
  <c r="AQ51" i="1" s="1"/>
  <c r="AI53" i="1"/>
  <c r="AQ53" i="1" s="1"/>
  <c r="AI52" i="1"/>
  <c r="AQ52" i="1" s="1"/>
  <c r="AJ51" i="1"/>
  <c r="AR51" i="1" s="1"/>
  <c r="AJ56" i="1"/>
  <c r="AR56" i="1" s="1"/>
  <c r="AK58" i="1"/>
  <c r="AS58" i="1" s="1"/>
  <c r="AK54" i="1"/>
  <c r="AS54" i="1" s="1"/>
  <c r="AK66" i="1"/>
  <c r="AS66" i="1" s="1"/>
  <c r="AJ21" i="1"/>
  <c r="AR21" i="1" s="1"/>
  <c r="AJ43" i="1"/>
  <c r="AR43" i="1" s="1"/>
  <c r="AJ18" i="1"/>
  <c r="AR18" i="1" s="1"/>
  <c r="AJ32" i="1"/>
  <c r="AR32" i="1" s="1"/>
  <c r="AJ30" i="1"/>
  <c r="AR30" i="1" s="1"/>
  <c r="AK37" i="1"/>
  <c r="AS37" i="1" s="1"/>
  <c r="AK43" i="1"/>
  <c r="AS43" i="1" s="1"/>
  <c r="AK41" i="1"/>
  <c r="AS41" i="1" s="1"/>
  <c r="AI21" i="1"/>
  <c r="AQ21" i="1" s="1"/>
  <c r="AI66" i="1"/>
  <c r="AQ66" i="1" s="1"/>
  <c r="AI36" i="1"/>
  <c r="AQ36" i="1" s="1"/>
  <c r="AI34" i="1"/>
  <c r="AQ34" i="1" s="1"/>
  <c r="AI50" i="1"/>
  <c r="AQ50" i="1" s="1"/>
  <c r="AK63" i="1"/>
  <c r="AS63" i="1" s="1"/>
  <c r="AJ28" i="1"/>
  <c r="AR28" i="1" s="1"/>
  <c r="AK44" i="1"/>
  <c r="AS44" i="1" s="1"/>
  <c r="AI30" i="1"/>
  <c r="AQ30" i="1" s="1"/>
  <c r="AI46" i="1"/>
  <c r="AQ46" i="1" s="1"/>
  <c r="AJ57" i="1"/>
  <c r="AR57" i="1" s="1"/>
  <c r="AJ45" i="1"/>
  <c r="AR45" i="1" s="1"/>
  <c r="AI35" i="1"/>
  <c r="AQ35" i="1" s="1"/>
  <c r="AI33" i="1"/>
  <c r="AQ33" i="1" s="1"/>
  <c r="AI27" i="1"/>
  <c r="AQ27" i="1" s="1"/>
  <c r="AI29" i="1"/>
  <c r="AQ29" i="1" s="1"/>
  <c r="AI23" i="1"/>
  <c r="AQ23" i="1" s="1"/>
  <c r="AI43" i="1"/>
  <c r="AQ43" i="1" s="1"/>
  <c r="AI45" i="1"/>
  <c r="AQ45" i="1" s="1"/>
  <c r="AI44" i="1"/>
  <c r="AQ44" i="1" s="1"/>
  <c r="AJ66" i="1"/>
  <c r="AR66" i="1" s="1"/>
  <c r="AJ48" i="1"/>
  <c r="AR48" i="1" s="1"/>
  <c r="AK64" i="1"/>
  <c r="AS64" i="1" s="1"/>
  <c r="AK46" i="1"/>
  <c r="AS46" i="1" s="1"/>
  <c r="AK50" i="1"/>
  <c r="AS50" i="1" s="1"/>
  <c r="AJ13" i="1"/>
  <c r="AR13" i="1" s="1"/>
  <c r="AJ35" i="1"/>
  <c r="AR35" i="1" s="1"/>
  <c r="AJ10" i="1"/>
  <c r="AR10" i="1" s="1"/>
  <c r="AJ24" i="1"/>
  <c r="AR24" i="1" s="1"/>
  <c r="AJ22" i="1"/>
  <c r="AR22" i="1" s="1"/>
  <c r="AK35" i="1"/>
  <c r="AS35" i="1" s="1"/>
  <c r="AB6" i="1" l="1"/>
  <c r="AB5" i="1" s="1"/>
  <c r="A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<sst xmlns="http://schemas.openxmlformats.org/spreadsheetml/2006/main" count="285" uniqueCount="84">
  <si>
    <t>CV</t>
  </si>
  <si>
    <t>White hake recruitment indices (age-1)</t>
  </si>
  <si>
    <t>Spring</t>
  </si>
  <si>
    <t>Fall</t>
  </si>
  <si>
    <t>Shrimp</t>
  </si>
  <si>
    <t>time-series means</t>
  </si>
  <si>
    <t>Predicted</t>
  </si>
  <si>
    <t>1 change point</t>
  </si>
  <si>
    <t>Year &gt;=</t>
  </si>
  <si>
    <t>Late Period</t>
  </si>
  <si>
    <t>Early Period</t>
  </si>
  <si>
    <t>Ln</t>
  </si>
  <si>
    <t>average</t>
  </si>
  <si>
    <t>early-avg</t>
  </si>
  <si>
    <t>late-avg</t>
  </si>
  <si>
    <t>-LnL</t>
  </si>
  <si>
    <t>AIC</t>
  </si>
  <si>
    <t>n=</t>
  </si>
  <si>
    <t>pars</t>
  </si>
  <si>
    <t>deltaAIC</t>
  </si>
  <si>
    <t>Spring(obs)</t>
  </si>
  <si>
    <t>Fall(obs)</t>
  </si>
  <si>
    <t>Shrimp(obs)</t>
  </si>
  <si>
    <t>Spring(pred)</t>
  </si>
  <si>
    <t>Fall(pred)</t>
  </si>
  <si>
    <t>Shrimp(pred)</t>
  </si>
  <si>
    <t>Residuals</t>
  </si>
  <si>
    <t>Observed and Predicted</t>
  </si>
  <si>
    <t>Split</t>
  </si>
  <si>
    <t>Single</t>
  </si>
  <si>
    <t>White Hake Survey Indices</t>
  </si>
  <si>
    <t>age-1</t>
  </si>
  <si>
    <t>2022_HKW_UNIT_FINAL_ASAP_REV</t>
  </si>
  <si>
    <t>Agg_index</t>
  </si>
  <si>
    <t>Age-1</t>
  </si>
  <si>
    <t>Age-2</t>
  </si>
  <si>
    <t>Age-3</t>
  </si>
  <si>
    <t>Age-4</t>
  </si>
  <si>
    <t>Age-5</t>
  </si>
  <si>
    <t>Age-6</t>
  </si>
  <si>
    <t>Age-7</t>
  </si>
  <si>
    <t>Age-8</t>
  </si>
  <si>
    <t>Age-9+</t>
  </si>
  <si>
    <t>N</t>
  </si>
  <si>
    <t>Split Series</t>
  </si>
  <si>
    <t>Single Series</t>
  </si>
  <si>
    <t>min</t>
  </si>
  <si>
    <t>max</t>
  </si>
  <si>
    <t>Spring+1</t>
  </si>
  <si>
    <t>Fall+1</t>
  </si>
  <si>
    <t>Shrimp+1</t>
  </si>
  <si>
    <t>Indices</t>
  </si>
  <si>
    <t>Ln Indices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</si>
  <si>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</si>
  <si>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</si>
  <si>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</si>
  <si>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</si>
  <si>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</si>
  <si>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</si>
  <si>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</si>
  <si>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</si>
  <si>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</si>
  <si>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</si>
  <si>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</si>
  <si>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</si>
  <si>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</si>
  <si>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</si>
  <si>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</si>
  <si>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</si>
  <si>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</si>
  <si>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</si>
  <si>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</si>
  <si>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</si>
  <si>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</si>
  <si>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</si>
  <si>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</si>
  <si>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</si>
  <si>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</si>
  <si>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spring -1 year lag Ln</t>
  </si>
  <si>
    <t>fall 1-year lag Ln</t>
  </si>
  <si>
    <t>shrimp 1-year lag Ln</t>
  </si>
  <si>
    <t>Ln Indices - entire series</t>
  </si>
  <si>
    <t>Ln Indices - 2013-2020</t>
  </si>
  <si>
    <t>shrimp 1-year lag Ln since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</si>
</sst>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quotePrefix="1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1" fontId="0" fillId="3" borderId="0" xfId="0" applyNumberFormat="1" applyFill="1"/>
    <xf numFmtId="0" fontId="0" fillId="3" borderId="0" xfId="0" quotePrefix="1" applyFill="1"/>
    <xf numFmtId="9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1" xfId="0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4" fillId="0" borderId="2" xfId="0" applyFont="1" applyFill="1" applyBorder="1" applyAlignment="1">
      <alignment horizontal="centerContinuous"/>
    </xf>
    <xf numFmtId="0" fontId="0" fillId="4" borderId="0" xfId="0" applyFill="1"/>
    <xf numFmtId="0" fontId="0" fillId="0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9-47A1-AC63-379E79B8C162}"/>
            </c:ext>
          </c:extLst>
        </c:ser>
        <c:ser>
          <c:idx val="1"/>
          <c:order val="1"/>
          <c:tx>
            <c:strRef>
              <c:f>'survey R change'!$AG$7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9-47A1-AC63-379E79B8C162}"/>
            </c:ext>
          </c:extLst>
        </c:ser>
        <c:ser>
          <c:idx val="2"/>
          <c:order val="2"/>
          <c:tx>
            <c:strRef>
              <c:f>'survey R change'!$AH$7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9-47A1-AC63-379E79B8C162}"/>
            </c:ext>
          </c:extLst>
        </c:ser>
        <c:ser>
          <c:idx val="3"/>
          <c:order val="3"/>
          <c:tx>
            <c:strRef>
              <c:f>'survey R change'!$AI$7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change'!$AI$8:$AI$66</c:f>
              <c:numCache>
                <c:formatCode>0.00</c:formatCode>
                <c:ptCount val="59"/>
                <c:pt idx="5">
                  <c:v>1.6608032327556039</c:v>
                </c:pt>
                <c:pt idx="6">
                  <c:v>1.6608032327556039</c:v>
                </c:pt>
                <c:pt idx="7">
                  <c:v>1.6608032327556039</c:v>
                </c:pt>
                <c:pt idx="8">
                  <c:v>1.6608032327556039</c:v>
                </c:pt>
                <c:pt idx="9">
                  <c:v>1.6608032327556039</c:v>
                </c:pt>
                <c:pt idx="10">
                  <c:v>1.6608032327556039</c:v>
                </c:pt>
                <c:pt idx="11">
                  <c:v>1.6608032327556039</c:v>
                </c:pt>
                <c:pt idx="12">
                  <c:v>1.6608032327556039</c:v>
                </c:pt>
                <c:pt idx="13">
                  <c:v>1.6608032327556039</c:v>
                </c:pt>
                <c:pt idx="14">
                  <c:v>1.6608032327556039</c:v>
                </c:pt>
                <c:pt idx="15">
                  <c:v>1.6608032327556039</c:v>
                </c:pt>
                <c:pt idx="16">
                  <c:v>1.6608032327556039</c:v>
                </c:pt>
                <c:pt idx="17">
                  <c:v>1.6608032327556039</c:v>
                </c:pt>
                <c:pt idx="18">
                  <c:v>1.6608032327556039</c:v>
                </c:pt>
                <c:pt idx="19">
                  <c:v>1.6608032327556039</c:v>
                </c:pt>
                <c:pt idx="20">
                  <c:v>1.6608032327556039</c:v>
                </c:pt>
                <c:pt idx="21">
                  <c:v>1.6608032327556039</c:v>
                </c:pt>
                <c:pt idx="22">
                  <c:v>1.6608032327556039</c:v>
                </c:pt>
                <c:pt idx="23">
                  <c:v>1.6608032327556039</c:v>
                </c:pt>
                <c:pt idx="24">
                  <c:v>1.6608032327556039</c:v>
                </c:pt>
                <c:pt idx="25">
                  <c:v>1.6608032327556039</c:v>
                </c:pt>
                <c:pt idx="26">
                  <c:v>1.6608032327556039</c:v>
                </c:pt>
                <c:pt idx="27">
                  <c:v>1.6608032327556039</c:v>
                </c:pt>
                <c:pt idx="28">
                  <c:v>1.6608032327556039</c:v>
                </c:pt>
                <c:pt idx="29">
                  <c:v>1.6608032327556039</c:v>
                </c:pt>
                <c:pt idx="30">
                  <c:v>1.6608032327556039</c:v>
                </c:pt>
                <c:pt idx="31">
                  <c:v>1.6608032327556039</c:v>
                </c:pt>
                <c:pt idx="32">
                  <c:v>1.6608032327556039</c:v>
                </c:pt>
                <c:pt idx="33">
                  <c:v>1.6608032327556039</c:v>
                </c:pt>
                <c:pt idx="34">
                  <c:v>1.6608032327556039</c:v>
                </c:pt>
                <c:pt idx="35">
                  <c:v>1.6608032327556039</c:v>
                </c:pt>
                <c:pt idx="36">
                  <c:v>1.6608032327556039</c:v>
                </c:pt>
                <c:pt idx="37">
                  <c:v>1.6608032327556039</c:v>
                </c:pt>
                <c:pt idx="38">
                  <c:v>1.6608032327556039</c:v>
                </c:pt>
                <c:pt idx="39">
                  <c:v>1.6608032327556039</c:v>
                </c:pt>
                <c:pt idx="40">
                  <c:v>1.6608032327556039</c:v>
                </c:pt>
                <c:pt idx="41">
                  <c:v>1.6608032327556039</c:v>
                </c:pt>
                <c:pt idx="42">
                  <c:v>1.6608032327556039</c:v>
                </c:pt>
                <c:pt idx="43">
                  <c:v>1.6608032327556039</c:v>
                </c:pt>
                <c:pt idx="44">
                  <c:v>1.6608032327556039</c:v>
                </c:pt>
                <c:pt idx="45">
                  <c:v>1.6608032327556039</c:v>
                </c:pt>
                <c:pt idx="46">
                  <c:v>1.6608032327556039</c:v>
                </c:pt>
                <c:pt idx="47">
                  <c:v>1.6608032327556039</c:v>
                </c:pt>
                <c:pt idx="48">
                  <c:v>1.6608032327556039</c:v>
                </c:pt>
                <c:pt idx="49">
                  <c:v>1.6608032327556039</c:v>
                </c:pt>
                <c:pt idx="50">
                  <c:v>1.2065114656150022</c:v>
                </c:pt>
                <c:pt idx="51">
                  <c:v>1.2065114656150022</c:v>
                </c:pt>
                <c:pt idx="52">
                  <c:v>1.2065114656150022</c:v>
                </c:pt>
                <c:pt idx="53">
                  <c:v>1.2065114656150022</c:v>
                </c:pt>
                <c:pt idx="54">
                  <c:v>1.2065114656150022</c:v>
                </c:pt>
                <c:pt idx="55">
                  <c:v>1.2065114656150022</c:v>
                </c:pt>
                <c:pt idx="56">
                  <c:v>1.2065114656150022</c:v>
                </c:pt>
                <c:pt idx="57">
                  <c:v>1.2065114656150022</c:v>
                </c:pt>
                <c:pt idx="58">
                  <c:v>1.2065114656150022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9-47A1-AC63-379E79B8C162}"/>
            </c:ext>
          </c:extLst>
        </c:ser>
        <c:ser>
          <c:idx val="4"/>
          <c:order val="4"/>
          <c:tx>
            <c:strRef>
              <c:f>'survey R change'!$AJ$7</c:f>
              <c:strCache>
                <c:ptCount val="1"/>
                <c:pt idx="0">
                  <c:v>Fall(pred)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change'!$AJ$8:$AJ$66</c:f>
              <c:numCache>
                <c:formatCode>0.00</c:formatCode>
                <c:ptCount val="59"/>
                <c:pt idx="0">
                  <c:v>1.8728735102009824</c:v>
                </c:pt>
                <c:pt idx="1">
                  <c:v>1.8728735102009824</c:v>
                </c:pt>
                <c:pt idx="2">
                  <c:v>1.8728735102009824</c:v>
                </c:pt>
                <c:pt idx="3">
                  <c:v>1.8728735102009824</c:v>
                </c:pt>
                <c:pt idx="4">
                  <c:v>1.8728735102009824</c:v>
                </c:pt>
                <c:pt idx="5">
                  <c:v>1.8728735102009824</c:v>
                </c:pt>
                <c:pt idx="6">
                  <c:v>1.8728735102009824</c:v>
                </c:pt>
                <c:pt idx="7">
                  <c:v>1.8728735102009824</c:v>
                </c:pt>
                <c:pt idx="8">
                  <c:v>1.8728735102009824</c:v>
                </c:pt>
                <c:pt idx="9">
                  <c:v>1.8728735102009824</c:v>
                </c:pt>
                <c:pt idx="10">
                  <c:v>1.8728735102009824</c:v>
                </c:pt>
                <c:pt idx="11">
                  <c:v>1.8728735102009824</c:v>
                </c:pt>
                <c:pt idx="12">
                  <c:v>1.8728735102009824</c:v>
                </c:pt>
                <c:pt idx="13">
                  <c:v>1.8728735102009824</c:v>
                </c:pt>
                <c:pt idx="14">
                  <c:v>1.8728735102009824</c:v>
                </c:pt>
                <c:pt idx="15">
                  <c:v>1.8728735102009824</c:v>
                </c:pt>
                <c:pt idx="16">
                  <c:v>1.8728735102009824</c:v>
                </c:pt>
                <c:pt idx="17">
                  <c:v>1.8728735102009824</c:v>
                </c:pt>
                <c:pt idx="18">
                  <c:v>1.8728735102009824</c:v>
                </c:pt>
                <c:pt idx="19">
                  <c:v>1.8728735102009824</c:v>
                </c:pt>
                <c:pt idx="20">
                  <c:v>1.8728735102009824</c:v>
                </c:pt>
                <c:pt idx="21">
                  <c:v>1.8728735102009824</c:v>
                </c:pt>
                <c:pt idx="22">
                  <c:v>1.8728735102009824</c:v>
                </c:pt>
                <c:pt idx="23">
                  <c:v>1.8728735102009824</c:v>
                </c:pt>
                <c:pt idx="24">
                  <c:v>1.8728735102009824</c:v>
                </c:pt>
                <c:pt idx="25">
                  <c:v>1.8728735102009824</c:v>
                </c:pt>
                <c:pt idx="26">
                  <c:v>1.8728735102009824</c:v>
                </c:pt>
                <c:pt idx="27">
                  <c:v>1.8728735102009824</c:v>
                </c:pt>
                <c:pt idx="28">
                  <c:v>1.8728735102009824</c:v>
                </c:pt>
                <c:pt idx="29">
                  <c:v>1.8728735102009824</c:v>
                </c:pt>
                <c:pt idx="30">
                  <c:v>1.8728735102009824</c:v>
                </c:pt>
                <c:pt idx="31">
                  <c:v>1.8728735102009824</c:v>
                </c:pt>
                <c:pt idx="32">
                  <c:v>1.8728735102009824</c:v>
                </c:pt>
                <c:pt idx="33">
                  <c:v>1.8728735102009824</c:v>
                </c:pt>
                <c:pt idx="34">
                  <c:v>1.8728735102009824</c:v>
                </c:pt>
                <c:pt idx="35">
                  <c:v>1.8728735102009824</c:v>
                </c:pt>
                <c:pt idx="36">
                  <c:v>1.8728735102009824</c:v>
                </c:pt>
                <c:pt idx="37">
                  <c:v>1.8728735102009824</c:v>
                </c:pt>
                <c:pt idx="38">
                  <c:v>1.8728735102009824</c:v>
                </c:pt>
                <c:pt idx="39">
                  <c:v>1.8728735102009824</c:v>
                </c:pt>
                <c:pt idx="40">
                  <c:v>1.8728735102009824</c:v>
                </c:pt>
                <c:pt idx="41">
                  <c:v>1.8728735102009824</c:v>
                </c:pt>
                <c:pt idx="42">
                  <c:v>1.8728735102009824</c:v>
                </c:pt>
                <c:pt idx="43">
                  <c:v>1.8728735102009824</c:v>
                </c:pt>
                <c:pt idx="44">
                  <c:v>1.8728735102009824</c:v>
                </c:pt>
                <c:pt idx="45">
                  <c:v>1.8728735102009824</c:v>
                </c:pt>
                <c:pt idx="46">
                  <c:v>1.8728735102009824</c:v>
                </c:pt>
                <c:pt idx="47">
                  <c:v>1.8728735102009824</c:v>
                </c:pt>
                <c:pt idx="48">
                  <c:v>1.8728735102009824</c:v>
                </c:pt>
                <c:pt idx="49">
                  <c:v>1.8728735102009824</c:v>
                </c:pt>
                <c:pt idx="50">
                  <c:v>1.2900493841051341</c:v>
                </c:pt>
                <c:pt idx="51">
                  <c:v>1.2900493841051341</c:v>
                </c:pt>
                <c:pt idx="52">
                  <c:v>1.2900493841051341</c:v>
                </c:pt>
                <c:pt idx="53">
                  <c:v>1.2900493841051341</c:v>
                </c:pt>
                <c:pt idx="54">
                  <c:v>1.2900493841051341</c:v>
                </c:pt>
                <c:pt idx="55">
                  <c:v>1.2900493841051341</c:v>
                </c:pt>
                <c:pt idx="56">
                  <c:v>1.2900493841051341</c:v>
                </c:pt>
                <c:pt idx="57">
                  <c:v>1.2900493841051341</c:v>
                </c:pt>
                <c:pt idx="58">
                  <c:v>1.2900493841051341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9-47A1-AC63-379E79B8C162}"/>
            </c:ext>
          </c:extLst>
        </c:ser>
        <c:ser>
          <c:idx val="5"/>
          <c:order val="5"/>
          <c:tx>
            <c:strRef>
              <c:f>'survey R change'!$AK$7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change'!$AK$8:$AK$66</c:f>
              <c:numCache>
                <c:formatCode>0.00</c:formatCode>
                <c:ptCount val="59"/>
                <c:pt idx="27">
                  <c:v>2.3526226053968902</c:v>
                </c:pt>
                <c:pt idx="28">
                  <c:v>2.3526226053968902</c:v>
                </c:pt>
                <c:pt idx="29">
                  <c:v>2.3526226053968902</c:v>
                </c:pt>
                <c:pt idx="30">
                  <c:v>2.3526226053968902</c:v>
                </c:pt>
                <c:pt idx="31">
                  <c:v>2.3526226053968902</c:v>
                </c:pt>
                <c:pt idx="32">
                  <c:v>2.3526226053968902</c:v>
                </c:pt>
                <c:pt idx="33">
                  <c:v>2.3526226053968902</c:v>
                </c:pt>
                <c:pt idx="34">
                  <c:v>2.3526226053968902</c:v>
                </c:pt>
                <c:pt idx="35">
                  <c:v>2.3526226053968902</c:v>
                </c:pt>
                <c:pt idx="36">
                  <c:v>2.3526226053968902</c:v>
                </c:pt>
                <c:pt idx="37">
                  <c:v>2.3526226053968902</c:v>
                </c:pt>
                <c:pt idx="38">
                  <c:v>2.3526226053968902</c:v>
                </c:pt>
                <c:pt idx="39">
                  <c:v>2.3526226053968902</c:v>
                </c:pt>
                <c:pt idx="40">
                  <c:v>2.3526226053968902</c:v>
                </c:pt>
                <c:pt idx="41">
                  <c:v>2.3526226053968902</c:v>
                </c:pt>
                <c:pt idx="42">
                  <c:v>2.3526226053968902</c:v>
                </c:pt>
                <c:pt idx="43">
                  <c:v>2.3526226053968902</c:v>
                </c:pt>
                <c:pt idx="44">
                  <c:v>2.3526226053968902</c:v>
                </c:pt>
                <c:pt idx="45">
                  <c:v>2.3526226053968902</c:v>
                </c:pt>
                <c:pt idx="46">
                  <c:v>2.3526226053968902</c:v>
                </c:pt>
                <c:pt idx="47">
                  <c:v>2.3526226053968902</c:v>
                </c:pt>
                <c:pt idx="48">
                  <c:v>2.3526226053968902</c:v>
                </c:pt>
                <c:pt idx="49">
                  <c:v>2.3526226053968902</c:v>
                </c:pt>
                <c:pt idx="50">
                  <c:v>1.8503519735568461</c:v>
                </c:pt>
                <c:pt idx="51">
                  <c:v>1.8503519735568461</c:v>
                </c:pt>
                <c:pt idx="52">
                  <c:v>1.8503519735568461</c:v>
                </c:pt>
                <c:pt idx="53">
                  <c:v>1.8503519735568461</c:v>
                </c:pt>
                <c:pt idx="54">
                  <c:v>1.8503519735568461</c:v>
                </c:pt>
                <c:pt idx="55">
                  <c:v>1.8503519735568461</c:v>
                </c:pt>
                <c:pt idx="56">
                  <c:v>1.8503519735568461</c:v>
                </c:pt>
                <c:pt idx="57">
                  <c:v>1.8503519735568461</c:v>
                </c:pt>
                <c:pt idx="58">
                  <c:v>1.8503519735568461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9-47A1-AC63-379E79B8C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8-4E59-80D7-BBDA893C2D64}"/>
            </c:ext>
          </c:extLst>
        </c:ser>
        <c:ser>
          <c:idx val="1"/>
          <c:order val="1"/>
          <c:tx>
            <c:strRef>
              <c:f>'survey R change'!$AG$7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8-4E59-80D7-BBDA893C2D64}"/>
            </c:ext>
          </c:extLst>
        </c:ser>
        <c:ser>
          <c:idx val="2"/>
          <c:order val="2"/>
          <c:tx>
            <c:strRef>
              <c:f>'survey R change'!$AH$7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8-4E59-80D7-BBDA893C2D64}"/>
            </c:ext>
          </c:extLst>
        </c:ser>
        <c:ser>
          <c:idx val="6"/>
          <c:order val="3"/>
          <c:tx>
            <c:strRef>
              <c:f>'survey R change'!$AL$7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change'!$AL$8:$AL$66</c:f>
              <c:numCache>
                <c:formatCode>0.0</c:formatCode>
                <c:ptCount val="59"/>
                <c:pt idx="5">
                  <c:v>1.5922308905457012</c:v>
                </c:pt>
                <c:pt idx="6">
                  <c:v>1.5922308905457012</c:v>
                </c:pt>
                <c:pt idx="7">
                  <c:v>1.5922308905457012</c:v>
                </c:pt>
                <c:pt idx="8">
                  <c:v>1.5922308905457012</c:v>
                </c:pt>
                <c:pt idx="9">
                  <c:v>1.5922308905457012</c:v>
                </c:pt>
                <c:pt idx="10">
                  <c:v>1.5922308905457012</c:v>
                </c:pt>
                <c:pt idx="11">
                  <c:v>1.5922308905457012</c:v>
                </c:pt>
                <c:pt idx="12">
                  <c:v>1.5922308905457012</c:v>
                </c:pt>
                <c:pt idx="13">
                  <c:v>1.5922308905457012</c:v>
                </c:pt>
                <c:pt idx="14">
                  <c:v>1.5922308905457012</c:v>
                </c:pt>
                <c:pt idx="15">
                  <c:v>1.5922308905457012</c:v>
                </c:pt>
                <c:pt idx="16">
                  <c:v>1.5922308905457012</c:v>
                </c:pt>
                <c:pt idx="17">
                  <c:v>1.5922308905457012</c:v>
                </c:pt>
                <c:pt idx="18">
                  <c:v>1.5922308905457012</c:v>
                </c:pt>
                <c:pt idx="19">
                  <c:v>1.5922308905457012</c:v>
                </c:pt>
                <c:pt idx="20">
                  <c:v>1.5922308905457012</c:v>
                </c:pt>
                <c:pt idx="21">
                  <c:v>1.5922308905457012</c:v>
                </c:pt>
                <c:pt idx="22">
                  <c:v>1.5922308905457012</c:v>
                </c:pt>
                <c:pt idx="23">
                  <c:v>1.5922308905457012</c:v>
                </c:pt>
                <c:pt idx="24">
                  <c:v>1.5922308905457012</c:v>
                </c:pt>
                <c:pt idx="25">
                  <c:v>1.5922308905457012</c:v>
                </c:pt>
                <c:pt idx="26">
                  <c:v>1.5922308905457012</c:v>
                </c:pt>
                <c:pt idx="27">
                  <c:v>1.5922308905457012</c:v>
                </c:pt>
                <c:pt idx="28">
                  <c:v>1.5922308905457012</c:v>
                </c:pt>
                <c:pt idx="29">
                  <c:v>1.5922308905457012</c:v>
                </c:pt>
                <c:pt idx="30">
                  <c:v>1.5922308905457012</c:v>
                </c:pt>
                <c:pt idx="31">
                  <c:v>1.5922308905457012</c:v>
                </c:pt>
                <c:pt idx="32">
                  <c:v>1.5922308905457012</c:v>
                </c:pt>
                <c:pt idx="33">
                  <c:v>1.5922308905457012</c:v>
                </c:pt>
                <c:pt idx="34">
                  <c:v>1.5922308905457012</c:v>
                </c:pt>
                <c:pt idx="35">
                  <c:v>1.5922308905457012</c:v>
                </c:pt>
                <c:pt idx="36">
                  <c:v>1.5922308905457012</c:v>
                </c:pt>
                <c:pt idx="37">
                  <c:v>1.5922308905457012</c:v>
                </c:pt>
                <c:pt idx="38">
                  <c:v>1.5922308905457012</c:v>
                </c:pt>
                <c:pt idx="39">
                  <c:v>1.5922308905457012</c:v>
                </c:pt>
                <c:pt idx="40">
                  <c:v>1.5922308905457012</c:v>
                </c:pt>
                <c:pt idx="41">
                  <c:v>1.5922308905457012</c:v>
                </c:pt>
                <c:pt idx="42">
                  <c:v>1.5922308905457012</c:v>
                </c:pt>
                <c:pt idx="43">
                  <c:v>1.5922308905457012</c:v>
                </c:pt>
                <c:pt idx="44">
                  <c:v>1.5922308905457012</c:v>
                </c:pt>
                <c:pt idx="45">
                  <c:v>1.5922308905457012</c:v>
                </c:pt>
                <c:pt idx="46">
                  <c:v>1.5922308905457012</c:v>
                </c:pt>
                <c:pt idx="47">
                  <c:v>1.5922308905457012</c:v>
                </c:pt>
                <c:pt idx="48">
                  <c:v>1.5922308905457012</c:v>
                </c:pt>
                <c:pt idx="49">
                  <c:v>1.5922308905457012</c:v>
                </c:pt>
                <c:pt idx="50">
                  <c:v>1.5922308905457012</c:v>
                </c:pt>
                <c:pt idx="51">
                  <c:v>1.5922308905457012</c:v>
                </c:pt>
                <c:pt idx="52">
                  <c:v>1.5922308905457012</c:v>
                </c:pt>
                <c:pt idx="53">
                  <c:v>1.5922308905457012</c:v>
                </c:pt>
                <c:pt idx="54">
                  <c:v>1.5922308905457012</c:v>
                </c:pt>
                <c:pt idx="55">
                  <c:v>1.5922308905457012</c:v>
                </c:pt>
                <c:pt idx="56">
                  <c:v>1.5922308905457012</c:v>
                </c:pt>
                <c:pt idx="57">
                  <c:v>1.5922308905457012</c:v>
                </c:pt>
                <c:pt idx="58">
                  <c:v>1.5922308905457012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98-4E59-80D7-BBDA893C2D64}"/>
            </c:ext>
          </c:extLst>
        </c:ser>
        <c:ser>
          <c:idx val="7"/>
          <c:order val="4"/>
          <c:tx>
            <c:strRef>
              <c:f>'survey R change'!$AM$7</c:f>
              <c:strCache>
                <c:ptCount val="1"/>
                <c:pt idx="0">
                  <c:v>Fall(pred)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change'!$AM$8:$AM$66</c:f>
              <c:numCache>
                <c:formatCode>0.0</c:formatCode>
                <c:ptCount val="59"/>
                <c:pt idx="0">
                  <c:v>1.792483975567073</c:v>
                </c:pt>
                <c:pt idx="1">
                  <c:v>1.792483975567073</c:v>
                </c:pt>
                <c:pt idx="2">
                  <c:v>1.792483975567073</c:v>
                </c:pt>
                <c:pt idx="3">
                  <c:v>1.792483975567073</c:v>
                </c:pt>
                <c:pt idx="4">
                  <c:v>1.792483975567073</c:v>
                </c:pt>
                <c:pt idx="5">
                  <c:v>1.792483975567073</c:v>
                </c:pt>
                <c:pt idx="6">
                  <c:v>1.792483975567073</c:v>
                </c:pt>
                <c:pt idx="7">
                  <c:v>1.792483975567073</c:v>
                </c:pt>
                <c:pt idx="8">
                  <c:v>1.792483975567073</c:v>
                </c:pt>
                <c:pt idx="9">
                  <c:v>1.792483975567073</c:v>
                </c:pt>
                <c:pt idx="10">
                  <c:v>1.792483975567073</c:v>
                </c:pt>
                <c:pt idx="11">
                  <c:v>1.792483975567073</c:v>
                </c:pt>
                <c:pt idx="12">
                  <c:v>1.792483975567073</c:v>
                </c:pt>
                <c:pt idx="13">
                  <c:v>1.792483975567073</c:v>
                </c:pt>
                <c:pt idx="14">
                  <c:v>1.792483975567073</c:v>
                </c:pt>
                <c:pt idx="15">
                  <c:v>1.792483975567073</c:v>
                </c:pt>
                <c:pt idx="16">
                  <c:v>1.792483975567073</c:v>
                </c:pt>
                <c:pt idx="17">
                  <c:v>1.792483975567073</c:v>
                </c:pt>
                <c:pt idx="18">
                  <c:v>1.792483975567073</c:v>
                </c:pt>
                <c:pt idx="19">
                  <c:v>1.792483975567073</c:v>
                </c:pt>
                <c:pt idx="20">
                  <c:v>1.792483975567073</c:v>
                </c:pt>
                <c:pt idx="21">
                  <c:v>1.792483975567073</c:v>
                </c:pt>
                <c:pt idx="22">
                  <c:v>1.792483975567073</c:v>
                </c:pt>
                <c:pt idx="23">
                  <c:v>1.792483975567073</c:v>
                </c:pt>
                <c:pt idx="24">
                  <c:v>1.792483975567073</c:v>
                </c:pt>
                <c:pt idx="25">
                  <c:v>1.792483975567073</c:v>
                </c:pt>
                <c:pt idx="26">
                  <c:v>1.792483975567073</c:v>
                </c:pt>
                <c:pt idx="27">
                  <c:v>1.792483975567073</c:v>
                </c:pt>
                <c:pt idx="28">
                  <c:v>1.792483975567073</c:v>
                </c:pt>
                <c:pt idx="29">
                  <c:v>1.792483975567073</c:v>
                </c:pt>
                <c:pt idx="30">
                  <c:v>1.792483975567073</c:v>
                </c:pt>
                <c:pt idx="31">
                  <c:v>1.792483975567073</c:v>
                </c:pt>
                <c:pt idx="32">
                  <c:v>1.792483975567073</c:v>
                </c:pt>
                <c:pt idx="33">
                  <c:v>1.792483975567073</c:v>
                </c:pt>
                <c:pt idx="34">
                  <c:v>1.792483975567073</c:v>
                </c:pt>
                <c:pt idx="35">
                  <c:v>1.792483975567073</c:v>
                </c:pt>
                <c:pt idx="36">
                  <c:v>1.792483975567073</c:v>
                </c:pt>
                <c:pt idx="37">
                  <c:v>1.792483975567073</c:v>
                </c:pt>
                <c:pt idx="38">
                  <c:v>1.792483975567073</c:v>
                </c:pt>
                <c:pt idx="39">
                  <c:v>1.792483975567073</c:v>
                </c:pt>
                <c:pt idx="40">
                  <c:v>1.792483975567073</c:v>
                </c:pt>
                <c:pt idx="41">
                  <c:v>1.792483975567073</c:v>
                </c:pt>
                <c:pt idx="42">
                  <c:v>1.792483975567073</c:v>
                </c:pt>
                <c:pt idx="43">
                  <c:v>1.792483975567073</c:v>
                </c:pt>
                <c:pt idx="44">
                  <c:v>1.792483975567073</c:v>
                </c:pt>
                <c:pt idx="45">
                  <c:v>1.792483975567073</c:v>
                </c:pt>
                <c:pt idx="46">
                  <c:v>1.792483975567073</c:v>
                </c:pt>
                <c:pt idx="47">
                  <c:v>1.792483975567073</c:v>
                </c:pt>
                <c:pt idx="48">
                  <c:v>1.792483975567073</c:v>
                </c:pt>
                <c:pt idx="49">
                  <c:v>1.792483975567073</c:v>
                </c:pt>
                <c:pt idx="50">
                  <c:v>1.792483975567073</c:v>
                </c:pt>
                <c:pt idx="51">
                  <c:v>1.792483975567073</c:v>
                </c:pt>
                <c:pt idx="52">
                  <c:v>1.792483975567073</c:v>
                </c:pt>
                <c:pt idx="53">
                  <c:v>1.792483975567073</c:v>
                </c:pt>
                <c:pt idx="54">
                  <c:v>1.792483975567073</c:v>
                </c:pt>
                <c:pt idx="55">
                  <c:v>1.792483975567073</c:v>
                </c:pt>
                <c:pt idx="56">
                  <c:v>1.792483975567073</c:v>
                </c:pt>
                <c:pt idx="57">
                  <c:v>1.792483975567073</c:v>
                </c:pt>
                <c:pt idx="58">
                  <c:v>1.792483975567073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98-4E59-80D7-BBDA893C2D64}"/>
            </c:ext>
          </c:extLst>
        </c:ser>
        <c:ser>
          <c:idx val="8"/>
          <c:order val="5"/>
          <c:tx>
            <c:strRef>
              <c:f>'survey R change'!$AN$7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change'!$AN$8:$AN$66</c:f>
              <c:numCache>
                <c:formatCode>0.0</c:formatCode>
                <c:ptCount val="59"/>
                <c:pt idx="27">
                  <c:v>2.2230043778252662</c:v>
                </c:pt>
                <c:pt idx="28">
                  <c:v>2.2230043778252662</c:v>
                </c:pt>
                <c:pt idx="29">
                  <c:v>2.2230043778252662</c:v>
                </c:pt>
                <c:pt idx="30">
                  <c:v>2.2230043778252662</c:v>
                </c:pt>
                <c:pt idx="31">
                  <c:v>2.2230043778252662</c:v>
                </c:pt>
                <c:pt idx="32">
                  <c:v>2.2230043778252662</c:v>
                </c:pt>
                <c:pt idx="33">
                  <c:v>2.2230043778252662</c:v>
                </c:pt>
                <c:pt idx="34">
                  <c:v>2.2230043778252662</c:v>
                </c:pt>
                <c:pt idx="35">
                  <c:v>2.2230043778252662</c:v>
                </c:pt>
                <c:pt idx="36">
                  <c:v>2.2230043778252662</c:v>
                </c:pt>
                <c:pt idx="37">
                  <c:v>2.2230043778252662</c:v>
                </c:pt>
                <c:pt idx="38">
                  <c:v>2.2230043778252662</c:v>
                </c:pt>
                <c:pt idx="39">
                  <c:v>2.2230043778252662</c:v>
                </c:pt>
                <c:pt idx="40">
                  <c:v>2.2230043778252662</c:v>
                </c:pt>
                <c:pt idx="41">
                  <c:v>2.2230043778252662</c:v>
                </c:pt>
                <c:pt idx="42">
                  <c:v>2.2230043778252662</c:v>
                </c:pt>
                <c:pt idx="43">
                  <c:v>2.2230043778252662</c:v>
                </c:pt>
                <c:pt idx="44">
                  <c:v>2.2230043778252662</c:v>
                </c:pt>
                <c:pt idx="45">
                  <c:v>2.2230043778252662</c:v>
                </c:pt>
                <c:pt idx="46">
                  <c:v>2.2230043778252662</c:v>
                </c:pt>
                <c:pt idx="47">
                  <c:v>2.2230043778252662</c:v>
                </c:pt>
                <c:pt idx="48">
                  <c:v>2.2230043778252662</c:v>
                </c:pt>
                <c:pt idx="49">
                  <c:v>2.2230043778252662</c:v>
                </c:pt>
                <c:pt idx="50">
                  <c:v>2.2230043778252662</c:v>
                </c:pt>
                <c:pt idx="51">
                  <c:v>2.2230043778252662</c:v>
                </c:pt>
                <c:pt idx="52">
                  <c:v>2.2230043778252662</c:v>
                </c:pt>
                <c:pt idx="53">
                  <c:v>2.2230043778252662</c:v>
                </c:pt>
                <c:pt idx="54">
                  <c:v>2.2230043778252662</c:v>
                </c:pt>
                <c:pt idx="55">
                  <c:v>2.2230043778252662</c:v>
                </c:pt>
                <c:pt idx="56">
                  <c:v>2.2230043778252662</c:v>
                </c:pt>
                <c:pt idx="57">
                  <c:v>2.2230043778252662</c:v>
                </c:pt>
                <c:pt idx="58">
                  <c:v>2.2230043778252662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98-4E59-80D7-BBDA893C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Series at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52073732718894"/>
          <c:w val="0.80378937007874007"/>
          <c:h val="0.7640320766355818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'survey R change'!$AS$7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change'!$AS$8:$AS$66</c:f>
              <c:numCache>
                <c:formatCode>0.00</c:formatCode>
                <c:ptCount val="59"/>
                <c:pt idx="27">
                  <c:v>0.43282978705124808</c:v>
                </c:pt>
                <c:pt idx="28">
                  <c:v>0.52922595637139391</c:v>
                </c:pt>
                <c:pt idx="29">
                  <c:v>0.39029826818725244</c:v>
                </c:pt>
                <c:pt idx="30">
                  <c:v>-0.20238834699039954</c:v>
                </c:pt>
                <c:pt idx="31">
                  <c:v>-0.24431292492861223</c:v>
                </c:pt>
                <c:pt idx="32">
                  <c:v>0.28339915510831659</c:v>
                </c:pt>
                <c:pt idx="33">
                  <c:v>-0.25974144422601375</c:v>
                </c:pt>
                <c:pt idx="34">
                  <c:v>-0.89687662726320272</c:v>
                </c:pt>
                <c:pt idx="35">
                  <c:v>-0.56623289505312902</c:v>
                </c:pt>
                <c:pt idx="36">
                  <c:v>-0.23387119275960178</c:v>
                </c:pt>
                <c:pt idx="37">
                  <c:v>0.45480113432876745</c:v>
                </c:pt>
                <c:pt idx="38">
                  <c:v>-8.7100467742810661E-2</c:v>
                </c:pt>
                <c:pt idx="39">
                  <c:v>1.4881154907513405E-2</c:v>
                </c:pt>
                <c:pt idx="40">
                  <c:v>5.9387693696800081E-2</c:v>
                </c:pt>
                <c:pt idx="41">
                  <c:v>0.34041050957918539</c:v>
                </c:pt>
                <c:pt idx="42">
                  <c:v>-0.18866853509380777</c:v>
                </c:pt>
                <c:pt idx="43">
                  <c:v>-1.3848922261185503E-2</c:v>
                </c:pt>
                <c:pt idx="44">
                  <c:v>-2.0119023400028802E-2</c:v>
                </c:pt>
                <c:pt idx="45">
                  <c:v>-0.12354588095474028</c:v>
                </c:pt>
                <c:pt idx="46">
                  <c:v>3.4595978405004502E-2</c:v>
                </c:pt>
                <c:pt idx="47">
                  <c:v>0.21634530991129219</c:v>
                </c:pt>
                <c:pt idx="48">
                  <c:v>0.25828686119093103</c:v>
                </c:pt>
                <c:pt idx="49">
                  <c:v>-0.17775554806416416</c:v>
                </c:pt>
                <c:pt idx="50">
                  <c:v>-0.54858906915417904</c:v>
                </c:pt>
                <c:pt idx="51">
                  <c:v>-0.30639717010965195</c:v>
                </c:pt>
                <c:pt idx="52">
                  <c:v>0.52521792693472058</c:v>
                </c:pt>
                <c:pt idx="53">
                  <c:v>0.46908040361358871</c:v>
                </c:pt>
                <c:pt idx="54">
                  <c:v>-0.34099962494510239</c:v>
                </c:pt>
                <c:pt idx="55">
                  <c:v>4.9125230902713479E-2</c:v>
                </c:pt>
                <c:pt idx="56">
                  <c:v>-5.6546110288762774E-2</c:v>
                </c:pt>
                <c:pt idx="58">
                  <c:v>0.20910841304667427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3-4CC8-B5B0-EB3A24961DEB}"/>
            </c:ext>
          </c:extLst>
        </c:ser>
        <c:ser>
          <c:idx val="1"/>
          <c:order val="1"/>
          <c:tx>
            <c:strRef>
              <c:f>'survey R change'!$AR$7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change'!$AR$8:$AR$66</c:f>
              <c:numCache>
                <c:formatCode>0.00</c:formatCode>
                <c:ptCount val="59"/>
                <c:pt idx="0">
                  <c:v>-0.20140020684742921</c:v>
                </c:pt>
                <c:pt idx="1">
                  <c:v>-1.2518732950567153</c:v>
                </c:pt>
                <c:pt idx="2">
                  <c:v>-0.45677765784430191</c:v>
                </c:pt>
                <c:pt idx="3">
                  <c:v>0.13534052219048598</c:v>
                </c:pt>
                <c:pt idx="4">
                  <c:v>-0.50583664891125091</c:v>
                </c:pt>
                <c:pt idx="5">
                  <c:v>-0.42243132925734006</c:v>
                </c:pt>
                <c:pt idx="6">
                  <c:v>0.41996423133818328</c:v>
                </c:pt>
                <c:pt idx="7">
                  <c:v>0.29709405817822421</c:v>
                </c:pt>
                <c:pt idx="8">
                  <c:v>0.50778311821321886</c:v>
                </c:pt>
                <c:pt idx="9">
                  <c:v>0.74692818534716232</c:v>
                </c:pt>
                <c:pt idx="10">
                  <c:v>0.3998707407820421</c:v>
                </c:pt>
                <c:pt idx="11">
                  <c:v>-0.19820981284917472</c:v>
                </c:pt>
                <c:pt idx="12">
                  <c:v>-0.25170467489118331</c:v>
                </c:pt>
                <c:pt idx="13">
                  <c:v>3.1023458963922668E-2</c:v>
                </c:pt>
                <c:pt idx="14">
                  <c:v>0.44843519679116572</c:v>
                </c:pt>
                <c:pt idx="15">
                  <c:v>0.22551244747979138</c:v>
                </c:pt>
                <c:pt idx="16">
                  <c:v>-0.15943600774839717</c:v>
                </c:pt>
                <c:pt idx="17">
                  <c:v>0.52064857778516527</c:v>
                </c:pt>
                <c:pt idx="18">
                  <c:v>0.2538093778012922</c:v>
                </c:pt>
                <c:pt idx="19">
                  <c:v>-1.2474699817275567</c:v>
                </c:pt>
                <c:pt idx="20">
                  <c:v>0.3232393382825467</c:v>
                </c:pt>
                <c:pt idx="21">
                  <c:v>-0.22942071917960427</c:v>
                </c:pt>
                <c:pt idx="22">
                  <c:v>0.34328185479467588</c:v>
                </c:pt>
                <c:pt idx="23">
                  <c:v>0.78233834388522649</c:v>
                </c:pt>
                <c:pt idx="24">
                  <c:v>0.18086553412648043</c:v>
                </c:pt>
                <c:pt idx="25">
                  <c:v>0.2709502904081218</c:v>
                </c:pt>
                <c:pt idx="26">
                  <c:v>0.62337688862094631</c:v>
                </c:pt>
                <c:pt idx="27">
                  <c:v>0.6796995761924991</c:v>
                </c:pt>
                <c:pt idx="28">
                  <c:v>0.72903068163887386</c:v>
                </c:pt>
                <c:pt idx="29">
                  <c:v>0.4866777559337303</c:v>
                </c:pt>
                <c:pt idx="30">
                  <c:v>0.47408247252856017</c:v>
                </c:pt>
                <c:pt idx="31">
                  <c:v>8.2279505935508368E-2</c:v>
                </c:pt>
                <c:pt idx="32">
                  <c:v>0.29515108939736856</c:v>
                </c:pt>
                <c:pt idx="33">
                  <c:v>-0.33454499322559372</c:v>
                </c:pt>
                <c:pt idx="34">
                  <c:v>-0.25721498595382575</c:v>
                </c:pt>
                <c:pt idx="35">
                  <c:v>-0.27970726624178033</c:v>
                </c:pt>
                <c:pt idx="36">
                  <c:v>-0.11746687043872561</c:v>
                </c:pt>
                <c:pt idx="37">
                  <c:v>0.13323091598493275</c:v>
                </c:pt>
                <c:pt idx="38">
                  <c:v>-0.14148348701613589</c:v>
                </c:pt>
                <c:pt idx="39">
                  <c:v>-0.42421486488454185</c:v>
                </c:pt>
                <c:pt idx="40">
                  <c:v>-0.52106707953976494</c:v>
                </c:pt>
                <c:pt idx="41">
                  <c:v>-0.61931086153504999</c:v>
                </c:pt>
                <c:pt idx="42">
                  <c:v>-0.63273272449260243</c:v>
                </c:pt>
                <c:pt idx="43">
                  <c:v>-0.33192859421218257</c:v>
                </c:pt>
                <c:pt idx="44">
                  <c:v>1.7554368493672978E-3</c:v>
                </c:pt>
                <c:pt idx="45">
                  <c:v>-9.9481698331112423E-2</c:v>
                </c:pt>
                <c:pt idx="46">
                  <c:v>-0.4176671692991194</c:v>
                </c:pt>
                <c:pt idx="47">
                  <c:v>2.7345911713641646E-2</c:v>
                </c:pt>
                <c:pt idx="48">
                  <c:v>-5.3221711477531741E-2</c:v>
                </c:pt>
                <c:pt idx="49">
                  <c:v>-0.26511287020219365</c:v>
                </c:pt>
                <c:pt idx="50">
                  <c:v>-0.18654823209468163</c:v>
                </c:pt>
                <c:pt idx="51">
                  <c:v>-0.30457223232906394</c:v>
                </c:pt>
                <c:pt idx="52">
                  <c:v>0.1626024105839432</c:v>
                </c:pt>
                <c:pt idx="53">
                  <c:v>0.35939739234820189</c:v>
                </c:pt>
                <c:pt idx="54">
                  <c:v>0.24226987477265283</c:v>
                </c:pt>
                <c:pt idx="55">
                  <c:v>-0.23371848769363068</c:v>
                </c:pt>
                <c:pt idx="56">
                  <c:v>5.2870185211749687E-2</c:v>
                </c:pt>
                <c:pt idx="58">
                  <c:v>-9.2300910799170577E-2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3-4CC8-B5B0-EB3A24961DEB}"/>
            </c:ext>
          </c:extLst>
        </c:ser>
        <c:ser>
          <c:idx val="0"/>
          <c:order val="2"/>
          <c:tx>
            <c:strRef>
              <c:f>'survey R change'!$AQ$7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change'!$AQ$8:$AQ$66</c:f>
              <c:numCache>
                <c:formatCode>0.00</c:formatCode>
                <c:ptCount val="59"/>
                <c:pt idx="5">
                  <c:v>-1.1718858515384931</c:v>
                </c:pt>
                <c:pt idx="6">
                  <c:v>-0.26998412376429681</c:v>
                </c:pt>
                <c:pt idx="7">
                  <c:v>0.23399405676063201</c:v>
                </c:pt>
                <c:pt idx="8">
                  <c:v>-0.35704572878239871</c:v>
                </c:pt>
                <c:pt idx="9">
                  <c:v>0.7861029590648323</c:v>
                </c:pt>
                <c:pt idx="10">
                  <c:v>0.69476038382924776</c:v>
                </c:pt>
                <c:pt idx="11">
                  <c:v>0.51491052582243957</c:v>
                </c:pt>
                <c:pt idx="12">
                  <c:v>0.57031163693365161</c:v>
                </c:pt>
                <c:pt idx="13">
                  <c:v>0.75532034496457912</c:v>
                </c:pt>
                <c:pt idx="14">
                  <c:v>0.27953858473420223</c:v>
                </c:pt>
                <c:pt idx="15">
                  <c:v>-0.44670684525881676</c:v>
                </c:pt>
                <c:pt idx="16">
                  <c:v>0.1066191440106421</c:v>
                </c:pt>
                <c:pt idx="17">
                  <c:v>0.81536871367130526</c:v>
                </c:pt>
                <c:pt idx="18">
                  <c:v>1.2233050616538292</c:v>
                </c:pt>
                <c:pt idx="19">
                  <c:v>0.23151323368595511</c:v>
                </c:pt>
                <c:pt idx="20">
                  <c:v>-0.48964395153350826</c:v>
                </c:pt>
                <c:pt idx="21">
                  <c:v>-0.66233914158210194</c:v>
                </c:pt>
                <c:pt idx="22">
                  <c:v>-0.11169511060502635</c:v>
                </c:pt>
                <c:pt idx="23">
                  <c:v>0.51630593503983557</c:v>
                </c:pt>
                <c:pt idx="24">
                  <c:v>0.37969345771754459</c:v>
                </c:pt>
                <c:pt idx="25">
                  <c:v>-0.11095185613570502</c:v>
                </c:pt>
                <c:pt idx="26">
                  <c:v>-0.39885401590854919</c:v>
                </c:pt>
                <c:pt idx="27">
                  <c:v>0.85068854662530735</c:v>
                </c:pt>
                <c:pt idx="28">
                  <c:v>0.53355056115559507</c:v>
                </c:pt>
                <c:pt idx="29">
                  <c:v>0.40255973871154116</c:v>
                </c:pt>
                <c:pt idx="30">
                  <c:v>0.43404402907408035</c:v>
                </c:pt>
                <c:pt idx="31">
                  <c:v>-0.15377463949123005</c:v>
                </c:pt>
                <c:pt idx="32">
                  <c:v>-0.22929652881416529</c:v>
                </c:pt>
                <c:pt idx="33">
                  <c:v>-0.55939485678549294</c:v>
                </c:pt>
                <c:pt idx="34">
                  <c:v>-1.0323012456891898</c:v>
                </c:pt>
                <c:pt idx="35">
                  <c:v>-0.85768119898708695</c:v>
                </c:pt>
                <c:pt idx="36">
                  <c:v>-0.45378507024370762</c:v>
                </c:pt>
                <c:pt idx="37">
                  <c:v>1.9242246842449573E-2</c:v>
                </c:pt>
                <c:pt idx="38">
                  <c:v>-6.9223838622816558E-2</c:v>
                </c:pt>
                <c:pt idx="39">
                  <c:v>1.4853039097366239E-2</c:v>
                </c:pt>
                <c:pt idx="40">
                  <c:v>1.3822989657564788E-2</c:v>
                </c:pt>
                <c:pt idx="41">
                  <c:v>-0.10326932747192585</c:v>
                </c:pt>
                <c:pt idx="42">
                  <c:v>-0.35063426202520476</c:v>
                </c:pt>
                <c:pt idx="43">
                  <c:v>-0.74295371641745567</c:v>
                </c:pt>
                <c:pt idx="44">
                  <c:v>-0.68386905571276269</c:v>
                </c:pt>
                <c:pt idx="45">
                  <c:v>0.26465636486029398</c:v>
                </c:pt>
                <c:pt idx="46">
                  <c:v>0.15010505531121199</c:v>
                </c:pt>
                <c:pt idx="47">
                  <c:v>-0.10539920881398923</c:v>
                </c:pt>
                <c:pt idx="48">
                  <c:v>-0.13866764872430015</c:v>
                </c:pt>
                <c:pt idx="49">
                  <c:v>-0.29190938631588059</c:v>
                </c:pt>
                <c:pt idx="50">
                  <c:v>-0.3688311343227586</c:v>
                </c:pt>
                <c:pt idx="51">
                  <c:v>-0.14283574682778899</c:v>
                </c:pt>
                <c:pt idx="52">
                  <c:v>-3.8062217358112882E-2</c:v>
                </c:pt>
                <c:pt idx="53">
                  <c:v>9.3680196451476627E-2</c:v>
                </c:pt>
                <c:pt idx="54">
                  <c:v>3.8795202203911083E-2</c:v>
                </c:pt>
                <c:pt idx="55">
                  <c:v>0.22092483883606362</c:v>
                </c:pt>
                <c:pt idx="56">
                  <c:v>0.13963775520046173</c:v>
                </c:pt>
                <c:pt idx="58">
                  <c:v>5.6691105816747411E-2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3-4CC8-B5B0-EB3A24961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072603855552536"/>
          <c:w val="0.80378937007874007"/>
          <c:h val="0.7685133496244004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'survey R change'!$AV$7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change'!$AV$8:$AV$66</c:f>
              <c:numCache>
                <c:formatCode>0.0</c:formatCode>
                <c:ptCount val="59"/>
                <c:pt idx="27">
                  <c:v>0.56244801462287208</c:v>
                </c:pt>
                <c:pt idx="28">
                  <c:v>0.65884418394301791</c:v>
                </c:pt>
                <c:pt idx="29">
                  <c:v>0.51991649575887644</c:v>
                </c:pt>
                <c:pt idx="30">
                  <c:v>-7.2770119418775536E-2</c:v>
                </c:pt>
                <c:pt idx="31">
                  <c:v>-0.11469469735698823</c:v>
                </c:pt>
                <c:pt idx="32">
                  <c:v>0.41301738267994059</c:v>
                </c:pt>
                <c:pt idx="33">
                  <c:v>-0.13012321665438975</c:v>
                </c:pt>
                <c:pt idx="34">
                  <c:v>-0.76725839969157872</c:v>
                </c:pt>
                <c:pt idx="35">
                  <c:v>-0.43661466748150501</c:v>
                </c:pt>
                <c:pt idx="36">
                  <c:v>-0.10425296518797778</c:v>
                </c:pt>
                <c:pt idx="37">
                  <c:v>0.58441936190039145</c:v>
                </c:pt>
                <c:pt idx="38">
                  <c:v>4.251775982881334E-2</c:v>
                </c:pt>
                <c:pt idx="39">
                  <c:v>0.14449938247913741</c:v>
                </c:pt>
                <c:pt idx="40">
                  <c:v>0.18900592126842408</c:v>
                </c:pt>
                <c:pt idx="41">
                  <c:v>0.47002873715080939</c:v>
                </c:pt>
                <c:pt idx="42">
                  <c:v>-5.9050307522183765E-2</c:v>
                </c:pt>
                <c:pt idx="43">
                  <c:v>0.1157693053104385</c:v>
                </c:pt>
                <c:pt idx="44">
                  <c:v>0.1094992041715952</c:v>
                </c:pt>
                <c:pt idx="45">
                  <c:v>6.072346616883717E-3</c:v>
                </c:pt>
                <c:pt idx="46">
                  <c:v>0.1642142059766285</c:v>
                </c:pt>
                <c:pt idx="47">
                  <c:v>0.34596353748291619</c:v>
                </c:pt>
                <c:pt idx="48">
                  <c:v>0.38790508876255503</c:v>
                </c:pt>
                <c:pt idx="49">
                  <c:v>-4.8137320492540159E-2</c:v>
                </c:pt>
                <c:pt idx="50">
                  <c:v>-0.9212414734225991</c:v>
                </c:pt>
                <c:pt idx="51">
                  <c:v>-0.67904957437807201</c:v>
                </c:pt>
                <c:pt idx="52">
                  <c:v>0.15256552266630052</c:v>
                </c:pt>
                <c:pt idx="53">
                  <c:v>9.6427999345168658E-2</c:v>
                </c:pt>
                <c:pt idx="54">
                  <c:v>-0.71365202921352244</c:v>
                </c:pt>
                <c:pt idx="55">
                  <c:v>-0.32352717336570658</c:v>
                </c:pt>
                <c:pt idx="56">
                  <c:v>-0.42919851455718283</c:v>
                </c:pt>
                <c:pt idx="58">
                  <c:v>-0.16354399122174579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C-4884-9F06-58430579F36F}"/>
            </c:ext>
          </c:extLst>
        </c:ser>
        <c:ser>
          <c:idx val="1"/>
          <c:order val="1"/>
          <c:tx>
            <c:strRef>
              <c:f>'survey R change'!$AU$7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change'!$AU$8:$AU$66</c:f>
              <c:numCache>
                <c:formatCode>0.0</c:formatCode>
                <c:ptCount val="59"/>
                <c:pt idx="0">
                  <c:v>-0.1210106722135198</c:v>
                </c:pt>
                <c:pt idx="1">
                  <c:v>-1.1714837604228059</c:v>
                </c:pt>
                <c:pt idx="2">
                  <c:v>-0.3763881232103925</c:v>
                </c:pt>
                <c:pt idx="3">
                  <c:v>0.21573005682439539</c:v>
                </c:pt>
                <c:pt idx="4">
                  <c:v>-0.4254471142773415</c:v>
                </c:pt>
                <c:pt idx="5">
                  <c:v>-0.34204179462343065</c:v>
                </c:pt>
                <c:pt idx="6">
                  <c:v>0.50035376597209269</c:v>
                </c:pt>
                <c:pt idx="7">
                  <c:v>0.37748359281213362</c:v>
                </c:pt>
                <c:pt idx="8">
                  <c:v>0.58817265284712827</c:v>
                </c:pt>
                <c:pt idx="9">
                  <c:v>0.82731771998107173</c:v>
                </c:pt>
                <c:pt idx="10">
                  <c:v>0.48026027541595151</c:v>
                </c:pt>
                <c:pt idx="11">
                  <c:v>-0.11782027821526531</c:v>
                </c:pt>
                <c:pt idx="12">
                  <c:v>-0.1713151402572739</c:v>
                </c:pt>
                <c:pt idx="13">
                  <c:v>0.11141299359783208</c:v>
                </c:pt>
                <c:pt idx="14">
                  <c:v>0.52882473142507513</c:v>
                </c:pt>
                <c:pt idx="15">
                  <c:v>0.30590198211370079</c:v>
                </c:pt>
                <c:pt idx="16">
                  <c:v>-7.9046473114487759E-2</c:v>
                </c:pt>
                <c:pt idx="17">
                  <c:v>0.60103811241907468</c:v>
                </c:pt>
                <c:pt idx="18">
                  <c:v>0.33419891243520161</c:v>
                </c:pt>
                <c:pt idx="19">
                  <c:v>-1.1670804470936473</c:v>
                </c:pt>
                <c:pt idx="20">
                  <c:v>0.40362887291645611</c:v>
                </c:pt>
                <c:pt idx="21">
                  <c:v>-0.14903118454569486</c:v>
                </c:pt>
                <c:pt idx="22">
                  <c:v>0.42367138942858529</c:v>
                </c:pt>
                <c:pt idx="23">
                  <c:v>0.8627278785191359</c:v>
                </c:pt>
                <c:pt idx="24">
                  <c:v>0.26125506876038984</c:v>
                </c:pt>
                <c:pt idx="25">
                  <c:v>0.35133982504203121</c:v>
                </c:pt>
                <c:pt idx="26">
                  <c:v>0.70376642325485572</c:v>
                </c:pt>
                <c:pt idx="27">
                  <c:v>0.76008911082640851</c:v>
                </c:pt>
                <c:pt idx="28">
                  <c:v>0.80942021627278327</c:v>
                </c:pt>
                <c:pt idx="29">
                  <c:v>0.56706729056763971</c:v>
                </c:pt>
                <c:pt idx="30">
                  <c:v>0.55447200716246958</c:v>
                </c:pt>
                <c:pt idx="31">
                  <c:v>0.16266904056941778</c:v>
                </c:pt>
                <c:pt idx="32">
                  <c:v>0.37554062403127797</c:v>
                </c:pt>
                <c:pt idx="33">
                  <c:v>-0.25415545859168431</c:v>
                </c:pt>
                <c:pt idx="34">
                  <c:v>-0.17682545131991634</c:v>
                </c:pt>
                <c:pt idx="35">
                  <c:v>-0.19931773160787092</c:v>
                </c:pt>
                <c:pt idx="36">
                  <c:v>-3.7077335804816203E-2</c:v>
                </c:pt>
                <c:pt idx="37">
                  <c:v>0.21362045061884216</c:v>
                </c:pt>
                <c:pt idx="38">
                  <c:v>-6.109395238222648E-2</c:v>
                </c:pt>
                <c:pt idx="39">
                  <c:v>-0.34382533025063244</c:v>
                </c:pt>
                <c:pt idx="40">
                  <c:v>-0.44067754490585553</c:v>
                </c:pt>
                <c:pt idx="41">
                  <c:v>-0.53892132690114058</c:v>
                </c:pt>
                <c:pt idx="42">
                  <c:v>-0.55234318985869302</c:v>
                </c:pt>
                <c:pt idx="43">
                  <c:v>-0.25153905957827316</c:v>
                </c:pt>
                <c:pt idx="44">
                  <c:v>8.2144971483276708E-2</c:v>
                </c:pt>
                <c:pt idx="45">
                  <c:v>-1.9092163697203013E-2</c:v>
                </c:pt>
                <c:pt idx="46">
                  <c:v>-0.33727763466520999</c:v>
                </c:pt>
                <c:pt idx="47">
                  <c:v>0.10773544634755106</c:v>
                </c:pt>
                <c:pt idx="48">
                  <c:v>2.7167823156377668E-2</c:v>
                </c:pt>
                <c:pt idx="49">
                  <c:v>-0.18472333556828424</c:v>
                </c:pt>
                <c:pt idx="50">
                  <c:v>-0.68898282355662044</c:v>
                </c:pt>
                <c:pt idx="51">
                  <c:v>-0.80700682379100275</c:v>
                </c:pt>
                <c:pt idx="52">
                  <c:v>-0.3398321808779956</c:v>
                </c:pt>
                <c:pt idx="53">
                  <c:v>-0.14303719911373691</c:v>
                </c:pt>
                <c:pt idx="54">
                  <c:v>-0.26016471668928598</c:v>
                </c:pt>
                <c:pt idx="55">
                  <c:v>-0.73615307915556949</c:v>
                </c:pt>
                <c:pt idx="56">
                  <c:v>-0.44956440625018912</c:v>
                </c:pt>
                <c:pt idx="58">
                  <c:v>-0.59473550226110938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C-4884-9F06-58430579F36F}"/>
            </c:ext>
          </c:extLst>
        </c:ser>
        <c:ser>
          <c:idx val="0"/>
          <c:order val="2"/>
          <c:tx>
            <c:strRef>
              <c:f>'survey R change'!$AT$7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'survey R change'!$AP$8:$AP$66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'survey R change'!$AT$8:$AT$66</c:f>
              <c:numCache>
                <c:formatCode>0.0</c:formatCode>
                <c:ptCount val="59"/>
                <c:pt idx="5">
                  <c:v>-1.1033135093285904</c:v>
                </c:pt>
                <c:pt idx="6">
                  <c:v>-0.2014117815543941</c:v>
                </c:pt>
                <c:pt idx="7">
                  <c:v>0.30256639897053472</c:v>
                </c:pt>
                <c:pt idx="8">
                  <c:v>-0.28847338657249599</c:v>
                </c:pt>
                <c:pt idx="9">
                  <c:v>0.85467530127473501</c:v>
                </c:pt>
                <c:pt idx="10">
                  <c:v>0.76333272603915048</c:v>
                </c:pt>
                <c:pt idx="11">
                  <c:v>0.58348286803234228</c:v>
                </c:pt>
                <c:pt idx="12">
                  <c:v>0.63888397914355433</c:v>
                </c:pt>
                <c:pt idx="13">
                  <c:v>0.82389268717448183</c:v>
                </c:pt>
                <c:pt idx="14">
                  <c:v>0.34811092694410495</c:v>
                </c:pt>
                <c:pt idx="15">
                  <c:v>-0.37813450304891405</c:v>
                </c:pt>
                <c:pt idx="16">
                  <c:v>0.17519148622054481</c:v>
                </c:pt>
                <c:pt idx="17">
                  <c:v>0.88394105588120797</c:v>
                </c:pt>
                <c:pt idx="18">
                  <c:v>1.291877403863732</c:v>
                </c:pt>
                <c:pt idx="19">
                  <c:v>0.30008557589585783</c:v>
                </c:pt>
                <c:pt idx="20">
                  <c:v>-0.42107160932360554</c:v>
                </c:pt>
                <c:pt idx="21">
                  <c:v>-0.59376679937219923</c:v>
                </c:pt>
                <c:pt idx="22">
                  <c:v>-4.3122768395123634E-2</c:v>
                </c:pt>
                <c:pt idx="23">
                  <c:v>0.58487827724973829</c:v>
                </c:pt>
                <c:pt idx="24">
                  <c:v>0.44826579992744731</c:v>
                </c:pt>
                <c:pt idx="25">
                  <c:v>-4.2379513925802303E-2</c:v>
                </c:pt>
                <c:pt idx="26">
                  <c:v>-0.33028167369864647</c:v>
                </c:pt>
                <c:pt idx="27">
                  <c:v>0.91926088883521007</c:v>
                </c:pt>
                <c:pt idx="28">
                  <c:v>0.60212290336549779</c:v>
                </c:pt>
                <c:pt idx="29">
                  <c:v>0.47113208092144387</c:v>
                </c:pt>
                <c:pt idx="30">
                  <c:v>0.50261637128398307</c:v>
                </c:pt>
                <c:pt idx="31">
                  <c:v>-8.5202297281327333E-2</c:v>
                </c:pt>
                <c:pt idx="32">
                  <c:v>-0.16072418660426258</c:v>
                </c:pt>
                <c:pt idx="33">
                  <c:v>-0.49082251457559023</c:v>
                </c:pt>
                <c:pt idx="34">
                  <c:v>-0.96372890347928719</c:v>
                </c:pt>
                <c:pt idx="35">
                  <c:v>-0.78910885677718423</c:v>
                </c:pt>
                <c:pt idx="36">
                  <c:v>-0.38521272803380491</c:v>
                </c:pt>
                <c:pt idx="37">
                  <c:v>8.7814589052352288E-2</c:v>
                </c:pt>
                <c:pt idx="38">
                  <c:v>-6.5149641291384341E-4</c:v>
                </c:pt>
                <c:pt idx="39">
                  <c:v>8.3425381307268953E-2</c:v>
                </c:pt>
                <c:pt idx="40">
                  <c:v>8.2395331867467503E-2</c:v>
                </c:pt>
                <c:pt idx="41">
                  <c:v>-3.4696985262023139E-2</c:v>
                </c:pt>
                <c:pt idx="42">
                  <c:v>-0.28206191981530204</c:v>
                </c:pt>
                <c:pt idx="43">
                  <c:v>-0.67438137420755295</c:v>
                </c:pt>
                <c:pt idx="44">
                  <c:v>-0.61529671350285997</c:v>
                </c:pt>
                <c:pt idx="45">
                  <c:v>0.33322870707019669</c:v>
                </c:pt>
                <c:pt idx="46">
                  <c:v>0.2186773975211147</c:v>
                </c:pt>
                <c:pt idx="47">
                  <c:v>-3.6826866604086517E-2</c:v>
                </c:pt>
                <c:pt idx="48">
                  <c:v>-7.0095306514397437E-2</c:v>
                </c:pt>
                <c:pt idx="49">
                  <c:v>-0.22333704410597788</c:v>
                </c:pt>
                <c:pt idx="50">
                  <c:v>-0.7545505592534576</c:v>
                </c:pt>
                <c:pt idx="51">
                  <c:v>-0.52855517175848798</c:v>
                </c:pt>
                <c:pt idx="52">
                  <c:v>-0.42378164228881188</c:v>
                </c:pt>
                <c:pt idx="53">
                  <c:v>-0.29203922847922237</c:v>
                </c:pt>
                <c:pt idx="54">
                  <c:v>-0.34692422272678791</c:v>
                </c:pt>
                <c:pt idx="55">
                  <c:v>-0.16479458609463538</c:v>
                </c:pt>
                <c:pt idx="56">
                  <c:v>-0.24608166973023726</c:v>
                </c:pt>
                <c:pt idx="58">
                  <c:v>-0.32902831911395158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C-4884-9F06-58430579F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  <c:max val="2"/>
          <c:min val="-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26159230096239"/>
          <c:y val="0.11547344110854503"/>
          <c:w val="0.82146237970253733"/>
          <c:h val="0.69109272426397039"/>
        </c:manualLayout>
      </c:layout>
      <c:lineChart>
        <c:grouping val="standard"/>
        <c:varyColors val="0"/>
        <c:ser>
          <c:idx val="0"/>
          <c:order val="0"/>
          <c:tx>
            <c:strRef>
              <c:f>'survey R change'!$AY$7</c:f>
              <c:strCache>
                <c:ptCount val="1"/>
                <c:pt idx="0">
                  <c:v>Split Series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'survey R change'!$AX$8:$AX$35</c:f>
              <c:numCache>
                <c:formatCode>General</c:formatCode>
                <c:ptCount val="2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cat>
          <c:val>
            <c:numRef>
              <c:f>'survey R change'!$AY$8:$AY$35</c:f>
              <c:numCache>
                <c:formatCode>General</c:formatCode>
                <c:ptCount val="28"/>
                <c:pt idx="0">
                  <c:v>197.1332047062952</c:v>
                </c:pt>
                <c:pt idx="1">
                  <c:v>196.5853174226815</c:v>
                </c:pt>
                <c:pt idx="2">
                  <c:v>196.41922099308027</c:v>
                </c:pt>
                <c:pt idx="3">
                  <c:v>196.06269813941492</c:v>
                </c:pt>
                <c:pt idx="4">
                  <c:v>195.55265166428714</c:v>
                </c:pt>
                <c:pt idx="5">
                  <c:v>195.70996948007343</c:v>
                </c:pt>
                <c:pt idx="6">
                  <c:v>197.00994412688297</c:v>
                </c:pt>
                <c:pt idx="7">
                  <c:v>197.29510893406467</c:v>
                </c:pt>
                <c:pt idx="8">
                  <c:v>196.92703521166533</c:v>
                </c:pt>
                <c:pt idx="9">
                  <c:v>196.4637585843472</c:v>
                </c:pt>
                <c:pt idx="10">
                  <c:v>196.06869198039939</c:v>
                </c:pt>
                <c:pt idx="11">
                  <c:v>195.71916459176464</c:v>
                </c:pt>
                <c:pt idx="12">
                  <c:v>195.58901544957993</c:v>
                </c:pt>
                <c:pt idx="13">
                  <c:v>195.6492923126012</c:v>
                </c:pt>
                <c:pt idx="14">
                  <c:v>195.81891574803805</c:v>
                </c:pt>
                <c:pt idx="15">
                  <c:v>195.92891736526471</c:v>
                </c:pt>
                <c:pt idx="16">
                  <c:v>195.60009193586012</c:v>
                </c:pt>
                <c:pt idx="17">
                  <c:v>195.2356636365443</c:v>
                </c:pt>
                <c:pt idx="18">
                  <c:v>195.05242574138325</c:v>
                </c:pt>
                <c:pt idx="19">
                  <c:v>194.35567757971515</c:v>
                </c:pt>
                <c:pt idx="20">
                  <c:v>193.58210955366442</c:v>
                </c:pt>
                <c:pt idx="21">
                  <c:v>193.03505761964311</c:v>
                </c:pt>
                <c:pt idx="22">
                  <c:v>195.13703284415107</c:v>
                </c:pt>
                <c:pt idx="23">
                  <c:v>197.54153860504798</c:v>
                </c:pt>
                <c:pt idx="24">
                  <c:v>197.28842116078084</c:v>
                </c:pt>
                <c:pt idx="25">
                  <c:v>196.85862465612274</c:v>
                </c:pt>
                <c:pt idx="26">
                  <c:v>196.72837500234974</c:v>
                </c:pt>
                <c:pt idx="27">
                  <c:v>197.87863183119006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2-4D37-99DC-33DED414651D}"/>
            </c:ext>
          </c:extLst>
        </c:ser>
        <c:ser>
          <c:idx val="1"/>
          <c:order val="1"/>
          <c:tx>
            <c:strRef>
              <c:f>'survey R change'!$AZ$7</c:f>
              <c:strCache>
                <c:ptCount val="1"/>
                <c:pt idx="0">
                  <c:v>Single Series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'survey R change'!$AX$8:$AX$35</c:f>
              <c:numCache>
                <c:formatCode>General</c:formatCode>
                <c:ptCount val="28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</c:numCache>
            </c:numRef>
          </c:cat>
          <c:val>
            <c:numRef>
              <c:f>'survey R change'!$AZ$8:$AZ$35</c:f>
              <c:numCache>
                <c:formatCode>0</c:formatCode>
                <c:ptCount val="28"/>
                <c:pt idx="0">
                  <c:v>198.0460805499437</c:v>
                </c:pt>
                <c:pt idx="1">
                  <c:v>198.0460805499437</c:v>
                </c:pt>
                <c:pt idx="2">
                  <c:v>198.0460805499437</c:v>
                </c:pt>
                <c:pt idx="3">
                  <c:v>198.0460805499437</c:v>
                </c:pt>
                <c:pt idx="4">
                  <c:v>198.0460805499437</c:v>
                </c:pt>
                <c:pt idx="5">
                  <c:v>198.0460805499437</c:v>
                </c:pt>
                <c:pt idx="6">
                  <c:v>198.0460805499437</c:v>
                </c:pt>
                <c:pt idx="7">
                  <c:v>198.0460805499437</c:v>
                </c:pt>
                <c:pt idx="8">
                  <c:v>198.0460805499437</c:v>
                </c:pt>
                <c:pt idx="9">
                  <c:v>198.0460805499437</c:v>
                </c:pt>
                <c:pt idx="10">
                  <c:v>198.0460805499437</c:v>
                </c:pt>
                <c:pt idx="11">
                  <c:v>198.0460805499437</c:v>
                </c:pt>
                <c:pt idx="12">
                  <c:v>198.0460805499437</c:v>
                </c:pt>
                <c:pt idx="13">
                  <c:v>198.0460805499437</c:v>
                </c:pt>
                <c:pt idx="14">
                  <c:v>198.0460805499437</c:v>
                </c:pt>
                <c:pt idx="15">
                  <c:v>198.0460805499437</c:v>
                </c:pt>
                <c:pt idx="16">
                  <c:v>198.0460805499437</c:v>
                </c:pt>
                <c:pt idx="17">
                  <c:v>198.0460805499437</c:v>
                </c:pt>
                <c:pt idx="18">
                  <c:v>198.0460805499437</c:v>
                </c:pt>
                <c:pt idx="19">
                  <c:v>198.0460805499437</c:v>
                </c:pt>
                <c:pt idx="20">
                  <c:v>198.0460805499437</c:v>
                </c:pt>
                <c:pt idx="21">
                  <c:v>198.0460805499437</c:v>
                </c:pt>
                <c:pt idx="22">
                  <c:v>198.0460805499437</c:v>
                </c:pt>
                <c:pt idx="23">
                  <c:v>198.0460805499437</c:v>
                </c:pt>
                <c:pt idx="24">
                  <c:v>198.0460805499437</c:v>
                </c:pt>
                <c:pt idx="25">
                  <c:v>198.0460805499437</c:v>
                </c:pt>
                <c:pt idx="26">
                  <c:v>198.0460805499437</c:v>
                </c:pt>
                <c:pt idx="27">
                  <c:v>198.0460805499437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2-4D37-99DC-33DED4146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39200"/>
        <c:axId val="264639528"/>
      </c:lineChart>
      <c:catAx>
        <c:axId val="2646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9528"/>
        <c:crosses val="autoZero"/>
        <c:auto val="1"/>
        <c:lblAlgn val="ctr"/>
        <c:lblOffset val="100"/>
        <c:noMultiLvlLbl val="0"/>
      </c:catAx>
      <c:valAx>
        <c:axId val="264639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Goodness of Fit (-LnL)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231867891513554"/>
          <c:y val="0.65762070156934782"/>
          <c:w val="0.2099035433070866"/>
          <c:h val="0.15553104249065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autocorrelation!$M$53:$M$59</c:f>
              <c:numCache>
                <c:formatCode>General</c:formatCode>
                <c:ptCount val="7"/>
                <c:pt idx="0">
                  <c:v>1.3017629044026671</c:v>
                </c:pt>
                <c:pt idx="1">
                  <c:v>1.5439548034471942</c:v>
                </c:pt>
                <c:pt idx="2">
                  <c:v>2.3755699004915667</c:v>
                </c:pt>
                <c:pt idx="3">
                  <c:v>2.3194323771704348</c:v>
                </c:pt>
                <c:pt idx="4">
                  <c:v>1.5093523486117437</c:v>
                </c:pt>
                <c:pt idx="5">
                  <c:v>1.8994772044595596</c:v>
                </c:pt>
                <c:pt idx="6">
                  <c:v>1.7938058632680833</c:v>
                </c:pt>
              </c:numCache>
            </c:numRef>
          </c:xVal>
          <c:yVal>
            <c:numRef>
              <c:f>autocorrelation!$N$53:$N$59</c:f>
              <c:numCache>
                <c:formatCode>General</c:formatCode>
                <c:ptCount val="7"/>
                <c:pt idx="0">
                  <c:v>2.174867057332726</c:v>
                </c:pt>
                <c:pt idx="1">
                  <c:v>1.3017629044026671</c:v>
                </c:pt>
                <c:pt idx="2">
                  <c:v>1.5439548034471942</c:v>
                </c:pt>
                <c:pt idx="3">
                  <c:v>2.3755699004915667</c:v>
                </c:pt>
                <c:pt idx="4">
                  <c:v>2.3194323771704348</c:v>
                </c:pt>
                <c:pt idx="5">
                  <c:v>1.5093523486117437</c:v>
                </c:pt>
                <c:pt idx="6">
                  <c:v>1.8994772044595596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D-40D6-AC68-F7B9AF977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195952"/>
        <c:axId val="843200216"/>
      </c:scatterChart>
      <c:valAx>
        <c:axId val="8431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200216"/>
        <c:crosses val="autoZero"/>
        <c:crossBetween val="midCat"/>
      </c:valAx>
      <c:valAx>
        <c:axId val="8432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1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57150</xdr:colOff>
      <xdr:row>6</xdr:row>
      <xdr:rowOff>17462</xdr:rowOff>
    </xdr:from>
    <xdr:to>
      <xdr:col>61</xdr:col>
      <xdr:colOff>361950</xdr:colOff>
      <xdr:row>21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650ED-7A63-4264-AACF-6735C3F64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28575</xdr:colOff>
      <xdr:row>21</xdr:row>
      <xdr:rowOff>123825</xdr:rowOff>
    </xdr:from>
    <xdr:to>
      <xdr:col>61</xdr:col>
      <xdr:colOff>333375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6B50F6-4621-449F-830C-7AFA8A33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265112</xdr:colOff>
      <xdr:row>5</xdr:row>
      <xdr:rowOff>179387</xdr:rowOff>
    </xdr:from>
    <xdr:to>
      <xdr:col>68</xdr:col>
      <xdr:colOff>569912</xdr:colOff>
      <xdr:row>21</xdr:row>
      <xdr:rowOff>39687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8D7531-749C-4691-BDD4-A06F5C4FE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276225</xdr:colOff>
      <xdr:row>21</xdr:row>
      <xdr:rowOff>66675</xdr:rowOff>
    </xdr:from>
    <xdr:to>
      <xdr:col>68</xdr:col>
      <xdr:colOff>581025</xdr:colOff>
      <xdr:row>36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40DE9-7F8C-4201-BB27-C79609BAC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552450</xdr:colOff>
      <xdr:row>37</xdr:row>
      <xdr:rowOff>11112</xdr:rowOff>
    </xdr:from>
    <xdr:to>
      <xdr:col>61</xdr:col>
      <xdr:colOff>247650</xdr:colOff>
      <xdr:row>52</xdr:row>
      <xdr:rowOff>46037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A49B2F-5E87-4AB7-A81F-90B42CA51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361950</xdr:colOff>
      <xdr:row>33</xdr:row>
      <xdr:rowOff>58737</xdr:rowOff>
    </xdr:from>
    <xdr:to>
      <xdr:col>35</xdr:col>
      <xdr:colOff>53975</xdr:colOff>
      <xdr:row>48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98868-AF93-47B8-B0E7-90A861102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A3C-A51D-4BCE-A0A2-917682819B3B}">
  <dimension ref="A1:AZ69"/>
  <sheetViews>
    <sheetView tabSelected="1" topLeftCell="H1" workbookViewId="0">
      <selection activeCell="AG4" sqref="AG4"/>
    </sheetView>
  </sheetViews>
  <sheetFormatPr defaultRowHeight="14.5" x14ac:dyDescent="0.35"/>
  <cols>
    <col min="1" max="1" width="5.81640625" customWidth="1"/>
    <col min="2" max="2" width="7.81640625" bestFit="1" customWidth="1"/>
    <col min="3" max="3" width="6.81640625" bestFit="1" customWidth="1"/>
    <col min="4" max="4" width="7.81640625" bestFit="1" customWidth="1"/>
    <col min="5" max="5" width="4.36328125" bestFit="1" customWidth="1"/>
    <col min="6" max="6" width="11.81640625" bestFit="1" customWidth="1"/>
    <col min="7" max="7" width="4.36328125" bestFit="1" customWidth="1"/>
    <col min="8" max="8" width="4.08984375" customWidth="1"/>
    <col min="9" max="9" width="6.26953125" bestFit="1" customWidth="1"/>
    <col min="10" max="10" width="4.36328125" bestFit="1" customWidth="1"/>
    <col min="11" max="11" width="6.90625" bestFit="1" customWidth="1"/>
    <col min="16" max="16" width="4.08984375" customWidth="1"/>
    <col min="17" max="17" width="8.7265625" bestFit="1" customWidth="1"/>
    <col min="18" max="26" width="6.54296875" customWidth="1"/>
    <col min="27" max="27" width="8.1796875" customWidth="1"/>
    <col min="28" max="29" width="6.54296875" customWidth="1"/>
    <col min="30" max="30" width="3.54296875" customWidth="1"/>
    <col min="31" max="31" width="4.81640625" bestFit="1" customWidth="1"/>
    <col min="32" max="32" width="10.81640625" customWidth="1"/>
    <col min="33" max="33" width="8.26953125" bestFit="1" customWidth="1"/>
    <col min="34" max="34" width="11.26953125" bestFit="1" customWidth="1"/>
    <col min="35" max="35" width="11.54296875" bestFit="1" customWidth="1"/>
    <col min="36" max="36" width="9.26953125" bestFit="1" customWidth="1"/>
    <col min="37" max="37" width="12.26953125" bestFit="1" customWidth="1"/>
    <col min="38" max="38" width="11.54296875" bestFit="1" customWidth="1"/>
    <col min="39" max="39" width="9.26953125" bestFit="1" customWidth="1"/>
    <col min="40" max="40" width="12.26953125" bestFit="1" customWidth="1"/>
    <col min="41" max="41" width="5.453125" customWidth="1"/>
    <col min="42" max="42" width="4.81640625" bestFit="1" customWidth="1"/>
    <col min="43" max="43" width="9" bestFit="1" customWidth="1"/>
    <col min="44" max="44" width="5" bestFit="1" customWidth="1"/>
    <col min="45" max="45" width="6.90625" bestFit="1" customWidth="1"/>
    <col min="46" max="46" width="6.26953125" bestFit="1" customWidth="1"/>
    <col min="47" max="47" width="4.08984375" bestFit="1" customWidth="1"/>
    <col min="48" max="48" width="6.90625" bestFit="1" customWidth="1"/>
    <col min="49" max="49" width="5.81640625" customWidth="1"/>
  </cols>
  <sheetData>
    <row r="1" spans="1:52" x14ac:dyDescent="0.35">
      <c r="A1" s="3" t="s">
        <v>1</v>
      </c>
      <c r="L1" s="6"/>
      <c r="M1" s="7" t="s">
        <v>5</v>
      </c>
      <c r="N1" s="6"/>
      <c r="O1" s="6"/>
      <c r="Q1" s="12"/>
      <c r="R1" s="13" t="s">
        <v>7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52" x14ac:dyDescent="0.35">
      <c r="I2" s="1"/>
      <c r="J2" s="1"/>
      <c r="K2" s="1"/>
      <c r="L2" s="6"/>
      <c r="M2" s="6" t="s">
        <v>2</v>
      </c>
      <c r="N2" s="6" t="s">
        <v>3</v>
      </c>
      <c r="O2" s="6" t="s">
        <v>4</v>
      </c>
      <c r="Q2" s="12"/>
      <c r="R2" s="12" t="s">
        <v>8</v>
      </c>
      <c r="S2" s="12">
        <v>2012.7874043648071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52" x14ac:dyDescent="0.35">
      <c r="I3" s="1"/>
      <c r="J3" s="1"/>
      <c r="K3" s="1"/>
      <c r="L3" s="6" t="s">
        <v>12</v>
      </c>
      <c r="M3" s="8">
        <f t="shared" ref="M3:O3" si="0">AVERAGE(I8:I66)</f>
        <v>1.5922308905457012</v>
      </c>
      <c r="N3" s="8">
        <f t="shared" si="0"/>
        <v>1.792483975567073</v>
      </c>
      <c r="O3" s="8">
        <f t="shared" si="0"/>
        <v>2.2230043778252662</v>
      </c>
      <c r="P3" s="2"/>
      <c r="Q3" s="12"/>
      <c r="R3" s="12" t="s">
        <v>2</v>
      </c>
      <c r="S3" s="12" t="s">
        <v>3</v>
      </c>
      <c r="T3" s="12" t="s">
        <v>4</v>
      </c>
      <c r="U3" s="14"/>
      <c r="V3" s="12"/>
      <c r="W3" s="12"/>
      <c r="X3" s="12"/>
      <c r="Y3" s="12"/>
      <c r="Z3" s="12"/>
      <c r="AA3" s="12" t="s">
        <v>19</v>
      </c>
      <c r="AB3" s="15">
        <f>+N5-AB5</f>
        <v>8.0220458606011675</v>
      </c>
      <c r="AC3" s="12"/>
    </row>
    <row r="4" spans="1:52" x14ac:dyDescent="0.35">
      <c r="I4" s="1" t="s">
        <v>17</v>
      </c>
      <c r="J4" s="5">
        <f>COUNT(I8:K66)</f>
        <v>142</v>
      </c>
      <c r="K4" s="1"/>
      <c r="L4" s="6"/>
      <c r="M4" s="6" t="s">
        <v>18</v>
      </c>
      <c r="N4" s="9">
        <v>0</v>
      </c>
      <c r="O4" s="8"/>
      <c r="P4" s="2"/>
      <c r="Q4" s="12" t="s">
        <v>13</v>
      </c>
      <c r="R4" s="14" cm="1">
        <f t="array" ref="R4">SUM(R8:R66/COUNTIF(R8:R66,"&gt;0"))</f>
        <v>1.6608032327556039</v>
      </c>
      <c r="S4" s="14" cm="1">
        <f t="array" ref="S4">SUM(S8:S66/COUNTIF(S8:S66,"&gt;0"))</f>
        <v>1.8728735102009824</v>
      </c>
      <c r="T4" s="14" cm="1">
        <f t="array" ref="T4">SUM(T8:T66/COUNTIF(T8:T66,"&gt;0"))</f>
        <v>2.3526226053968902</v>
      </c>
      <c r="U4" s="12"/>
      <c r="V4" s="12"/>
      <c r="W4" s="12"/>
      <c r="X4" s="12"/>
      <c r="Y4" s="12"/>
      <c r="Z4" s="12"/>
      <c r="AA4" s="12" t="s">
        <v>18</v>
      </c>
      <c r="AB4" s="12">
        <v>1</v>
      </c>
      <c r="AC4" s="12"/>
      <c r="AF4" s="4"/>
      <c r="AG4" s="4"/>
    </row>
    <row r="5" spans="1:52" x14ac:dyDescent="0.35">
      <c r="I5" s="1"/>
      <c r="J5" s="1"/>
      <c r="K5" s="1"/>
      <c r="L5" s="6"/>
      <c r="M5" s="6" t="s">
        <v>16</v>
      </c>
      <c r="N5" s="9">
        <f>2*N4+2*N6</f>
        <v>396.09216109988739</v>
      </c>
      <c r="O5" s="6"/>
      <c r="Q5" s="12" t="s">
        <v>14</v>
      </c>
      <c r="R5" s="14" cm="1">
        <f t="array" ref="R5">SUM(U8:U66/COUNTIF(U8:U66,"&gt;0"))</f>
        <v>1.2065114656150022</v>
      </c>
      <c r="S5" s="14" cm="1">
        <f t="array" ref="S5">SUM(V8:V66/COUNTIF(V8:V66,"&gt;0"))</f>
        <v>1.2900493841051341</v>
      </c>
      <c r="T5" s="14" cm="1">
        <f t="array" ref="T5">SUM(W8:W66/COUNTIF(W8:W66,"&gt;0"))</f>
        <v>1.8503519735568461</v>
      </c>
      <c r="U5" s="12"/>
      <c r="V5" s="35">
        <f>1-(R5/R4)</f>
        <v>0.27353738129883154</v>
      </c>
      <c r="W5" s="35">
        <f t="shared" ref="W5:X5" si="1">1-(S5/S4)</f>
        <v>0.31119246597347838</v>
      </c>
      <c r="X5" s="35">
        <f t="shared" si="1"/>
        <v>0.21349392405217937</v>
      </c>
      <c r="Y5" s="12"/>
      <c r="Z5" s="12"/>
      <c r="AA5" s="12" t="s">
        <v>16</v>
      </c>
      <c r="AB5" s="15">
        <f>2*AB4+2*AB6</f>
        <v>388.07011523928622</v>
      </c>
      <c r="AC5" s="12"/>
      <c r="AF5" s="2"/>
      <c r="AG5" s="2"/>
      <c r="AH5" s="2"/>
      <c r="AI5" s="2"/>
      <c r="AQ5" s="3" t="s">
        <v>26</v>
      </c>
    </row>
    <row r="6" spans="1:52" x14ac:dyDescent="0.35">
      <c r="I6" s="1" t="s">
        <v>11</v>
      </c>
      <c r="J6" s="1"/>
      <c r="K6" s="1"/>
      <c r="L6" s="6"/>
      <c r="M6" s="10" t="s">
        <v>15</v>
      </c>
      <c r="N6" s="9">
        <f>SUM(M8:O66)</f>
        <v>198.0460805499437</v>
      </c>
      <c r="O6" s="6"/>
      <c r="Q6" s="12"/>
      <c r="R6" s="12" t="s">
        <v>10</v>
      </c>
      <c r="S6" s="12"/>
      <c r="T6" s="12"/>
      <c r="U6" s="12" t="s">
        <v>9</v>
      </c>
      <c r="V6" s="12"/>
      <c r="W6" s="12"/>
      <c r="X6" s="12" t="s">
        <v>6</v>
      </c>
      <c r="Y6" s="12"/>
      <c r="Z6" s="12"/>
      <c r="AA6" s="16" t="s">
        <v>15</v>
      </c>
      <c r="AB6" s="15">
        <f>SUM(AA8:AC66)</f>
        <v>193.03505761964311</v>
      </c>
      <c r="AC6" s="12"/>
      <c r="AF6" s="3" t="s">
        <v>27</v>
      </c>
      <c r="AG6" s="2"/>
      <c r="AH6" s="2"/>
      <c r="AI6" t="s">
        <v>28</v>
      </c>
      <c r="AL6" t="s">
        <v>29</v>
      </c>
      <c r="AQ6" t="s">
        <v>28</v>
      </c>
      <c r="AT6" t="s">
        <v>29</v>
      </c>
    </row>
    <row r="7" spans="1:52" x14ac:dyDescent="0.35">
      <c r="B7" t="s">
        <v>2</v>
      </c>
      <c r="C7" t="s">
        <v>0</v>
      </c>
      <c r="D7" t="s">
        <v>3</v>
      </c>
      <c r="E7" t="s">
        <v>0</v>
      </c>
      <c r="F7" t="s">
        <v>4</v>
      </c>
      <c r="G7" t="s">
        <v>0</v>
      </c>
      <c r="I7" s="1" t="s">
        <v>2</v>
      </c>
      <c r="J7" s="1" t="s">
        <v>3</v>
      </c>
      <c r="K7" s="1" t="s">
        <v>4</v>
      </c>
      <c r="L7" s="6"/>
      <c r="M7" s="6" t="s">
        <v>2</v>
      </c>
      <c r="N7" s="6" t="s">
        <v>3</v>
      </c>
      <c r="O7" s="6" t="s">
        <v>4</v>
      </c>
      <c r="Q7" s="12"/>
      <c r="R7" s="12" t="s">
        <v>2</v>
      </c>
      <c r="S7" s="12" t="s">
        <v>3</v>
      </c>
      <c r="T7" s="12" t="s">
        <v>4</v>
      </c>
      <c r="U7" s="12" t="s">
        <v>2</v>
      </c>
      <c r="V7" s="12" t="s">
        <v>3</v>
      </c>
      <c r="W7" s="12" t="s">
        <v>4</v>
      </c>
      <c r="X7" s="12" t="s">
        <v>2</v>
      </c>
      <c r="Y7" s="12" t="s">
        <v>3</v>
      </c>
      <c r="Z7" s="12" t="s">
        <v>4</v>
      </c>
      <c r="AA7" s="12" t="s">
        <v>2</v>
      </c>
      <c r="AB7" s="12" t="s">
        <v>3</v>
      </c>
      <c r="AC7" s="12" t="s">
        <v>4</v>
      </c>
      <c r="AF7" t="s">
        <v>20</v>
      </c>
      <c r="AG7" s="2" t="s">
        <v>21</v>
      </c>
      <c r="AH7" s="2" t="s">
        <v>22</v>
      </c>
      <c r="AI7" t="s">
        <v>23</v>
      </c>
      <c r="AJ7" s="2" t="s">
        <v>24</v>
      </c>
      <c r="AK7" s="2" t="s">
        <v>25</v>
      </c>
      <c r="AL7" t="s">
        <v>23</v>
      </c>
      <c r="AM7" s="2" t="s">
        <v>24</v>
      </c>
      <c r="AN7" s="2" t="s">
        <v>25</v>
      </c>
      <c r="AQ7" s="1" t="s">
        <v>2</v>
      </c>
      <c r="AR7" s="1" t="s">
        <v>3</v>
      </c>
      <c r="AS7" s="1" t="s">
        <v>4</v>
      </c>
      <c r="AT7" s="1" t="s">
        <v>2</v>
      </c>
      <c r="AU7" s="1" t="s">
        <v>3</v>
      </c>
      <c r="AV7" s="1" t="s">
        <v>4</v>
      </c>
      <c r="AY7" s="1" t="s">
        <v>44</v>
      </c>
      <c r="AZ7" s="1" t="s">
        <v>45</v>
      </c>
    </row>
    <row r="8" spans="1:52" x14ac:dyDescent="0.35">
      <c r="A8">
        <v>1963</v>
      </c>
      <c r="D8" s="1">
        <v>5.32</v>
      </c>
      <c r="E8" s="1">
        <v>0.16250000000000001</v>
      </c>
      <c r="I8" s="1"/>
      <c r="J8" s="1">
        <f>LN(D8)</f>
        <v>1.6714733033535532</v>
      </c>
      <c r="K8" s="1"/>
      <c r="L8" s="6"/>
      <c r="M8" s="11"/>
      <c r="N8" s="11">
        <f t="shared" ref="N8:N64" si="2">-LN(NORMDIST(LN(D8),N$3,E8*D8,FALSE))</f>
        <v>0.78313142958989501</v>
      </c>
      <c r="O8" s="11"/>
      <c r="P8" s="1"/>
      <c r="Q8" s="12"/>
      <c r="R8" s="14"/>
      <c r="S8" s="14">
        <f t="shared" ref="S8:S39" si="3">IF(A8&lt;$S$2,J8,0)</f>
        <v>1.6714733033535532</v>
      </c>
      <c r="T8" s="14"/>
      <c r="U8" s="14"/>
      <c r="V8" s="14">
        <f t="shared" ref="V8:V39" si="4">IF(A8&gt;=$S$2,J8,0)</f>
        <v>0</v>
      </c>
      <c r="W8" s="14"/>
      <c r="X8" s="14">
        <f>+IF($A8&lt;$S$2,R$4,R$5)</f>
        <v>1.6608032327556039</v>
      </c>
      <c r="Y8" s="14">
        <f>+IF($A8&lt;$S$2,S$4,S$5)</f>
        <v>1.8728735102009824</v>
      </c>
      <c r="Z8" s="14">
        <f t="shared" ref="Z8:Z12" si="5">+IF($A8&lt;$S$2,T$4,T$5)</f>
        <v>2.3526226053968902</v>
      </c>
      <c r="AA8" s="14"/>
      <c r="AB8" s="14">
        <f t="shared" ref="AB8:AB64" si="6">-LN(NORMDIST(LN(D8),Y8,D8*E8,FALSE))</f>
        <v>0.80047143431226253</v>
      </c>
      <c r="AC8" s="14"/>
      <c r="AE8">
        <f>+A8</f>
        <v>1963</v>
      </c>
      <c r="AF8" s="1"/>
      <c r="AG8" s="1">
        <f t="shared" ref="AG8" si="7">+J8</f>
        <v>1.6714733033535532</v>
      </c>
      <c r="AH8" s="1"/>
      <c r="AI8" s="1"/>
      <c r="AJ8" s="1">
        <f t="shared" ref="AJ8" si="8">+Y8</f>
        <v>1.8728735102009824</v>
      </c>
      <c r="AK8" s="1"/>
      <c r="AL8" s="2"/>
      <c r="AM8" s="2">
        <f t="shared" ref="AM8" si="9">+N$3</f>
        <v>1.792483975567073</v>
      </c>
      <c r="AN8" s="2"/>
      <c r="AP8">
        <f>+AE8</f>
        <v>1963</v>
      </c>
      <c r="AQ8" s="1"/>
      <c r="AR8" s="1">
        <f t="shared" ref="AR8:AR23" si="10">J8-AJ8</f>
        <v>-0.20140020684742921</v>
      </c>
      <c r="AS8" s="1"/>
      <c r="AT8" s="2"/>
      <c r="AU8" s="2">
        <f t="shared" ref="AU8" si="11">+J8-AM8</f>
        <v>-0.1210106722135198</v>
      </c>
      <c r="AV8" s="2"/>
      <c r="AX8">
        <v>1992</v>
      </c>
      <c r="AY8">
        <v>197.1332047062952</v>
      </c>
      <c r="AZ8" s="5">
        <f>+$N$6</f>
        <v>198.0460805499437</v>
      </c>
    </row>
    <row r="9" spans="1:52" x14ac:dyDescent="0.35">
      <c r="A9">
        <v>1964</v>
      </c>
      <c r="D9" s="1">
        <v>1.8607883000000001</v>
      </c>
      <c r="E9" s="1">
        <v>0.20319999999999999</v>
      </c>
      <c r="I9" s="1"/>
      <c r="J9" s="1">
        <f t="shared" ref="J9:J66" si="12">LN(D9)</f>
        <v>0.62100021514426706</v>
      </c>
      <c r="K9" s="1"/>
      <c r="L9" s="6"/>
      <c r="M9" s="11"/>
      <c r="N9" s="11">
        <f t="shared" si="2"/>
        <v>4.7459317948139592</v>
      </c>
      <c r="O9" s="11"/>
      <c r="P9" s="1"/>
      <c r="Q9" s="12"/>
      <c r="R9" s="14"/>
      <c r="S9" s="14">
        <f t="shared" si="3"/>
        <v>0.62100021514426706</v>
      </c>
      <c r="T9" s="14"/>
      <c r="U9" s="14"/>
      <c r="V9" s="14">
        <f t="shared" si="4"/>
        <v>0</v>
      </c>
      <c r="W9" s="14"/>
      <c r="X9" s="14">
        <f t="shared" ref="X9:X66" si="13">+IF(A9&lt;$S$2,R$4,R$5)</f>
        <v>1.6608032327556039</v>
      </c>
      <c r="Y9" s="14">
        <f t="shared" ref="Y9:Y66" si="14">+IF($A9&lt;$S$2,S$4,S$5)</f>
        <v>1.8728735102009824</v>
      </c>
      <c r="Z9" s="14">
        <f t="shared" si="5"/>
        <v>2.3526226053968902</v>
      </c>
      <c r="AA9" s="14"/>
      <c r="AB9" s="14">
        <f t="shared" si="6"/>
        <v>5.4272430849210958</v>
      </c>
      <c r="AC9" s="14"/>
      <c r="AE9">
        <f t="shared" ref="AE9:AE66" si="15">+A9</f>
        <v>1964</v>
      </c>
      <c r="AF9" s="1"/>
      <c r="AG9" s="1">
        <f t="shared" ref="AG9:AG66" si="16">+J9</f>
        <v>0.62100021514426706</v>
      </c>
      <c r="AH9" s="1"/>
      <c r="AI9" s="1"/>
      <c r="AJ9" s="1">
        <f t="shared" ref="AJ9:AJ66" si="17">+Y9</f>
        <v>1.8728735102009824</v>
      </c>
      <c r="AK9" s="1"/>
      <c r="AL9" s="2"/>
      <c r="AM9" s="2">
        <f t="shared" ref="AM9:AM66" si="18">+N$3</f>
        <v>1.792483975567073</v>
      </c>
      <c r="AN9" s="2"/>
      <c r="AP9">
        <f t="shared" ref="AP9:AP66" si="19">+AE9</f>
        <v>1964</v>
      </c>
      <c r="AQ9" s="1"/>
      <c r="AR9" s="1">
        <f t="shared" si="10"/>
        <v>-1.2518732950567153</v>
      </c>
      <c r="AS9" s="1"/>
      <c r="AT9" s="2"/>
      <c r="AU9" s="2">
        <f t="shared" ref="AU9:AU66" si="20">+J9-AM9</f>
        <v>-1.1714837604228059</v>
      </c>
      <c r="AV9" s="2"/>
      <c r="AX9">
        <v>1993</v>
      </c>
      <c r="AY9">
        <v>196.5853174226815</v>
      </c>
      <c r="AZ9" s="5">
        <f t="shared" ref="AZ9:AZ35" si="21">+$N$6</f>
        <v>198.0460805499437</v>
      </c>
    </row>
    <row r="10" spans="1:52" x14ac:dyDescent="0.35">
      <c r="A10">
        <v>1965</v>
      </c>
      <c r="D10" s="1">
        <v>4.1210000000000004</v>
      </c>
      <c r="E10" s="1">
        <v>0.2321</v>
      </c>
      <c r="I10" s="1"/>
      <c r="J10" s="1">
        <f t="shared" si="12"/>
        <v>1.4160958523566805</v>
      </c>
      <c r="K10" s="1"/>
      <c r="L10" s="6"/>
      <c r="M10" s="11"/>
      <c r="N10" s="11">
        <f t="shared" si="2"/>
        <v>0.95187332948777637</v>
      </c>
      <c r="O10" s="11"/>
      <c r="P10" s="1"/>
      <c r="Q10" s="12"/>
      <c r="R10" s="14"/>
      <c r="S10" s="14">
        <f t="shared" si="3"/>
        <v>1.4160958523566805</v>
      </c>
      <c r="T10" s="14"/>
      <c r="U10" s="14"/>
      <c r="V10" s="14">
        <f t="shared" si="4"/>
        <v>0</v>
      </c>
      <c r="W10" s="14"/>
      <c r="X10" s="14">
        <f t="shared" si="13"/>
        <v>1.6608032327556039</v>
      </c>
      <c r="Y10" s="14">
        <f t="shared" si="14"/>
        <v>1.8728735102009824</v>
      </c>
      <c r="Z10" s="14">
        <f t="shared" si="5"/>
        <v>2.3526226053968902</v>
      </c>
      <c r="AA10" s="14"/>
      <c r="AB10" s="14">
        <f t="shared" si="6"/>
        <v>0.98847875281808406</v>
      </c>
      <c r="AC10" s="14"/>
      <c r="AE10">
        <f t="shared" si="15"/>
        <v>1965</v>
      </c>
      <c r="AF10" s="1"/>
      <c r="AG10" s="1">
        <f t="shared" si="16"/>
        <v>1.4160958523566805</v>
      </c>
      <c r="AH10" s="1"/>
      <c r="AI10" s="1"/>
      <c r="AJ10" s="1">
        <f t="shared" si="17"/>
        <v>1.8728735102009824</v>
      </c>
      <c r="AK10" s="1"/>
      <c r="AL10" s="2"/>
      <c r="AM10" s="2">
        <f t="shared" si="18"/>
        <v>1.792483975567073</v>
      </c>
      <c r="AN10" s="2"/>
      <c r="AP10">
        <f t="shared" si="19"/>
        <v>1965</v>
      </c>
      <c r="AQ10" s="1"/>
      <c r="AR10" s="1">
        <f t="shared" si="10"/>
        <v>-0.45677765784430191</v>
      </c>
      <c r="AS10" s="1"/>
      <c r="AT10" s="2"/>
      <c r="AU10" s="2">
        <f t="shared" si="20"/>
        <v>-0.3763881232103925</v>
      </c>
      <c r="AV10" s="2"/>
      <c r="AX10">
        <v>1994</v>
      </c>
      <c r="AY10">
        <v>196.41922099308027</v>
      </c>
      <c r="AZ10" s="5">
        <f t="shared" si="21"/>
        <v>198.0460805499437</v>
      </c>
    </row>
    <row r="11" spans="1:52" x14ac:dyDescent="0.35">
      <c r="A11">
        <v>1966</v>
      </c>
      <c r="D11" s="1">
        <v>7.45</v>
      </c>
      <c r="E11" s="1">
        <v>0.17219999999999999</v>
      </c>
      <c r="I11" s="1"/>
      <c r="J11" s="1">
        <f t="shared" si="12"/>
        <v>2.0082140323914683</v>
      </c>
      <c r="K11" s="1"/>
      <c r="L11" s="6"/>
      <c r="M11" s="11"/>
      <c r="N11" s="11">
        <f t="shared" si="2"/>
        <v>1.1821926763000346</v>
      </c>
      <c r="O11" s="11"/>
      <c r="P11" s="1"/>
      <c r="Q11" s="12"/>
      <c r="R11" s="14"/>
      <c r="S11" s="14">
        <f t="shared" si="3"/>
        <v>2.0082140323914683</v>
      </c>
      <c r="T11" s="14"/>
      <c r="U11" s="14"/>
      <c r="V11" s="14">
        <f t="shared" si="4"/>
        <v>0</v>
      </c>
      <c r="W11" s="14"/>
      <c r="X11" s="14">
        <f t="shared" si="13"/>
        <v>1.6608032327556039</v>
      </c>
      <c r="Y11" s="14">
        <f t="shared" si="14"/>
        <v>1.8728735102009824</v>
      </c>
      <c r="Z11" s="14">
        <f t="shared" si="5"/>
        <v>2.3526226053968902</v>
      </c>
      <c r="AA11" s="14"/>
      <c r="AB11" s="14">
        <f t="shared" si="6"/>
        <v>1.1736186440102008</v>
      </c>
      <c r="AC11" s="14"/>
      <c r="AE11">
        <f t="shared" si="15"/>
        <v>1966</v>
      </c>
      <c r="AF11" s="1"/>
      <c r="AG11" s="1">
        <f t="shared" si="16"/>
        <v>2.0082140323914683</v>
      </c>
      <c r="AH11" s="1"/>
      <c r="AI11" s="1"/>
      <c r="AJ11" s="1">
        <f t="shared" si="17"/>
        <v>1.8728735102009824</v>
      </c>
      <c r="AK11" s="1"/>
      <c r="AL11" s="2"/>
      <c r="AM11" s="2">
        <f t="shared" si="18"/>
        <v>1.792483975567073</v>
      </c>
      <c r="AN11" s="2"/>
      <c r="AP11">
        <f t="shared" si="19"/>
        <v>1966</v>
      </c>
      <c r="AQ11" s="1"/>
      <c r="AR11" s="1">
        <f t="shared" si="10"/>
        <v>0.13534052219048598</v>
      </c>
      <c r="AS11" s="1"/>
      <c r="AT11" s="2"/>
      <c r="AU11" s="2">
        <f t="shared" si="20"/>
        <v>0.21573005682439539</v>
      </c>
      <c r="AV11" s="2"/>
      <c r="AX11">
        <v>1995</v>
      </c>
      <c r="AY11">
        <v>196.06269813941492</v>
      </c>
      <c r="AZ11" s="5">
        <f t="shared" si="21"/>
        <v>198.0460805499437</v>
      </c>
    </row>
    <row r="12" spans="1:52" x14ac:dyDescent="0.35">
      <c r="A12">
        <v>1967</v>
      </c>
      <c r="D12" s="1">
        <v>3.923706965</v>
      </c>
      <c r="E12" s="1">
        <v>0.18809999999999999</v>
      </c>
      <c r="I12" s="1"/>
      <c r="J12" s="1">
        <f t="shared" si="12"/>
        <v>1.3670368612897315</v>
      </c>
      <c r="K12" s="1"/>
      <c r="L12" s="6"/>
      <c r="M12" s="11"/>
      <c r="N12" s="11">
        <f t="shared" si="2"/>
        <v>0.78134006488278962</v>
      </c>
      <c r="O12" s="11"/>
      <c r="P12" s="1"/>
      <c r="Q12" s="12"/>
      <c r="R12" s="14"/>
      <c r="S12" s="14">
        <f t="shared" si="3"/>
        <v>1.3670368612897315</v>
      </c>
      <c r="T12" s="14"/>
      <c r="U12" s="14"/>
      <c r="V12" s="14">
        <f t="shared" si="4"/>
        <v>0</v>
      </c>
      <c r="W12" s="14"/>
      <c r="X12" s="14">
        <f t="shared" si="13"/>
        <v>1.6608032327556039</v>
      </c>
      <c r="Y12" s="14">
        <f t="shared" si="14"/>
        <v>1.8728735102009824</v>
      </c>
      <c r="Z12" s="14">
        <f t="shared" si="5"/>
        <v>2.3526226053968902</v>
      </c>
      <c r="AA12" s="14"/>
      <c r="AB12" s="14">
        <f t="shared" si="6"/>
        <v>0.85005969735752607</v>
      </c>
      <c r="AC12" s="14"/>
      <c r="AE12">
        <f t="shared" si="15"/>
        <v>1967</v>
      </c>
      <c r="AF12" s="1"/>
      <c r="AG12" s="1">
        <f t="shared" si="16"/>
        <v>1.3670368612897315</v>
      </c>
      <c r="AH12" s="1"/>
      <c r="AI12" s="1"/>
      <c r="AJ12" s="1">
        <f t="shared" si="17"/>
        <v>1.8728735102009824</v>
      </c>
      <c r="AK12" s="1"/>
      <c r="AL12" s="2"/>
      <c r="AM12" s="2">
        <f t="shared" si="18"/>
        <v>1.792483975567073</v>
      </c>
      <c r="AN12" s="2"/>
      <c r="AP12">
        <f t="shared" si="19"/>
        <v>1967</v>
      </c>
      <c r="AQ12" s="1"/>
      <c r="AR12" s="1">
        <f t="shared" si="10"/>
        <v>-0.50583664891125091</v>
      </c>
      <c r="AS12" s="1"/>
      <c r="AT12" s="2"/>
      <c r="AU12" s="2">
        <f t="shared" si="20"/>
        <v>-0.4254471142773415</v>
      </c>
      <c r="AV12" s="2"/>
      <c r="AX12">
        <v>1996</v>
      </c>
      <c r="AY12">
        <v>195.55265166428714</v>
      </c>
      <c r="AZ12" s="5">
        <f t="shared" si="21"/>
        <v>198.0460805499437</v>
      </c>
    </row>
    <row r="13" spans="1:52" x14ac:dyDescent="0.35">
      <c r="A13">
        <v>1968</v>
      </c>
      <c r="B13" s="1">
        <v>1.6305499999999999</v>
      </c>
      <c r="C13" s="1">
        <v>0.3296</v>
      </c>
      <c r="D13" s="1">
        <v>4.2649999999999997</v>
      </c>
      <c r="E13" s="1">
        <v>0.23910000000000001</v>
      </c>
      <c r="I13" s="1">
        <f t="shared" ref="I13:I66" si="22">LN(B13)</f>
        <v>0.48891738121711081</v>
      </c>
      <c r="J13" s="1">
        <f t="shared" si="12"/>
        <v>1.4504421809436423</v>
      </c>
      <c r="K13" s="1"/>
      <c r="L13" s="6"/>
      <c r="M13" s="11">
        <f>-LN(NORMDIST(LN(B13),M$3,C13*B13,FALSE))</f>
        <v>2.4052749082375668</v>
      </c>
      <c r="N13" s="11">
        <f>-LN(NORMDIST(LN(D13),N$3,E13*D13,FALSE))</f>
        <v>0.99475842444429807</v>
      </c>
      <c r="O13" s="11"/>
      <c r="P13" s="1"/>
      <c r="Q13" s="14"/>
      <c r="R13" s="14">
        <f t="shared" ref="R13:R44" si="23">IF(A13&lt;$S$2,I13,0)</f>
        <v>0.48891738121711081</v>
      </c>
      <c r="S13" s="14">
        <f t="shared" si="3"/>
        <v>1.4504421809436423</v>
      </c>
      <c r="T13" s="14"/>
      <c r="U13" s="14">
        <f>IF(A13&gt;=$S$2,I13,0)</f>
        <v>0</v>
      </c>
      <c r="V13" s="14">
        <f t="shared" si="4"/>
        <v>0</v>
      </c>
      <c r="W13" s="14"/>
      <c r="X13" s="14">
        <f t="shared" si="13"/>
        <v>1.6608032327556039</v>
      </c>
      <c r="Y13" s="14">
        <f t="shared" si="14"/>
        <v>1.8728735102009824</v>
      </c>
      <c r="Z13" s="14">
        <f t="shared" ref="Z13:Z66" si="24">+IF($A13&lt;$S$2,T$4,T$5)</f>
        <v>2.3526226053968902</v>
      </c>
      <c r="AA13" s="14">
        <f>-LN(NORMDIST(LN(B13),X13,B13*C13,FALSE))</f>
        <v>2.6753570056486531</v>
      </c>
      <c r="AB13" s="14">
        <f>-LN(NORMDIST(LN(D13),Y13,D13*E13,FALSE))</f>
        <v>1.0243068617283693</v>
      </c>
      <c r="AC13" s="14"/>
      <c r="AE13">
        <f t="shared" si="15"/>
        <v>1968</v>
      </c>
      <c r="AF13" s="1">
        <f t="shared" ref="AF13:AF66" si="25">+I13</f>
        <v>0.48891738121711081</v>
      </c>
      <c r="AG13" s="1">
        <f t="shared" si="16"/>
        <v>1.4504421809436423</v>
      </c>
      <c r="AH13" s="1"/>
      <c r="AI13" s="1">
        <f t="shared" ref="AI13:AI66" si="26">+X13</f>
        <v>1.6608032327556039</v>
      </c>
      <c r="AJ13" s="1">
        <f t="shared" si="17"/>
        <v>1.8728735102009824</v>
      </c>
      <c r="AK13" s="1"/>
      <c r="AL13" s="2">
        <f t="shared" ref="AL13:AL66" si="27">+M$3</f>
        <v>1.5922308905457012</v>
      </c>
      <c r="AM13" s="2">
        <f t="shared" si="18"/>
        <v>1.792483975567073</v>
      </c>
      <c r="AN13" s="2"/>
      <c r="AP13">
        <f t="shared" si="19"/>
        <v>1968</v>
      </c>
      <c r="AQ13" s="1">
        <f t="shared" ref="AQ13:AQ66" si="28">I13-AI13</f>
        <v>-1.1718858515384931</v>
      </c>
      <c r="AR13" s="1">
        <f t="shared" si="10"/>
        <v>-0.42243132925734006</v>
      </c>
      <c r="AS13" s="1"/>
      <c r="AT13" s="2">
        <f t="shared" ref="AT13:AT66" si="29">+I13-AL13</f>
        <v>-1.1033135093285904</v>
      </c>
      <c r="AU13" s="2">
        <f t="shared" si="20"/>
        <v>-0.34204179462343065</v>
      </c>
      <c r="AV13" s="2"/>
      <c r="AX13">
        <v>1997</v>
      </c>
      <c r="AY13">
        <v>195.70996948007343</v>
      </c>
      <c r="AZ13" s="5">
        <f t="shared" si="21"/>
        <v>198.0460805499437</v>
      </c>
    </row>
    <row r="14" spans="1:52" x14ac:dyDescent="0.35">
      <c r="A14">
        <v>1969</v>
      </c>
      <c r="B14" s="1">
        <v>4.0181399999999998</v>
      </c>
      <c r="C14" s="1">
        <v>0.36840000000000001</v>
      </c>
      <c r="D14" s="1">
        <v>9.9030000000000005</v>
      </c>
      <c r="E14" s="1">
        <v>0.16189999999999999</v>
      </c>
      <c r="I14" s="1">
        <f t="shared" si="22"/>
        <v>1.3908191089913071</v>
      </c>
      <c r="J14" s="1">
        <f t="shared" si="12"/>
        <v>2.2928377415391656</v>
      </c>
      <c r="K14" s="1"/>
      <c r="L14" s="6"/>
      <c r="M14" s="11">
        <f t="shared" ref="M14:M64" si="30">-LN(NORMDIST(LN(B14),M$3,C14*B14,FALSE))</f>
        <v>1.3204282436647166</v>
      </c>
      <c r="N14" s="11">
        <f t="shared" si="2"/>
        <v>1.4396962831776279</v>
      </c>
      <c r="O14" s="11"/>
      <c r="P14" s="1"/>
      <c r="Q14" s="12"/>
      <c r="R14" s="14">
        <f t="shared" si="23"/>
        <v>1.3908191089913071</v>
      </c>
      <c r="S14" s="14">
        <f t="shared" si="3"/>
        <v>2.2928377415391656</v>
      </c>
      <c r="T14" s="14"/>
      <c r="U14" s="14">
        <f t="shared" ref="U14:U66" si="31">IF(A14&gt;=$S$2,I14,0)</f>
        <v>0</v>
      </c>
      <c r="V14" s="14">
        <f t="shared" si="4"/>
        <v>0</v>
      </c>
      <c r="W14" s="14"/>
      <c r="X14" s="14">
        <f t="shared" si="13"/>
        <v>1.6608032327556039</v>
      </c>
      <c r="Y14" s="14">
        <f t="shared" si="14"/>
        <v>1.8728735102009824</v>
      </c>
      <c r="Z14" s="14">
        <f t="shared" si="24"/>
        <v>2.3526226053968902</v>
      </c>
      <c r="AA14" s="14">
        <f t="shared" ref="AA14:AA64" si="32">-LN(NORMDIST(LN(B14),X14,B14*C14,FALSE))</f>
        <v>1.3278041504940736</v>
      </c>
      <c r="AB14" s="14">
        <f t="shared" si="6"/>
        <v>1.4253056408783717</v>
      </c>
      <c r="AC14" s="14"/>
      <c r="AE14">
        <f t="shared" si="15"/>
        <v>1969</v>
      </c>
      <c r="AF14" s="1">
        <f t="shared" si="25"/>
        <v>1.3908191089913071</v>
      </c>
      <c r="AG14" s="1">
        <f t="shared" si="16"/>
        <v>2.2928377415391656</v>
      </c>
      <c r="AH14" s="1"/>
      <c r="AI14" s="1">
        <f t="shared" si="26"/>
        <v>1.6608032327556039</v>
      </c>
      <c r="AJ14" s="1">
        <f t="shared" si="17"/>
        <v>1.8728735102009824</v>
      </c>
      <c r="AK14" s="1"/>
      <c r="AL14" s="2">
        <f t="shared" si="27"/>
        <v>1.5922308905457012</v>
      </c>
      <c r="AM14" s="2">
        <f t="shared" si="18"/>
        <v>1.792483975567073</v>
      </c>
      <c r="AN14" s="2"/>
      <c r="AP14">
        <f t="shared" si="19"/>
        <v>1969</v>
      </c>
      <c r="AQ14" s="1">
        <f t="shared" si="28"/>
        <v>-0.26998412376429681</v>
      </c>
      <c r="AR14" s="1">
        <f t="shared" si="10"/>
        <v>0.41996423133818328</v>
      </c>
      <c r="AS14" s="1"/>
      <c r="AT14" s="2">
        <f t="shared" si="29"/>
        <v>-0.2014117815543941</v>
      </c>
      <c r="AU14" s="2">
        <f t="shared" si="20"/>
        <v>0.50035376597209269</v>
      </c>
      <c r="AV14" s="2"/>
      <c r="AX14">
        <v>1998</v>
      </c>
      <c r="AY14">
        <v>197.00994412688297</v>
      </c>
      <c r="AZ14" s="5">
        <f t="shared" si="21"/>
        <v>198.0460805499437</v>
      </c>
    </row>
    <row r="15" spans="1:52" x14ac:dyDescent="0.35">
      <c r="A15">
        <v>1970</v>
      </c>
      <c r="B15" s="1">
        <v>6.6512000000000002</v>
      </c>
      <c r="C15" s="1">
        <v>0.31979999999999997</v>
      </c>
      <c r="D15" s="1">
        <v>8.7579999999999991</v>
      </c>
      <c r="E15" s="1">
        <v>0.1615</v>
      </c>
      <c r="I15" s="1">
        <f t="shared" si="22"/>
        <v>1.8947972895162359</v>
      </c>
      <c r="J15" s="1">
        <f t="shared" si="12"/>
        <v>2.1699675683792066</v>
      </c>
      <c r="K15" s="1"/>
      <c r="L15" s="6"/>
      <c r="M15" s="11">
        <f t="shared" si="30"/>
        <v>1.6837934073659513</v>
      </c>
      <c r="N15" s="11">
        <f t="shared" si="2"/>
        <v>1.3012691841636115</v>
      </c>
      <c r="O15" s="11"/>
      <c r="P15" s="1"/>
      <c r="Q15" s="12"/>
      <c r="R15" s="14">
        <f t="shared" si="23"/>
        <v>1.8947972895162359</v>
      </c>
      <c r="S15" s="14">
        <f t="shared" si="3"/>
        <v>2.1699675683792066</v>
      </c>
      <c r="T15" s="14"/>
      <c r="U15" s="14">
        <f t="shared" si="31"/>
        <v>0</v>
      </c>
      <c r="V15" s="14">
        <f t="shared" si="4"/>
        <v>0</v>
      </c>
      <c r="W15" s="14"/>
      <c r="X15" s="14">
        <f t="shared" si="13"/>
        <v>1.6608032327556039</v>
      </c>
      <c r="Y15" s="14">
        <f t="shared" si="14"/>
        <v>1.8728735102009824</v>
      </c>
      <c r="Z15" s="14">
        <f t="shared" si="24"/>
        <v>2.3526226053968902</v>
      </c>
      <c r="AA15" s="14">
        <f t="shared" si="32"/>
        <v>1.6797272824435638</v>
      </c>
      <c r="AB15" s="14">
        <f>-LN(NORMDIST(LN(D15),Y15,D15*E15,FALSE))</f>
        <v>1.2877158379400135</v>
      </c>
      <c r="AC15" s="14"/>
      <c r="AE15">
        <f t="shared" si="15"/>
        <v>1970</v>
      </c>
      <c r="AF15" s="1">
        <f t="shared" si="25"/>
        <v>1.8947972895162359</v>
      </c>
      <c r="AG15" s="1">
        <f t="shared" si="16"/>
        <v>2.1699675683792066</v>
      </c>
      <c r="AH15" s="1"/>
      <c r="AI15" s="1">
        <f t="shared" si="26"/>
        <v>1.6608032327556039</v>
      </c>
      <c r="AJ15" s="1">
        <f t="shared" si="17"/>
        <v>1.8728735102009824</v>
      </c>
      <c r="AK15" s="1"/>
      <c r="AL15" s="2">
        <f t="shared" si="27"/>
        <v>1.5922308905457012</v>
      </c>
      <c r="AM15" s="2">
        <f t="shared" si="18"/>
        <v>1.792483975567073</v>
      </c>
      <c r="AN15" s="2"/>
      <c r="AP15">
        <f t="shared" si="19"/>
        <v>1970</v>
      </c>
      <c r="AQ15" s="1">
        <f t="shared" si="28"/>
        <v>0.23399405676063201</v>
      </c>
      <c r="AR15" s="1">
        <f t="shared" si="10"/>
        <v>0.29709405817822421</v>
      </c>
      <c r="AS15" s="1"/>
      <c r="AT15" s="2">
        <f t="shared" si="29"/>
        <v>0.30256639897053472</v>
      </c>
      <c r="AU15" s="2">
        <f t="shared" si="20"/>
        <v>0.37748359281213362</v>
      </c>
      <c r="AV15" s="2"/>
      <c r="AX15">
        <v>1999</v>
      </c>
      <c r="AY15">
        <v>197.29510893406467</v>
      </c>
      <c r="AZ15" s="5">
        <f t="shared" si="21"/>
        <v>198.0460805499437</v>
      </c>
    </row>
    <row r="16" spans="1:52" x14ac:dyDescent="0.35">
      <c r="A16">
        <v>1971</v>
      </c>
      <c r="B16" s="1">
        <v>3.6831100000000001</v>
      </c>
      <c r="C16" s="1">
        <v>0.31769999999999998</v>
      </c>
      <c r="D16" s="1">
        <v>10.811999999999999</v>
      </c>
      <c r="E16" s="1">
        <v>0.23649999999999999</v>
      </c>
      <c r="I16" s="1">
        <f t="shared" si="22"/>
        <v>1.3037575039732052</v>
      </c>
      <c r="J16" s="1">
        <f t="shared" si="12"/>
        <v>2.3806566284142012</v>
      </c>
      <c r="K16" s="1"/>
      <c r="L16" s="6"/>
      <c r="M16" s="11">
        <f t="shared" si="30"/>
        <v>1.1064373898883475</v>
      </c>
      <c r="N16" s="11">
        <f t="shared" si="2"/>
        <v>1.8842429401341949</v>
      </c>
      <c r="O16" s="11"/>
      <c r="P16" s="1"/>
      <c r="Q16" s="12"/>
      <c r="R16" s="14">
        <f t="shared" si="23"/>
        <v>1.3037575039732052</v>
      </c>
      <c r="S16" s="14">
        <f t="shared" si="3"/>
        <v>2.3806566284142012</v>
      </c>
      <c r="T16" s="14"/>
      <c r="U16" s="14">
        <f t="shared" si="31"/>
        <v>0</v>
      </c>
      <c r="V16" s="14">
        <f t="shared" si="4"/>
        <v>0</v>
      </c>
      <c r="W16" s="14"/>
      <c r="X16" s="14">
        <f t="shared" si="13"/>
        <v>1.6608032327556039</v>
      </c>
      <c r="Y16" s="14">
        <f t="shared" si="14"/>
        <v>1.8728735102009824</v>
      </c>
      <c r="Z16" s="14">
        <f t="shared" si="24"/>
        <v>2.3526226053968902</v>
      </c>
      <c r="AA16" s="14">
        <f t="shared" si="32"/>
        <v>1.1226019647302088</v>
      </c>
      <c r="AB16" s="14">
        <f t="shared" si="6"/>
        <v>1.877505604508432</v>
      </c>
      <c r="AC16" s="14"/>
      <c r="AE16">
        <f t="shared" si="15"/>
        <v>1971</v>
      </c>
      <c r="AF16" s="1">
        <f t="shared" si="25"/>
        <v>1.3037575039732052</v>
      </c>
      <c r="AG16" s="1">
        <f t="shared" si="16"/>
        <v>2.3806566284142012</v>
      </c>
      <c r="AH16" s="1"/>
      <c r="AI16" s="1">
        <f t="shared" si="26"/>
        <v>1.6608032327556039</v>
      </c>
      <c r="AJ16" s="1">
        <f t="shared" si="17"/>
        <v>1.8728735102009824</v>
      </c>
      <c r="AK16" s="1"/>
      <c r="AL16" s="2">
        <f t="shared" si="27"/>
        <v>1.5922308905457012</v>
      </c>
      <c r="AM16" s="2">
        <f t="shared" si="18"/>
        <v>1.792483975567073</v>
      </c>
      <c r="AN16" s="2"/>
      <c r="AP16">
        <f t="shared" si="19"/>
        <v>1971</v>
      </c>
      <c r="AQ16" s="1">
        <f t="shared" si="28"/>
        <v>-0.35704572878239871</v>
      </c>
      <c r="AR16" s="1">
        <f t="shared" si="10"/>
        <v>0.50778311821321886</v>
      </c>
      <c r="AS16" s="1"/>
      <c r="AT16" s="2">
        <f t="shared" si="29"/>
        <v>-0.28847338657249599</v>
      </c>
      <c r="AU16" s="2">
        <f t="shared" si="20"/>
        <v>0.58817265284712827</v>
      </c>
      <c r="AV16" s="2"/>
      <c r="AX16">
        <v>2000</v>
      </c>
      <c r="AY16">
        <v>196.92703521166533</v>
      </c>
      <c r="AZ16" s="5">
        <f t="shared" si="21"/>
        <v>198.0460805499437</v>
      </c>
    </row>
    <row r="17" spans="1:52" x14ac:dyDescent="0.35">
      <c r="A17">
        <v>1972</v>
      </c>
      <c r="B17" s="1">
        <v>11.55255</v>
      </c>
      <c r="C17" s="1">
        <v>0.3145</v>
      </c>
      <c r="D17" s="1">
        <v>13.733000000000001</v>
      </c>
      <c r="E17" s="1">
        <v>0.30880000000000002</v>
      </c>
      <c r="I17" s="1">
        <f t="shared" si="22"/>
        <v>2.4469061918204362</v>
      </c>
      <c r="J17" s="1">
        <f t="shared" si="12"/>
        <v>2.6198016955481447</v>
      </c>
      <c r="K17" s="1"/>
      <c r="L17" s="6"/>
      <c r="M17" s="11">
        <f t="shared" si="30"/>
        <v>2.2367413649244234</v>
      </c>
      <c r="N17" s="11">
        <f t="shared" si="2"/>
        <v>2.3827083492611978</v>
      </c>
      <c r="O17" s="11"/>
      <c r="P17" s="1"/>
      <c r="Q17" s="12"/>
      <c r="R17" s="14">
        <f t="shared" si="23"/>
        <v>2.4469061918204362</v>
      </c>
      <c r="S17" s="14">
        <f t="shared" si="3"/>
        <v>2.6198016955481447</v>
      </c>
      <c r="T17" s="14"/>
      <c r="U17" s="14">
        <f t="shared" si="31"/>
        <v>0</v>
      </c>
      <c r="V17" s="14">
        <f t="shared" si="4"/>
        <v>0</v>
      </c>
      <c r="W17" s="14"/>
      <c r="X17" s="14">
        <f t="shared" si="13"/>
        <v>1.6608032327556039</v>
      </c>
      <c r="Y17" s="14">
        <f t="shared" si="14"/>
        <v>1.8728735102009824</v>
      </c>
      <c r="Z17" s="14">
        <f t="shared" si="24"/>
        <v>2.3526226053968902</v>
      </c>
      <c r="AA17" s="14">
        <f t="shared" si="32"/>
        <v>2.2324797729286594</v>
      </c>
      <c r="AB17" s="14">
        <f t="shared" si="6"/>
        <v>2.3791898564515863</v>
      </c>
      <c r="AC17" s="14"/>
      <c r="AE17">
        <f t="shared" si="15"/>
        <v>1972</v>
      </c>
      <c r="AF17" s="1">
        <f t="shared" si="25"/>
        <v>2.4469061918204362</v>
      </c>
      <c r="AG17" s="1">
        <f t="shared" si="16"/>
        <v>2.6198016955481447</v>
      </c>
      <c r="AH17" s="1"/>
      <c r="AI17" s="1">
        <f t="shared" si="26"/>
        <v>1.6608032327556039</v>
      </c>
      <c r="AJ17" s="1">
        <f t="shared" si="17"/>
        <v>1.8728735102009824</v>
      </c>
      <c r="AK17" s="1"/>
      <c r="AL17" s="2">
        <f t="shared" si="27"/>
        <v>1.5922308905457012</v>
      </c>
      <c r="AM17" s="2">
        <f t="shared" si="18"/>
        <v>1.792483975567073</v>
      </c>
      <c r="AN17" s="2"/>
      <c r="AP17">
        <f t="shared" si="19"/>
        <v>1972</v>
      </c>
      <c r="AQ17" s="1">
        <f t="shared" si="28"/>
        <v>0.7861029590648323</v>
      </c>
      <c r="AR17" s="1">
        <f t="shared" si="10"/>
        <v>0.74692818534716232</v>
      </c>
      <c r="AS17" s="1"/>
      <c r="AT17" s="2">
        <f t="shared" si="29"/>
        <v>0.85467530127473501</v>
      </c>
      <c r="AU17" s="2">
        <f t="shared" si="20"/>
        <v>0.82731771998107173</v>
      </c>
      <c r="AV17" s="2"/>
      <c r="AX17">
        <v>2001</v>
      </c>
      <c r="AY17">
        <v>196.4637585843472</v>
      </c>
      <c r="AZ17" s="5">
        <f t="shared" si="21"/>
        <v>198.0460805499437</v>
      </c>
    </row>
    <row r="18" spans="1:52" x14ac:dyDescent="0.35">
      <c r="A18">
        <v>1973</v>
      </c>
      <c r="B18" s="1">
        <v>10.54407</v>
      </c>
      <c r="C18" s="1">
        <v>0.37919999999999998</v>
      </c>
      <c r="D18" s="1">
        <v>9.7059999999999995</v>
      </c>
      <c r="E18" s="1">
        <v>0.19650000000000001</v>
      </c>
      <c r="I18" s="1">
        <f t="shared" si="22"/>
        <v>2.3555636165848517</v>
      </c>
      <c r="J18" s="1">
        <f t="shared" si="12"/>
        <v>2.2727442509830245</v>
      </c>
      <c r="K18" s="1"/>
      <c r="L18" s="6"/>
      <c r="M18" s="11">
        <f t="shared" si="30"/>
        <v>2.3230346765862553</v>
      </c>
      <c r="N18" s="11">
        <f t="shared" si="2"/>
        <v>1.5962941987947386</v>
      </c>
      <c r="O18" s="11"/>
      <c r="P18" s="1"/>
      <c r="Q18" s="12"/>
      <c r="R18" s="14">
        <f t="shared" si="23"/>
        <v>2.3555636165848517</v>
      </c>
      <c r="S18" s="14">
        <f t="shared" si="3"/>
        <v>2.2727442509830245</v>
      </c>
      <c r="T18" s="14"/>
      <c r="U18" s="14">
        <f t="shared" si="31"/>
        <v>0</v>
      </c>
      <c r="V18" s="14">
        <f t="shared" si="4"/>
        <v>0</v>
      </c>
      <c r="W18" s="14"/>
      <c r="X18" s="14">
        <f t="shared" si="13"/>
        <v>1.6608032327556039</v>
      </c>
      <c r="Y18" s="14">
        <f t="shared" si="14"/>
        <v>1.8728735102009824</v>
      </c>
      <c r="Z18" s="14">
        <f t="shared" si="24"/>
        <v>2.3526226053968902</v>
      </c>
      <c r="AA18" s="14">
        <f t="shared" si="32"/>
        <v>2.3199075099234689</v>
      </c>
      <c r="AB18" s="14">
        <f t="shared" si="6"/>
        <v>1.5865687161870858</v>
      </c>
      <c r="AC18" s="14"/>
      <c r="AE18">
        <f t="shared" si="15"/>
        <v>1973</v>
      </c>
      <c r="AF18" s="1">
        <f t="shared" si="25"/>
        <v>2.3555636165848517</v>
      </c>
      <c r="AG18" s="1">
        <f t="shared" si="16"/>
        <v>2.2727442509830245</v>
      </c>
      <c r="AH18" s="1"/>
      <c r="AI18" s="1">
        <f t="shared" si="26"/>
        <v>1.6608032327556039</v>
      </c>
      <c r="AJ18" s="1">
        <f t="shared" si="17"/>
        <v>1.8728735102009824</v>
      </c>
      <c r="AK18" s="1"/>
      <c r="AL18" s="2">
        <f t="shared" si="27"/>
        <v>1.5922308905457012</v>
      </c>
      <c r="AM18" s="2">
        <f t="shared" si="18"/>
        <v>1.792483975567073</v>
      </c>
      <c r="AN18" s="2"/>
      <c r="AP18">
        <f t="shared" si="19"/>
        <v>1973</v>
      </c>
      <c r="AQ18" s="1">
        <f t="shared" si="28"/>
        <v>0.69476038382924776</v>
      </c>
      <c r="AR18" s="1">
        <f t="shared" si="10"/>
        <v>0.3998707407820421</v>
      </c>
      <c r="AS18" s="1"/>
      <c r="AT18" s="2">
        <f t="shared" si="29"/>
        <v>0.76333272603915048</v>
      </c>
      <c r="AU18" s="2">
        <f t="shared" si="20"/>
        <v>0.48026027541595151</v>
      </c>
      <c r="AV18" s="2"/>
      <c r="AX18">
        <v>2002</v>
      </c>
      <c r="AY18">
        <v>196.06869198039939</v>
      </c>
      <c r="AZ18" s="5">
        <f t="shared" si="21"/>
        <v>198.0460805499437</v>
      </c>
    </row>
    <row r="19" spans="1:52" x14ac:dyDescent="0.35">
      <c r="A19">
        <v>1974</v>
      </c>
      <c r="B19" s="1">
        <v>8.8084699999999998</v>
      </c>
      <c r="C19" s="1">
        <v>0.30020000000000002</v>
      </c>
      <c r="D19" s="1">
        <v>5.3369999999999997</v>
      </c>
      <c r="E19" s="1">
        <v>0.1686</v>
      </c>
      <c r="I19" s="1">
        <f t="shared" si="22"/>
        <v>2.1757137585780435</v>
      </c>
      <c r="J19" s="1">
        <f t="shared" si="12"/>
        <v>1.6746636973518076</v>
      </c>
      <c r="K19" s="1"/>
      <c r="L19" s="6"/>
      <c r="M19" s="11">
        <f t="shared" si="30"/>
        <v>1.915690601748296</v>
      </c>
      <c r="N19" s="11">
        <f t="shared" si="2"/>
        <v>0.82194836000142713</v>
      </c>
      <c r="O19" s="11"/>
      <c r="P19" s="1"/>
      <c r="Q19" s="12"/>
      <c r="R19" s="14">
        <f t="shared" si="23"/>
        <v>2.1757137585780435</v>
      </c>
      <c r="S19" s="14">
        <f t="shared" si="3"/>
        <v>1.6746636973518076</v>
      </c>
      <c r="T19" s="14"/>
      <c r="U19" s="14">
        <f t="shared" si="31"/>
        <v>0</v>
      </c>
      <c r="V19" s="14">
        <f t="shared" si="4"/>
        <v>0</v>
      </c>
      <c r="W19" s="14"/>
      <c r="X19" s="14">
        <f t="shared" si="13"/>
        <v>1.6608032327556039</v>
      </c>
      <c r="Y19" s="14">
        <f t="shared" si="14"/>
        <v>1.8728735102009824</v>
      </c>
      <c r="Z19" s="14">
        <f t="shared" si="24"/>
        <v>2.3526226053968902</v>
      </c>
      <c r="AA19" s="14">
        <f t="shared" si="32"/>
        <v>1.9103047478834059</v>
      </c>
      <c r="AB19" s="14">
        <f t="shared" si="6"/>
        <v>0.83763711240178995</v>
      </c>
      <c r="AC19" s="14"/>
      <c r="AE19">
        <f t="shared" si="15"/>
        <v>1974</v>
      </c>
      <c r="AF19" s="1">
        <f t="shared" si="25"/>
        <v>2.1757137585780435</v>
      </c>
      <c r="AG19" s="1">
        <f t="shared" si="16"/>
        <v>1.6746636973518076</v>
      </c>
      <c r="AH19" s="1"/>
      <c r="AI19" s="1">
        <f t="shared" si="26"/>
        <v>1.6608032327556039</v>
      </c>
      <c r="AJ19" s="1">
        <f t="shared" si="17"/>
        <v>1.8728735102009824</v>
      </c>
      <c r="AK19" s="1"/>
      <c r="AL19" s="2">
        <f t="shared" si="27"/>
        <v>1.5922308905457012</v>
      </c>
      <c r="AM19" s="2">
        <f t="shared" si="18"/>
        <v>1.792483975567073</v>
      </c>
      <c r="AN19" s="2"/>
      <c r="AP19">
        <f t="shared" si="19"/>
        <v>1974</v>
      </c>
      <c r="AQ19" s="1">
        <f t="shared" si="28"/>
        <v>0.51491052582243957</v>
      </c>
      <c r="AR19" s="1">
        <f t="shared" si="10"/>
        <v>-0.19820981284917472</v>
      </c>
      <c r="AS19" s="1"/>
      <c r="AT19" s="2">
        <f t="shared" si="29"/>
        <v>0.58348286803234228</v>
      </c>
      <c r="AU19" s="2">
        <f t="shared" si="20"/>
        <v>-0.11782027821526531</v>
      </c>
      <c r="AV19" s="2"/>
      <c r="AX19">
        <v>2003</v>
      </c>
      <c r="AY19">
        <v>195.71916459176464</v>
      </c>
      <c r="AZ19" s="5">
        <f t="shared" si="21"/>
        <v>198.0460805499437</v>
      </c>
    </row>
    <row r="20" spans="1:52" x14ac:dyDescent="0.35">
      <c r="A20">
        <v>1975</v>
      </c>
      <c r="B20" s="1">
        <v>9.3102400000000003</v>
      </c>
      <c r="C20" s="1">
        <v>0.32950000000000002</v>
      </c>
      <c r="D20" s="1">
        <v>5.0590000000000002</v>
      </c>
      <c r="E20" s="1">
        <v>0.16520000000000001</v>
      </c>
      <c r="I20" s="1">
        <f t="shared" si="22"/>
        <v>2.2311148696892555</v>
      </c>
      <c r="J20" s="1">
        <f t="shared" si="12"/>
        <v>1.6211688353097991</v>
      </c>
      <c r="K20" s="1"/>
      <c r="L20" s="6"/>
      <c r="M20" s="11">
        <f t="shared" si="30"/>
        <v>2.0615605755136204</v>
      </c>
      <c r="N20" s="11">
        <f t="shared" si="2"/>
        <v>0.76051827332093258</v>
      </c>
      <c r="O20" s="11"/>
      <c r="P20" s="1"/>
      <c r="Q20" s="12"/>
      <c r="R20" s="14">
        <f t="shared" si="23"/>
        <v>2.2311148696892555</v>
      </c>
      <c r="S20" s="14">
        <f t="shared" si="3"/>
        <v>1.6211688353097991</v>
      </c>
      <c r="T20" s="14"/>
      <c r="U20" s="14">
        <f t="shared" si="31"/>
        <v>0</v>
      </c>
      <c r="V20" s="14">
        <f t="shared" si="4"/>
        <v>0</v>
      </c>
      <c r="W20" s="14"/>
      <c r="X20" s="14">
        <f t="shared" si="13"/>
        <v>1.6608032327556039</v>
      </c>
      <c r="Y20" s="14">
        <f t="shared" si="14"/>
        <v>1.8728735102009824</v>
      </c>
      <c r="Z20" s="14">
        <f t="shared" si="24"/>
        <v>2.3526226053968902</v>
      </c>
      <c r="AA20" s="14">
        <f t="shared" si="32"/>
        <v>2.0571551997165223</v>
      </c>
      <c r="AB20" s="14">
        <f t="shared" si="6"/>
        <v>0.78486164809649661</v>
      </c>
      <c r="AC20" s="14"/>
      <c r="AE20">
        <f t="shared" si="15"/>
        <v>1975</v>
      </c>
      <c r="AF20" s="1">
        <f t="shared" si="25"/>
        <v>2.2311148696892555</v>
      </c>
      <c r="AG20" s="1">
        <f t="shared" si="16"/>
        <v>1.6211688353097991</v>
      </c>
      <c r="AH20" s="1"/>
      <c r="AI20" s="1">
        <f t="shared" si="26"/>
        <v>1.6608032327556039</v>
      </c>
      <c r="AJ20" s="1">
        <f t="shared" si="17"/>
        <v>1.8728735102009824</v>
      </c>
      <c r="AK20" s="1"/>
      <c r="AL20" s="2">
        <f t="shared" si="27"/>
        <v>1.5922308905457012</v>
      </c>
      <c r="AM20" s="2">
        <f t="shared" si="18"/>
        <v>1.792483975567073</v>
      </c>
      <c r="AN20" s="2"/>
      <c r="AP20">
        <f t="shared" si="19"/>
        <v>1975</v>
      </c>
      <c r="AQ20" s="1">
        <f t="shared" si="28"/>
        <v>0.57031163693365161</v>
      </c>
      <c r="AR20" s="1">
        <f t="shared" si="10"/>
        <v>-0.25170467489118331</v>
      </c>
      <c r="AS20" s="1"/>
      <c r="AT20" s="2">
        <f t="shared" si="29"/>
        <v>0.63888397914355433</v>
      </c>
      <c r="AU20" s="2">
        <f t="shared" si="20"/>
        <v>-0.1713151402572739</v>
      </c>
      <c r="AV20" s="2"/>
      <c r="AX20">
        <v>2004</v>
      </c>
      <c r="AY20">
        <v>195.58901544957993</v>
      </c>
      <c r="AZ20" s="5">
        <f t="shared" si="21"/>
        <v>198.0460805499437</v>
      </c>
    </row>
    <row r="21" spans="1:52" x14ac:dyDescent="0.35">
      <c r="A21">
        <v>1976</v>
      </c>
      <c r="B21" s="1">
        <v>11.202349999999999</v>
      </c>
      <c r="C21" s="1">
        <v>0.2989</v>
      </c>
      <c r="D21" s="1">
        <v>6.7119999999999997</v>
      </c>
      <c r="E21" s="1">
        <v>0.20660000000000001</v>
      </c>
      <c r="I21" s="1">
        <f t="shared" si="22"/>
        <v>2.416123577720183</v>
      </c>
      <c r="J21" s="1">
        <f t="shared" si="12"/>
        <v>1.903896969164905</v>
      </c>
      <c r="K21" s="1"/>
      <c r="L21" s="6"/>
      <c r="M21" s="11">
        <f t="shared" si="30"/>
        <v>2.1576879068742842</v>
      </c>
      <c r="N21" s="11">
        <f t="shared" si="2"/>
        <v>1.2490923611571985</v>
      </c>
      <c r="O21" s="11"/>
      <c r="P21" s="1"/>
      <c r="Q21" s="12"/>
      <c r="R21" s="14">
        <f t="shared" si="23"/>
        <v>2.416123577720183</v>
      </c>
      <c r="S21" s="14">
        <f t="shared" si="3"/>
        <v>1.903896969164905</v>
      </c>
      <c r="T21" s="14"/>
      <c r="U21" s="14">
        <f t="shared" si="31"/>
        <v>0</v>
      </c>
      <c r="V21" s="14">
        <f t="shared" si="4"/>
        <v>0</v>
      </c>
      <c r="W21" s="14"/>
      <c r="X21" s="14">
        <f t="shared" si="13"/>
        <v>1.6608032327556039</v>
      </c>
      <c r="Y21" s="14">
        <f t="shared" si="14"/>
        <v>1.8728735102009824</v>
      </c>
      <c r="Z21" s="14">
        <f t="shared" si="24"/>
        <v>2.3526226053968902</v>
      </c>
      <c r="AA21" s="14">
        <f t="shared" si="32"/>
        <v>2.1528585466310859</v>
      </c>
      <c r="AB21" s="14">
        <f t="shared" si="6"/>
        <v>1.2461150368862917</v>
      </c>
      <c r="AC21" s="14"/>
      <c r="AE21">
        <f t="shared" si="15"/>
        <v>1976</v>
      </c>
      <c r="AF21" s="1">
        <f t="shared" si="25"/>
        <v>2.416123577720183</v>
      </c>
      <c r="AG21" s="1">
        <f t="shared" si="16"/>
        <v>1.903896969164905</v>
      </c>
      <c r="AH21" s="1"/>
      <c r="AI21" s="1">
        <f t="shared" si="26"/>
        <v>1.6608032327556039</v>
      </c>
      <c r="AJ21" s="1">
        <f t="shared" si="17"/>
        <v>1.8728735102009824</v>
      </c>
      <c r="AK21" s="1"/>
      <c r="AL21" s="2">
        <f t="shared" si="27"/>
        <v>1.5922308905457012</v>
      </c>
      <c r="AM21" s="2">
        <f t="shared" si="18"/>
        <v>1.792483975567073</v>
      </c>
      <c r="AN21" s="2"/>
      <c r="AP21">
        <f t="shared" si="19"/>
        <v>1976</v>
      </c>
      <c r="AQ21" s="1">
        <f t="shared" si="28"/>
        <v>0.75532034496457912</v>
      </c>
      <c r="AR21" s="1">
        <f t="shared" si="10"/>
        <v>3.1023458963922668E-2</v>
      </c>
      <c r="AS21" s="1"/>
      <c r="AT21" s="2">
        <f t="shared" si="29"/>
        <v>0.82389268717448183</v>
      </c>
      <c r="AU21" s="2">
        <f t="shared" si="20"/>
        <v>0.11141299359783208</v>
      </c>
      <c r="AV21" s="2"/>
      <c r="AX21">
        <v>2005</v>
      </c>
      <c r="AY21">
        <v>195.6492923126012</v>
      </c>
      <c r="AZ21" s="5">
        <f t="shared" si="21"/>
        <v>198.0460805499437</v>
      </c>
    </row>
    <row r="22" spans="1:52" x14ac:dyDescent="0.35">
      <c r="A22">
        <v>1977</v>
      </c>
      <c r="B22" s="1">
        <v>6.9611299999999998</v>
      </c>
      <c r="C22" s="1">
        <v>0.3387</v>
      </c>
      <c r="D22" s="1">
        <v>10.189</v>
      </c>
      <c r="E22" s="1">
        <v>0.14860000000000001</v>
      </c>
      <c r="I22" s="1">
        <f t="shared" si="22"/>
        <v>1.9403418174898062</v>
      </c>
      <c r="J22" s="1">
        <f t="shared" si="12"/>
        <v>2.3213087069921481</v>
      </c>
      <c r="K22" s="1"/>
      <c r="L22" s="6"/>
      <c r="M22" s="11">
        <f t="shared" si="30"/>
        <v>1.787539553847918</v>
      </c>
      <c r="N22" s="11">
        <f t="shared" si="2"/>
        <v>1.3947448884989986</v>
      </c>
      <c r="O22" s="11"/>
      <c r="P22" s="1"/>
      <c r="Q22" s="12"/>
      <c r="R22" s="14">
        <f t="shared" si="23"/>
        <v>1.9403418174898062</v>
      </c>
      <c r="S22" s="14">
        <f t="shared" si="3"/>
        <v>2.3213087069921481</v>
      </c>
      <c r="T22" s="14"/>
      <c r="U22" s="14">
        <f t="shared" si="31"/>
        <v>0</v>
      </c>
      <c r="V22" s="14">
        <f t="shared" si="4"/>
        <v>0</v>
      </c>
      <c r="W22" s="14"/>
      <c r="X22" s="14">
        <f t="shared" si="13"/>
        <v>1.6608032327556039</v>
      </c>
      <c r="Y22" s="14">
        <f t="shared" si="14"/>
        <v>1.8728735102009824</v>
      </c>
      <c r="Z22" s="14">
        <f t="shared" si="24"/>
        <v>2.3526226053968902</v>
      </c>
      <c r="AA22" s="14">
        <f t="shared" si="32"/>
        <v>1.7836683476764523</v>
      </c>
      <c r="AB22" s="14">
        <f t="shared" si="6"/>
        <v>1.3776100953176398</v>
      </c>
      <c r="AC22" s="14"/>
      <c r="AE22">
        <f t="shared" si="15"/>
        <v>1977</v>
      </c>
      <c r="AF22" s="1">
        <f t="shared" si="25"/>
        <v>1.9403418174898062</v>
      </c>
      <c r="AG22" s="1">
        <f t="shared" si="16"/>
        <v>2.3213087069921481</v>
      </c>
      <c r="AH22" s="1"/>
      <c r="AI22" s="1">
        <f t="shared" si="26"/>
        <v>1.6608032327556039</v>
      </c>
      <c r="AJ22" s="1">
        <f t="shared" si="17"/>
        <v>1.8728735102009824</v>
      </c>
      <c r="AK22" s="1"/>
      <c r="AL22" s="2">
        <f t="shared" si="27"/>
        <v>1.5922308905457012</v>
      </c>
      <c r="AM22" s="2">
        <f t="shared" si="18"/>
        <v>1.792483975567073</v>
      </c>
      <c r="AN22" s="2"/>
      <c r="AP22">
        <f t="shared" si="19"/>
        <v>1977</v>
      </c>
      <c r="AQ22" s="1">
        <f t="shared" si="28"/>
        <v>0.27953858473420223</v>
      </c>
      <c r="AR22" s="1">
        <f t="shared" si="10"/>
        <v>0.44843519679116572</v>
      </c>
      <c r="AS22" s="1"/>
      <c r="AT22" s="2">
        <f t="shared" si="29"/>
        <v>0.34811092694410495</v>
      </c>
      <c r="AU22" s="2">
        <f t="shared" si="20"/>
        <v>0.52882473142507513</v>
      </c>
      <c r="AV22" s="2"/>
      <c r="AX22">
        <v>2006</v>
      </c>
      <c r="AY22">
        <v>195.81891574803805</v>
      </c>
      <c r="AZ22" s="5">
        <f t="shared" si="21"/>
        <v>198.0460805499437</v>
      </c>
    </row>
    <row r="23" spans="1:52" x14ac:dyDescent="0.35">
      <c r="A23">
        <v>1978</v>
      </c>
      <c r="B23" s="1">
        <v>3.3672499999999999</v>
      </c>
      <c r="C23" s="1">
        <v>0.3306</v>
      </c>
      <c r="D23" s="1">
        <v>8.1530000000000005</v>
      </c>
      <c r="E23" s="1">
        <v>0.15790000000000001</v>
      </c>
      <c r="I23" s="1">
        <f t="shared" si="22"/>
        <v>1.2140963874967872</v>
      </c>
      <c r="J23" s="1">
        <f t="shared" si="12"/>
        <v>2.0983859576807737</v>
      </c>
      <c r="K23" s="1"/>
      <c r="L23" s="6"/>
      <c r="M23" s="11">
        <f t="shared" si="30"/>
        <v>1.0838795785455981</v>
      </c>
      <c r="N23" s="11">
        <f t="shared" si="2"/>
        <v>1.1997627298923772</v>
      </c>
      <c r="O23" s="11"/>
      <c r="P23" s="1"/>
      <c r="Q23" s="12"/>
      <c r="R23" s="14">
        <f t="shared" si="23"/>
        <v>1.2140963874967872</v>
      </c>
      <c r="S23" s="14">
        <f t="shared" si="3"/>
        <v>2.0983859576807737</v>
      </c>
      <c r="T23" s="14"/>
      <c r="U23" s="14">
        <f t="shared" si="31"/>
        <v>0</v>
      </c>
      <c r="V23" s="14">
        <f t="shared" si="4"/>
        <v>0</v>
      </c>
      <c r="W23" s="14"/>
      <c r="X23" s="14">
        <f t="shared" si="13"/>
        <v>1.6608032327556039</v>
      </c>
      <c r="Y23" s="14">
        <f t="shared" si="14"/>
        <v>1.8728735102009824</v>
      </c>
      <c r="Z23" s="14">
        <f t="shared" si="24"/>
        <v>2.3526226053968902</v>
      </c>
      <c r="AA23" s="14">
        <f t="shared" si="32"/>
        <v>1.1067004902144393</v>
      </c>
      <c r="AB23" s="14">
        <f t="shared" si="6"/>
        <v>1.186874190092863</v>
      </c>
      <c r="AC23" s="14"/>
      <c r="AE23">
        <f t="shared" si="15"/>
        <v>1978</v>
      </c>
      <c r="AF23" s="1">
        <f t="shared" si="25"/>
        <v>1.2140963874967872</v>
      </c>
      <c r="AG23" s="1">
        <f t="shared" si="16"/>
        <v>2.0983859576807737</v>
      </c>
      <c r="AH23" s="1"/>
      <c r="AI23" s="1">
        <f t="shared" si="26"/>
        <v>1.6608032327556039</v>
      </c>
      <c r="AJ23" s="1">
        <f t="shared" si="17"/>
        <v>1.8728735102009824</v>
      </c>
      <c r="AK23" s="1"/>
      <c r="AL23" s="2">
        <f t="shared" si="27"/>
        <v>1.5922308905457012</v>
      </c>
      <c r="AM23" s="2">
        <f t="shared" si="18"/>
        <v>1.792483975567073</v>
      </c>
      <c r="AN23" s="2"/>
      <c r="AP23">
        <f t="shared" si="19"/>
        <v>1978</v>
      </c>
      <c r="AQ23" s="1">
        <f t="shared" si="28"/>
        <v>-0.44670684525881676</v>
      </c>
      <c r="AR23" s="1">
        <f t="shared" si="10"/>
        <v>0.22551244747979138</v>
      </c>
      <c r="AS23" s="1"/>
      <c r="AT23" s="2">
        <f t="shared" si="29"/>
        <v>-0.37813450304891405</v>
      </c>
      <c r="AU23" s="2">
        <f t="shared" si="20"/>
        <v>0.30590198211370079</v>
      </c>
      <c r="AV23" s="2"/>
      <c r="AX23">
        <v>2007</v>
      </c>
      <c r="AY23">
        <v>195.92891736526471</v>
      </c>
      <c r="AZ23" s="5">
        <f t="shared" si="21"/>
        <v>198.0460805499437</v>
      </c>
    </row>
    <row r="24" spans="1:52" x14ac:dyDescent="0.35">
      <c r="A24">
        <v>1979</v>
      </c>
      <c r="B24" s="1">
        <v>5.8557399999999999</v>
      </c>
      <c r="C24" s="1">
        <v>0.32429999999999998</v>
      </c>
      <c r="D24" s="1">
        <v>5.548</v>
      </c>
      <c r="E24" s="1">
        <v>0.1605</v>
      </c>
      <c r="I24" s="1">
        <f t="shared" si="22"/>
        <v>1.767422376766246</v>
      </c>
      <c r="J24" s="1">
        <f t="shared" si="12"/>
        <v>1.7134375024525852</v>
      </c>
      <c r="K24" s="1"/>
      <c r="L24" s="6"/>
      <c r="M24" s="11">
        <f t="shared" si="30"/>
        <v>1.564530026084664</v>
      </c>
      <c r="N24" s="11">
        <f t="shared" si="2"/>
        <v>0.80685484257957052</v>
      </c>
      <c r="O24" s="11"/>
      <c r="P24" s="1"/>
      <c r="Q24" s="12"/>
      <c r="R24" s="14">
        <f t="shared" si="23"/>
        <v>1.767422376766246</v>
      </c>
      <c r="S24" s="14">
        <f t="shared" si="3"/>
        <v>1.7134375024525852</v>
      </c>
      <c r="T24" s="14"/>
      <c r="U24" s="14">
        <f t="shared" si="31"/>
        <v>0</v>
      </c>
      <c r="V24" s="14">
        <f t="shared" si="4"/>
        <v>0</v>
      </c>
      <c r="W24" s="14"/>
      <c r="X24" s="14">
        <f t="shared" si="13"/>
        <v>1.6608032327556039</v>
      </c>
      <c r="Y24" s="14">
        <f t="shared" si="14"/>
        <v>1.8728735102009824</v>
      </c>
      <c r="Z24" s="14">
        <f t="shared" si="24"/>
        <v>2.3526226053968902</v>
      </c>
      <c r="AA24" s="14">
        <f t="shared" si="32"/>
        <v>1.5618507412175713</v>
      </c>
      <c r="AB24" s="14">
        <f t="shared" si="6"/>
        <v>0.81894419454086076</v>
      </c>
      <c r="AC24" s="14"/>
      <c r="AE24">
        <f t="shared" si="15"/>
        <v>1979</v>
      </c>
      <c r="AF24" s="1">
        <f t="shared" si="25"/>
        <v>1.767422376766246</v>
      </c>
      <c r="AG24" s="1">
        <f t="shared" si="16"/>
        <v>1.7134375024525852</v>
      </c>
      <c r="AH24" s="1"/>
      <c r="AI24" s="1">
        <f t="shared" si="26"/>
        <v>1.6608032327556039</v>
      </c>
      <c r="AJ24" s="1">
        <f t="shared" si="17"/>
        <v>1.8728735102009824</v>
      </c>
      <c r="AK24" s="1"/>
      <c r="AL24" s="2">
        <f t="shared" si="27"/>
        <v>1.5922308905457012</v>
      </c>
      <c r="AM24" s="2">
        <f t="shared" si="18"/>
        <v>1.792483975567073</v>
      </c>
      <c r="AN24" s="2"/>
      <c r="AP24">
        <f t="shared" si="19"/>
        <v>1979</v>
      </c>
      <c r="AQ24" s="1">
        <f t="shared" si="28"/>
        <v>0.1066191440106421</v>
      </c>
      <c r="AR24" s="1">
        <f t="shared" ref="AR24:AR66" si="33">J24-AJ24</f>
        <v>-0.15943600774839717</v>
      </c>
      <c r="AS24" s="1"/>
      <c r="AT24" s="2">
        <f t="shared" si="29"/>
        <v>0.17519148622054481</v>
      </c>
      <c r="AU24" s="2">
        <f t="shared" si="20"/>
        <v>-7.9046473114487759E-2</v>
      </c>
      <c r="AV24" s="2"/>
      <c r="AX24">
        <v>2008</v>
      </c>
      <c r="AY24">
        <v>195.60009193586012</v>
      </c>
      <c r="AZ24" s="5">
        <f t="shared" si="21"/>
        <v>198.0460805499437</v>
      </c>
    </row>
    <row r="25" spans="1:52" x14ac:dyDescent="0.35">
      <c r="A25">
        <v>1980</v>
      </c>
      <c r="B25" s="1">
        <v>11.89564</v>
      </c>
      <c r="C25" s="1">
        <v>0.29620000000000002</v>
      </c>
      <c r="D25" s="1">
        <v>10.952</v>
      </c>
      <c r="E25" s="1">
        <v>0.20480000000000001</v>
      </c>
      <c r="I25" s="1">
        <f t="shared" si="22"/>
        <v>2.4761719464269092</v>
      </c>
      <c r="J25" s="1">
        <f t="shared" si="12"/>
        <v>2.3935220879861476</v>
      </c>
      <c r="K25" s="1"/>
      <c r="L25" s="6"/>
      <c r="M25" s="11">
        <f t="shared" si="30"/>
        <v>2.2098582286237605</v>
      </c>
      <c r="N25" s="11">
        <f t="shared" si="2"/>
        <v>1.7626419472076411</v>
      </c>
      <c r="O25" s="11"/>
      <c r="P25" s="1"/>
      <c r="Q25" s="12"/>
      <c r="R25" s="14">
        <f t="shared" si="23"/>
        <v>2.4761719464269092</v>
      </c>
      <c r="S25" s="14">
        <f t="shared" si="3"/>
        <v>2.3935220879861476</v>
      </c>
      <c r="T25" s="14"/>
      <c r="U25" s="14">
        <f t="shared" si="31"/>
        <v>0</v>
      </c>
      <c r="V25" s="14">
        <f t="shared" si="4"/>
        <v>0</v>
      </c>
      <c r="W25" s="14"/>
      <c r="X25" s="14">
        <f t="shared" si="13"/>
        <v>1.6608032327556039</v>
      </c>
      <c r="Y25" s="14">
        <f t="shared" si="14"/>
        <v>1.8728735102009824</v>
      </c>
      <c r="Z25" s="14">
        <f t="shared" si="24"/>
        <v>2.3526226053968902</v>
      </c>
      <c r="AA25" s="14">
        <f t="shared" si="32"/>
        <v>2.2051652799018862</v>
      </c>
      <c r="AB25" s="14">
        <f t="shared" si="6"/>
        <v>1.7536801665403363</v>
      </c>
      <c r="AC25" s="14"/>
      <c r="AE25">
        <f t="shared" si="15"/>
        <v>1980</v>
      </c>
      <c r="AF25" s="1">
        <f t="shared" si="25"/>
        <v>2.4761719464269092</v>
      </c>
      <c r="AG25" s="1">
        <f t="shared" si="16"/>
        <v>2.3935220879861476</v>
      </c>
      <c r="AH25" s="1"/>
      <c r="AI25" s="1">
        <f t="shared" si="26"/>
        <v>1.6608032327556039</v>
      </c>
      <c r="AJ25" s="1">
        <f t="shared" si="17"/>
        <v>1.8728735102009824</v>
      </c>
      <c r="AK25" s="1"/>
      <c r="AL25" s="2">
        <f t="shared" si="27"/>
        <v>1.5922308905457012</v>
      </c>
      <c r="AM25" s="2">
        <f t="shared" si="18"/>
        <v>1.792483975567073</v>
      </c>
      <c r="AN25" s="2"/>
      <c r="AP25">
        <f t="shared" si="19"/>
        <v>1980</v>
      </c>
      <c r="AQ25" s="1">
        <f t="shared" si="28"/>
        <v>0.81536871367130526</v>
      </c>
      <c r="AR25" s="1">
        <f t="shared" si="33"/>
        <v>0.52064857778516527</v>
      </c>
      <c r="AS25" s="1"/>
      <c r="AT25" s="2">
        <f t="shared" si="29"/>
        <v>0.88394105588120797</v>
      </c>
      <c r="AU25" s="2">
        <f t="shared" si="20"/>
        <v>0.60103811241907468</v>
      </c>
      <c r="AV25" s="2"/>
      <c r="AX25">
        <v>2009</v>
      </c>
      <c r="AY25">
        <v>195.2356636365443</v>
      </c>
      <c r="AZ25" s="5">
        <f t="shared" si="21"/>
        <v>198.0460805499437</v>
      </c>
    </row>
    <row r="26" spans="1:52" x14ac:dyDescent="0.35">
      <c r="A26">
        <v>1981</v>
      </c>
      <c r="B26" s="1">
        <v>17.887609999999999</v>
      </c>
      <c r="C26" s="1">
        <v>0.27229999999999999</v>
      </c>
      <c r="D26" s="1">
        <v>8.3870000000000005</v>
      </c>
      <c r="E26" s="1">
        <v>0.14779999999999999</v>
      </c>
      <c r="I26" s="1">
        <f t="shared" si="22"/>
        <v>2.8841082944094332</v>
      </c>
      <c r="J26" s="1">
        <f t="shared" si="12"/>
        <v>2.1266828880022746</v>
      </c>
      <c r="K26" s="1"/>
      <c r="L26" s="6"/>
      <c r="M26" s="11">
        <f t="shared" si="30"/>
        <v>2.5373692138619486</v>
      </c>
      <c r="N26" s="11">
        <f t="shared" si="2"/>
        <v>1.1700689114579004</v>
      </c>
      <c r="O26" s="11"/>
      <c r="P26" s="1"/>
      <c r="Q26" s="12"/>
      <c r="R26" s="14">
        <f t="shared" si="23"/>
        <v>2.8841082944094332</v>
      </c>
      <c r="S26" s="14">
        <f t="shared" si="3"/>
        <v>2.1266828880022746</v>
      </c>
      <c r="T26" s="14"/>
      <c r="U26" s="14">
        <f t="shared" si="31"/>
        <v>0</v>
      </c>
      <c r="V26" s="14">
        <f t="shared" si="4"/>
        <v>0</v>
      </c>
      <c r="W26" s="14"/>
      <c r="X26" s="14">
        <f t="shared" si="13"/>
        <v>1.6608032327556039</v>
      </c>
      <c r="Y26" s="14">
        <f t="shared" si="14"/>
        <v>1.8728735102009824</v>
      </c>
      <c r="Z26" s="14">
        <f t="shared" si="24"/>
        <v>2.3526226053968902</v>
      </c>
      <c r="AA26" s="14">
        <f t="shared" si="32"/>
        <v>2.5337343465053515</v>
      </c>
      <c r="AB26" s="14">
        <f t="shared" si="6"/>
        <v>1.1546876903970682</v>
      </c>
      <c r="AC26" s="14"/>
      <c r="AE26">
        <f t="shared" si="15"/>
        <v>1981</v>
      </c>
      <c r="AF26" s="1">
        <f t="shared" si="25"/>
        <v>2.8841082944094332</v>
      </c>
      <c r="AG26" s="1">
        <f t="shared" si="16"/>
        <v>2.1266828880022746</v>
      </c>
      <c r="AH26" s="1"/>
      <c r="AI26" s="1">
        <f t="shared" si="26"/>
        <v>1.6608032327556039</v>
      </c>
      <c r="AJ26" s="1">
        <f t="shared" si="17"/>
        <v>1.8728735102009824</v>
      </c>
      <c r="AK26" s="1"/>
      <c r="AL26" s="2">
        <f t="shared" si="27"/>
        <v>1.5922308905457012</v>
      </c>
      <c r="AM26" s="2">
        <f t="shared" si="18"/>
        <v>1.792483975567073</v>
      </c>
      <c r="AN26" s="2"/>
      <c r="AP26">
        <f t="shared" si="19"/>
        <v>1981</v>
      </c>
      <c r="AQ26" s="1">
        <f t="shared" si="28"/>
        <v>1.2233050616538292</v>
      </c>
      <c r="AR26" s="1">
        <f t="shared" si="33"/>
        <v>0.2538093778012922</v>
      </c>
      <c r="AS26" s="1"/>
      <c r="AT26" s="2">
        <f t="shared" si="29"/>
        <v>1.291877403863732</v>
      </c>
      <c r="AU26" s="2">
        <f t="shared" si="20"/>
        <v>0.33419891243520161</v>
      </c>
      <c r="AV26" s="2"/>
      <c r="AX26">
        <v>2010</v>
      </c>
      <c r="AY26">
        <v>195.05242574138325</v>
      </c>
      <c r="AZ26" s="5">
        <f t="shared" si="21"/>
        <v>198.0460805499437</v>
      </c>
    </row>
    <row r="27" spans="1:52" x14ac:dyDescent="0.35">
      <c r="A27">
        <v>1982</v>
      </c>
      <c r="B27" s="1">
        <v>6.6347199999999997</v>
      </c>
      <c r="C27" s="1">
        <v>0.37359999999999999</v>
      </c>
      <c r="D27" s="1">
        <v>1.869</v>
      </c>
      <c r="E27" s="1">
        <v>0.20480000000000001</v>
      </c>
      <c r="I27" s="1">
        <f t="shared" si="22"/>
        <v>1.892316466441559</v>
      </c>
      <c r="J27" s="1">
        <f t="shared" si="12"/>
        <v>0.62540352847342573</v>
      </c>
      <c r="K27" s="1"/>
      <c r="L27" s="6"/>
      <c r="M27" s="11">
        <f t="shared" si="30"/>
        <v>1.8340136944911849</v>
      </c>
      <c r="N27" s="11">
        <f t="shared" si="2"/>
        <v>4.6069092621569085</v>
      </c>
      <c r="O27" s="11"/>
      <c r="P27" s="1"/>
      <c r="Q27" s="12"/>
      <c r="R27" s="14">
        <f t="shared" si="23"/>
        <v>1.892316466441559</v>
      </c>
      <c r="S27" s="14">
        <f t="shared" si="3"/>
        <v>0.62540352847342573</v>
      </c>
      <c r="T27" s="14"/>
      <c r="U27" s="14">
        <f t="shared" si="31"/>
        <v>0</v>
      </c>
      <c r="V27" s="14">
        <f t="shared" si="4"/>
        <v>0</v>
      </c>
      <c r="W27" s="14"/>
      <c r="X27" s="14">
        <f t="shared" si="13"/>
        <v>1.6608032327556039</v>
      </c>
      <c r="Y27" s="14">
        <f t="shared" si="14"/>
        <v>1.8728735102009824</v>
      </c>
      <c r="Z27" s="14">
        <f t="shared" si="24"/>
        <v>2.3526226053968902</v>
      </c>
      <c r="AA27" s="14">
        <f t="shared" si="32"/>
        <v>1.8310471965312756</v>
      </c>
      <c r="AB27" s="14">
        <f t="shared" si="6"/>
        <v>5.2693198900927216</v>
      </c>
      <c r="AC27" s="14"/>
      <c r="AE27">
        <f t="shared" si="15"/>
        <v>1982</v>
      </c>
      <c r="AF27" s="1">
        <f t="shared" si="25"/>
        <v>1.892316466441559</v>
      </c>
      <c r="AG27" s="1">
        <f t="shared" si="16"/>
        <v>0.62540352847342573</v>
      </c>
      <c r="AH27" s="1"/>
      <c r="AI27" s="1">
        <f t="shared" si="26"/>
        <v>1.6608032327556039</v>
      </c>
      <c r="AJ27" s="1">
        <f t="shared" si="17"/>
        <v>1.8728735102009824</v>
      </c>
      <c r="AK27" s="1"/>
      <c r="AL27" s="2">
        <f t="shared" si="27"/>
        <v>1.5922308905457012</v>
      </c>
      <c r="AM27" s="2">
        <f t="shared" si="18"/>
        <v>1.792483975567073</v>
      </c>
      <c r="AN27" s="2"/>
      <c r="AP27">
        <f t="shared" si="19"/>
        <v>1982</v>
      </c>
      <c r="AQ27" s="1">
        <f t="shared" si="28"/>
        <v>0.23151323368595511</v>
      </c>
      <c r="AR27" s="1">
        <f t="shared" si="33"/>
        <v>-1.2474699817275567</v>
      </c>
      <c r="AS27" s="1"/>
      <c r="AT27" s="2">
        <f t="shared" si="29"/>
        <v>0.30008557589585783</v>
      </c>
      <c r="AU27" s="2">
        <f t="shared" si="20"/>
        <v>-1.1670804470936473</v>
      </c>
      <c r="AV27" s="2"/>
      <c r="AX27">
        <v>2011</v>
      </c>
      <c r="AY27">
        <v>194.35567757971515</v>
      </c>
      <c r="AZ27" s="5">
        <f t="shared" si="21"/>
        <v>198.0460805499437</v>
      </c>
    </row>
    <row r="28" spans="1:52" x14ac:dyDescent="0.35">
      <c r="A28">
        <v>1983</v>
      </c>
      <c r="B28" s="1">
        <v>3.22573</v>
      </c>
      <c r="C28" s="1">
        <v>0.29930000000000001</v>
      </c>
      <c r="D28" s="1">
        <v>8.99</v>
      </c>
      <c r="E28" s="1">
        <v>0.16</v>
      </c>
      <c r="I28" s="1">
        <f t="shared" si="22"/>
        <v>1.1711592812220957</v>
      </c>
      <c r="J28" s="1">
        <f t="shared" si="12"/>
        <v>2.1961128484835291</v>
      </c>
      <c r="K28" s="1"/>
      <c r="L28" s="6"/>
      <c r="M28" s="11">
        <f t="shared" si="30"/>
        <v>0.97889594630262655</v>
      </c>
      <c r="N28" s="11">
        <f t="shared" si="2"/>
        <v>1.3218407964819328</v>
      </c>
      <c r="O28" s="11"/>
      <c r="P28" s="1"/>
      <c r="Q28" s="12"/>
      <c r="R28" s="14">
        <f t="shared" si="23"/>
        <v>1.1711592812220957</v>
      </c>
      <c r="S28" s="14">
        <f t="shared" si="3"/>
        <v>2.1961128484835291</v>
      </c>
      <c r="T28" s="14"/>
      <c r="U28" s="14">
        <f t="shared" si="31"/>
        <v>0</v>
      </c>
      <c r="V28" s="14">
        <f t="shared" si="4"/>
        <v>0</v>
      </c>
      <c r="W28" s="14"/>
      <c r="X28" s="14">
        <f t="shared" si="13"/>
        <v>1.6608032327556039</v>
      </c>
      <c r="Y28" s="14">
        <f t="shared" si="14"/>
        <v>1.8728735102009824</v>
      </c>
      <c r="Z28" s="14">
        <f t="shared" si="24"/>
        <v>2.3526226053968902</v>
      </c>
      <c r="AA28" s="14">
        <f t="shared" si="32"/>
        <v>1.0123949804180563</v>
      </c>
      <c r="AB28" s="14">
        <f t="shared" si="6"/>
        <v>1.3077197837039993</v>
      </c>
      <c r="AC28" s="14"/>
      <c r="AE28">
        <f t="shared" si="15"/>
        <v>1983</v>
      </c>
      <c r="AF28" s="1">
        <f t="shared" si="25"/>
        <v>1.1711592812220957</v>
      </c>
      <c r="AG28" s="1">
        <f t="shared" si="16"/>
        <v>2.1961128484835291</v>
      </c>
      <c r="AH28" s="1"/>
      <c r="AI28" s="1">
        <f t="shared" si="26"/>
        <v>1.6608032327556039</v>
      </c>
      <c r="AJ28" s="1">
        <f t="shared" si="17"/>
        <v>1.8728735102009824</v>
      </c>
      <c r="AK28" s="1"/>
      <c r="AL28" s="2">
        <f t="shared" si="27"/>
        <v>1.5922308905457012</v>
      </c>
      <c r="AM28" s="2">
        <f t="shared" si="18"/>
        <v>1.792483975567073</v>
      </c>
      <c r="AN28" s="2"/>
      <c r="AP28">
        <f t="shared" si="19"/>
        <v>1983</v>
      </c>
      <c r="AQ28" s="1">
        <f t="shared" si="28"/>
        <v>-0.48964395153350826</v>
      </c>
      <c r="AR28" s="1">
        <f t="shared" si="33"/>
        <v>0.3232393382825467</v>
      </c>
      <c r="AS28" s="1"/>
      <c r="AT28" s="2">
        <f t="shared" si="29"/>
        <v>-0.42107160932360554</v>
      </c>
      <c r="AU28" s="2">
        <f t="shared" si="20"/>
        <v>0.40362887291645611</v>
      </c>
      <c r="AV28" s="2"/>
      <c r="AX28">
        <v>2012</v>
      </c>
      <c r="AY28">
        <v>193.58210955366442</v>
      </c>
      <c r="AZ28" s="5">
        <f t="shared" si="21"/>
        <v>198.0460805499437</v>
      </c>
    </row>
    <row r="29" spans="1:52" x14ac:dyDescent="0.35">
      <c r="A29">
        <v>1984</v>
      </c>
      <c r="B29" s="1">
        <v>2.7141099999999998</v>
      </c>
      <c r="C29" s="1">
        <v>0.33800000000000002</v>
      </c>
      <c r="D29" s="1">
        <v>5.173</v>
      </c>
      <c r="E29" s="1">
        <v>0.14369999999999999</v>
      </c>
      <c r="I29" s="1">
        <f t="shared" si="22"/>
        <v>0.99846409117350199</v>
      </c>
      <c r="J29" s="1">
        <f t="shared" si="12"/>
        <v>1.6434527910213781</v>
      </c>
      <c r="K29" s="1"/>
      <c r="L29" s="6"/>
      <c r="M29" s="11">
        <f t="shared" si="30"/>
        <v>1.0421592382278908</v>
      </c>
      <c r="N29" s="11">
        <f t="shared" si="2"/>
        <v>0.64246058777341819</v>
      </c>
      <c r="O29" s="11"/>
      <c r="P29" s="1"/>
      <c r="Q29" s="12"/>
      <c r="R29" s="14">
        <f t="shared" si="23"/>
        <v>0.99846409117350199</v>
      </c>
      <c r="S29" s="14">
        <f t="shared" si="3"/>
        <v>1.6434527910213781</v>
      </c>
      <c r="T29" s="14"/>
      <c r="U29" s="14">
        <f t="shared" si="31"/>
        <v>0</v>
      </c>
      <c r="V29" s="14">
        <f t="shared" si="4"/>
        <v>0</v>
      </c>
      <c r="W29" s="14"/>
      <c r="X29" s="14">
        <f t="shared" si="13"/>
        <v>1.6608032327556039</v>
      </c>
      <c r="Y29" s="14">
        <f t="shared" si="14"/>
        <v>1.8728735102009824</v>
      </c>
      <c r="Z29" s="14">
        <f t="shared" si="24"/>
        <v>2.3526226053968902</v>
      </c>
      <c r="AA29" s="14">
        <f t="shared" si="32"/>
        <v>1.0933341340141363</v>
      </c>
      <c r="AB29" s="14">
        <f t="shared" si="6"/>
        <v>0.66998903530653242</v>
      </c>
      <c r="AC29" s="14"/>
      <c r="AE29">
        <f t="shared" si="15"/>
        <v>1984</v>
      </c>
      <c r="AF29" s="1">
        <f t="shared" si="25"/>
        <v>0.99846409117350199</v>
      </c>
      <c r="AG29" s="1">
        <f t="shared" si="16"/>
        <v>1.6434527910213781</v>
      </c>
      <c r="AH29" s="1"/>
      <c r="AI29" s="1">
        <f t="shared" si="26"/>
        <v>1.6608032327556039</v>
      </c>
      <c r="AJ29" s="1">
        <f t="shared" si="17"/>
        <v>1.8728735102009824</v>
      </c>
      <c r="AK29" s="1"/>
      <c r="AL29" s="2">
        <f t="shared" si="27"/>
        <v>1.5922308905457012</v>
      </c>
      <c r="AM29" s="2">
        <f t="shared" si="18"/>
        <v>1.792483975567073</v>
      </c>
      <c r="AN29" s="2"/>
      <c r="AP29">
        <f t="shared" si="19"/>
        <v>1984</v>
      </c>
      <c r="AQ29" s="1">
        <f t="shared" si="28"/>
        <v>-0.66233914158210194</v>
      </c>
      <c r="AR29" s="1">
        <f t="shared" si="33"/>
        <v>-0.22942071917960427</v>
      </c>
      <c r="AS29" s="1"/>
      <c r="AT29" s="2">
        <f t="shared" si="29"/>
        <v>-0.59376679937219923</v>
      </c>
      <c r="AU29" s="2">
        <f t="shared" si="20"/>
        <v>-0.14903118454569486</v>
      </c>
      <c r="AV29" s="2"/>
      <c r="AX29">
        <v>2013</v>
      </c>
      <c r="AY29">
        <v>193.03505761964311</v>
      </c>
      <c r="AZ29" s="5">
        <f t="shared" si="21"/>
        <v>198.0460805499437</v>
      </c>
    </row>
    <row r="30" spans="1:52" x14ac:dyDescent="0.35">
      <c r="A30">
        <v>1985</v>
      </c>
      <c r="B30" s="1">
        <v>4.7072700000000003</v>
      </c>
      <c r="C30" s="1">
        <v>0.30209999999999998</v>
      </c>
      <c r="D30" s="1">
        <v>9.1720000000000006</v>
      </c>
      <c r="E30" s="1">
        <v>0.1905</v>
      </c>
      <c r="I30" s="1">
        <f t="shared" si="22"/>
        <v>1.5491081221505776</v>
      </c>
      <c r="J30" s="1">
        <f t="shared" si="12"/>
        <v>2.2161553649956582</v>
      </c>
      <c r="K30" s="1"/>
      <c r="L30" s="6"/>
      <c r="M30" s="11">
        <f t="shared" si="30"/>
        <v>1.2715092379129598</v>
      </c>
      <c r="N30" s="11">
        <f t="shared" si="2"/>
        <v>1.5063883020908173</v>
      </c>
      <c r="O30" s="11"/>
      <c r="P30" s="1"/>
      <c r="Q30" s="12"/>
      <c r="R30" s="14">
        <f t="shared" si="23"/>
        <v>1.5491081221505776</v>
      </c>
      <c r="S30" s="14">
        <f t="shared" si="3"/>
        <v>2.2161553649956582</v>
      </c>
      <c r="T30" s="14"/>
      <c r="U30" s="14">
        <f t="shared" si="31"/>
        <v>0</v>
      </c>
      <c r="V30" s="14">
        <f t="shared" si="4"/>
        <v>0</v>
      </c>
      <c r="W30" s="14"/>
      <c r="X30" s="14">
        <f t="shared" si="13"/>
        <v>1.6608032327556039</v>
      </c>
      <c r="Y30" s="14">
        <f t="shared" si="14"/>
        <v>1.8728735102009824</v>
      </c>
      <c r="Z30" s="14">
        <f t="shared" si="24"/>
        <v>2.3526226053968902</v>
      </c>
      <c r="AA30" s="14">
        <f t="shared" si="32"/>
        <v>1.2741340633873621</v>
      </c>
      <c r="AB30" s="14">
        <f t="shared" si="6"/>
        <v>1.4962906511065468</v>
      </c>
      <c r="AC30" s="14"/>
      <c r="AE30">
        <f t="shared" si="15"/>
        <v>1985</v>
      </c>
      <c r="AF30" s="1">
        <f t="shared" si="25"/>
        <v>1.5491081221505776</v>
      </c>
      <c r="AG30" s="1">
        <f t="shared" si="16"/>
        <v>2.2161553649956582</v>
      </c>
      <c r="AH30" s="1"/>
      <c r="AI30" s="1">
        <f t="shared" si="26"/>
        <v>1.6608032327556039</v>
      </c>
      <c r="AJ30" s="1">
        <f t="shared" si="17"/>
        <v>1.8728735102009824</v>
      </c>
      <c r="AK30" s="1"/>
      <c r="AL30" s="2">
        <f t="shared" si="27"/>
        <v>1.5922308905457012</v>
      </c>
      <c r="AM30" s="2">
        <f t="shared" si="18"/>
        <v>1.792483975567073</v>
      </c>
      <c r="AN30" s="2"/>
      <c r="AP30">
        <f t="shared" si="19"/>
        <v>1985</v>
      </c>
      <c r="AQ30" s="1">
        <f t="shared" si="28"/>
        <v>-0.11169511060502635</v>
      </c>
      <c r="AR30" s="1">
        <f t="shared" si="33"/>
        <v>0.34328185479467588</v>
      </c>
      <c r="AS30" s="1"/>
      <c r="AT30" s="2">
        <f t="shared" si="29"/>
        <v>-4.3122768395123634E-2</v>
      </c>
      <c r="AU30" s="2">
        <f t="shared" si="20"/>
        <v>0.42367138942858529</v>
      </c>
      <c r="AV30" s="2"/>
      <c r="AX30">
        <v>2014</v>
      </c>
      <c r="AY30">
        <v>195.13703284415107</v>
      </c>
      <c r="AZ30" s="5">
        <f t="shared" si="21"/>
        <v>198.0460805499437</v>
      </c>
    </row>
    <row r="31" spans="1:52" x14ac:dyDescent="0.35">
      <c r="A31">
        <v>1986</v>
      </c>
      <c r="B31" s="1">
        <v>8.8207699999999996</v>
      </c>
      <c r="C31" s="1">
        <v>0.25819999999999999</v>
      </c>
      <c r="D31" s="1">
        <v>14.228</v>
      </c>
      <c r="E31" s="1">
        <v>0.1492</v>
      </c>
      <c r="I31" s="1">
        <f t="shared" si="22"/>
        <v>2.1771091677954395</v>
      </c>
      <c r="J31" s="1">
        <f t="shared" si="12"/>
        <v>2.6552118540862089</v>
      </c>
      <c r="K31" s="1"/>
      <c r="L31" s="6"/>
      <c r="M31" s="11">
        <f t="shared" si="30"/>
        <v>1.7750011951823252</v>
      </c>
      <c r="N31" s="11">
        <f t="shared" si="2"/>
        <v>1.7542661105946222</v>
      </c>
      <c r="O31" s="11"/>
      <c r="P31" s="1"/>
      <c r="Q31" s="12"/>
      <c r="R31" s="14">
        <f t="shared" si="23"/>
        <v>2.1771091677954395</v>
      </c>
      <c r="S31" s="14">
        <f t="shared" si="3"/>
        <v>2.6552118540862089</v>
      </c>
      <c r="T31" s="14"/>
      <c r="U31" s="14">
        <f t="shared" si="31"/>
        <v>0</v>
      </c>
      <c r="V31" s="14">
        <f t="shared" si="4"/>
        <v>0</v>
      </c>
      <c r="W31" s="14"/>
      <c r="X31" s="14">
        <f t="shared" si="13"/>
        <v>1.6608032327556039</v>
      </c>
      <c r="Y31" s="14">
        <f t="shared" si="14"/>
        <v>1.8728735102009824</v>
      </c>
      <c r="Z31" s="14">
        <f t="shared" si="24"/>
        <v>2.3526226053968902</v>
      </c>
      <c r="AA31" s="14">
        <f t="shared" si="32"/>
        <v>1.7677225006692543</v>
      </c>
      <c r="AB31" s="14">
        <f t="shared" si="6"/>
        <v>1.739592819110781</v>
      </c>
      <c r="AC31" s="14"/>
      <c r="AE31">
        <f t="shared" si="15"/>
        <v>1986</v>
      </c>
      <c r="AF31" s="1">
        <f t="shared" si="25"/>
        <v>2.1771091677954395</v>
      </c>
      <c r="AG31" s="1">
        <f t="shared" si="16"/>
        <v>2.6552118540862089</v>
      </c>
      <c r="AH31" s="1"/>
      <c r="AI31" s="1">
        <f t="shared" si="26"/>
        <v>1.6608032327556039</v>
      </c>
      <c r="AJ31" s="1">
        <f t="shared" si="17"/>
        <v>1.8728735102009824</v>
      </c>
      <c r="AK31" s="1"/>
      <c r="AL31" s="2">
        <f t="shared" si="27"/>
        <v>1.5922308905457012</v>
      </c>
      <c r="AM31" s="2">
        <f t="shared" si="18"/>
        <v>1.792483975567073</v>
      </c>
      <c r="AN31" s="2"/>
      <c r="AP31">
        <f t="shared" si="19"/>
        <v>1986</v>
      </c>
      <c r="AQ31" s="1">
        <f t="shared" si="28"/>
        <v>0.51630593503983557</v>
      </c>
      <c r="AR31" s="1">
        <f t="shared" si="33"/>
        <v>0.78233834388522649</v>
      </c>
      <c r="AS31" s="1"/>
      <c r="AT31" s="2">
        <f t="shared" si="29"/>
        <v>0.58487827724973829</v>
      </c>
      <c r="AU31" s="2">
        <f t="shared" si="20"/>
        <v>0.8627278785191359</v>
      </c>
      <c r="AV31" s="2"/>
      <c r="AX31">
        <v>2015</v>
      </c>
      <c r="AY31">
        <v>197.54153860504798</v>
      </c>
      <c r="AZ31" s="5">
        <f t="shared" si="21"/>
        <v>198.0460805499437</v>
      </c>
    </row>
    <row r="32" spans="1:52" x14ac:dyDescent="0.35">
      <c r="A32">
        <v>1987</v>
      </c>
      <c r="B32" s="1">
        <v>7.6944299999999997</v>
      </c>
      <c r="C32" s="1">
        <v>0.27060000000000001</v>
      </c>
      <c r="D32" s="1">
        <v>7.7969999999999997</v>
      </c>
      <c r="E32" s="1">
        <v>0.1399</v>
      </c>
      <c r="I32" s="1">
        <f t="shared" si="22"/>
        <v>2.0404966904731485</v>
      </c>
      <c r="J32" s="1">
        <f t="shared" si="12"/>
        <v>2.0537390443274628</v>
      </c>
      <c r="K32" s="1"/>
      <c r="L32" s="6"/>
      <c r="M32" s="11">
        <f t="shared" si="30"/>
        <v>1.6754973532438198</v>
      </c>
      <c r="N32" s="11">
        <f t="shared" si="2"/>
        <v>1.0345321489066235</v>
      </c>
      <c r="O32" s="11"/>
      <c r="P32" s="1"/>
      <c r="Q32" s="12"/>
      <c r="R32" s="14">
        <f t="shared" si="23"/>
        <v>2.0404966904731485</v>
      </c>
      <c r="S32" s="14">
        <f t="shared" si="3"/>
        <v>2.0537390443274628</v>
      </c>
      <c r="T32" s="14"/>
      <c r="U32" s="14">
        <f t="shared" si="31"/>
        <v>0</v>
      </c>
      <c r="V32" s="14">
        <f t="shared" si="4"/>
        <v>0</v>
      </c>
      <c r="W32" s="14"/>
      <c r="X32" s="14">
        <f t="shared" si="13"/>
        <v>1.6608032327556039</v>
      </c>
      <c r="Y32" s="14">
        <f t="shared" si="14"/>
        <v>1.8728735102009824</v>
      </c>
      <c r="Z32" s="14">
        <f t="shared" si="24"/>
        <v>2.3526226053968902</v>
      </c>
      <c r="AA32" s="14">
        <f t="shared" si="32"/>
        <v>1.6689491905071185</v>
      </c>
      <c r="AB32" s="14">
        <f t="shared" si="6"/>
        <v>1.0195966486012376</v>
      </c>
      <c r="AC32" s="14"/>
      <c r="AE32">
        <f t="shared" si="15"/>
        <v>1987</v>
      </c>
      <c r="AF32" s="1">
        <f t="shared" si="25"/>
        <v>2.0404966904731485</v>
      </c>
      <c r="AG32" s="1">
        <f t="shared" si="16"/>
        <v>2.0537390443274628</v>
      </c>
      <c r="AH32" s="1"/>
      <c r="AI32" s="1">
        <f t="shared" si="26"/>
        <v>1.6608032327556039</v>
      </c>
      <c r="AJ32" s="1">
        <f t="shared" si="17"/>
        <v>1.8728735102009824</v>
      </c>
      <c r="AK32" s="1"/>
      <c r="AL32" s="2">
        <f t="shared" si="27"/>
        <v>1.5922308905457012</v>
      </c>
      <c r="AM32" s="2">
        <f t="shared" si="18"/>
        <v>1.792483975567073</v>
      </c>
      <c r="AN32" s="2"/>
      <c r="AP32">
        <f t="shared" si="19"/>
        <v>1987</v>
      </c>
      <c r="AQ32" s="1">
        <f t="shared" si="28"/>
        <v>0.37969345771754459</v>
      </c>
      <c r="AR32" s="1">
        <f t="shared" si="33"/>
        <v>0.18086553412648043</v>
      </c>
      <c r="AS32" s="1"/>
      <c r="AT32" s="2">
        <f t="shared" si="29"/>
        <v>0.44826579992744731</v>
      </c>
      <c r="AU32" s="2">
        <f t="shared" si="20"/>
        <v>0.26125506876038984</v>
      </c>
      <c r="AV32" s="2"/>
      <c r="AX32">
        <v>2016</v>
      </c>
      <c r="AY32">
        <v>197.28842116078084</v>
      </c>
      <c r="AZ32" s="5">
        <f t="shared" si="21"/>
        <v>198.0460805499437</v>
      </c>
    </row>
    <row r="33" spans="1:52" x14ac:dyDescent="0.35">
      <c r="A33">
        <v>1988</v>
      </c>
      <c r="B33" s="1">
        <v>4.7107700000000001</v>
      </c>
      <c r="C33" s="1">
        <v>0.25180000000000002</v>
      </c>
      <c r="D33" s="1">
        <v>8.532</v>
      </c>
      <c r="E33" s="1">
        <v>0.15579999999999999</v>
      </c>
      <c r="I33" s="1">
        <f t="shared" si="22"/>
        <v>1.5498513766198989</v>
      </c>
      <c r="J33" s="1">
        <f t="shared" si="12"/>
        <v>2.1438238006091042</v>
      </c>
      <c r="K33" s="1"/>
      <c r="L33" s="6"/>
      <c r="M33" s="11">
        <f t="shared" si="30"/>
        <v>1.0903079963839248</v>
      </c>
      <c r="N33" s="11">
        <f t="shared" si="2"/>
        <v>1.2385093501936095</v>
      </c>
      <c r="O33" s="11"/>
      <c r="P33" s="1"/>
      <c r="Q33" s="12"/>
      <c r="R33" s="14">
        <f t="shared" si="23"/>
        <v>1.5498513766198989</v>
      </c>
      <c r="S33" s="14">
        <f t="shared" si="3"/>
        <v>2.1438238006091042</v>
      </c>
      <c r="T33" s="14"/>
      <c r="U33" s="14">
        <f t="shared" si="31"/>
        <v>0</v>
      </c>
      <c r="V33" s="14">
        <f t="shared" si="4"/>
        <v>0</v>
      </c>
      <c r="W33" s="14"/>
      <c r="X33" s="14">
        <f t="shared" si="13"/>
        <v>1.6608032327556039</v>
      </c>
      <c r="Y33" s="14">
        <f t="shared" si="14"/>
        <v>1.8728735102009824</v>
      </c>
      <c r="Z33" s="14">
        <f t="shared" si="24"/>
        <v>2.3526226053968902</v>
      </c>
      <c r="AA33" s="14">
        <f t="shared" si="32"/>
        <v>1.094044408326913</v>
      </c>
      <c r="AB33" s="14">
        <f t="shared" si="6"/>
        <v>1.2243538304013497</v>
      </c>
      <c r="AC33" s="14"/>
      <c r="AE33">
        <f t="shared" si="15"/>
        <v>1988</v>
      </c>
      <c r="AF33" s="1">
        <f t="shared" si="25"/>
        <v>1.5498513766198989</v>
      </c>
      <c r="AG33" s="1">
        <f t="shared" si="16"/>
        <v>2.1438238006091042</v>
      </c>
      <c r="AH33" s="1"/>
      <c r="AI33" s="1">
        <f t="shared" si="26"/>
        <v>1.6608032327556039</v>
      </c>
      <c r="AJ33" s="1">
        <f t="shared" si="17"/>
        <v>1.8728735102009824</v>
      </c>
      <c r="AK33" s="1"/>
      <c r="AL33" s="2">
        <f t="shared" si="27"/>
        <v>1.5922308905457012</v>
      </c>
      <c r="AM33" s="2">
        <f t="shared" si="18"/>
        <v>1.792483975567073</v>
      </c>
      <c r="AN33" s="2"/>
      <c r="AP33">
        <f t="shared" si="19"/>
        <v>1988</v>
      </c>
      <c r="AQ33" s="1">
        <f t="shared" si="28"/>
        <v>-0.11095185613570502</v>
      </c>
      <c r="AR33" s="1">
        <f t="shared" si="33"/>
        <v>0.2709502904081218</v>
      </c>
      <c r="AS33" s="1"/>
      <c r="AT33" s="2">
        <f t="shared" si="29"/>
        <v>-4.2379513925802303E-2</v>
      </c>
      <c r="AU33" s="2">
        <f t="shared" si="20"/>
        <v>0.35133982504203121</v>
      </c>
      <c r="AV33" s="2"/>
      <c r="AX33">
        <v>2017</v>
      </c>
      <c r="AY33">
        <v>196.85862465612274</v>
      </c>
      <c r="AZ33" s="5">
        <f t="shared" si="21"/>
        <v>198.0460805499437</v>
      </c>
    </row>
    <row r="34" spans="1:52" x14ac:dyDescent="0.35">
      <c r="A34">
        <v>1989</v>
      </c>
      <c r="B34" s="1">
        <v>3.5323000000000002</v>
      </c>
      <c r="C34" s="1">
        <v>0.38529999999999998</v>
      </c>
      <c r="D34" s="1">
        <v>12.136900000000001</v>
      </c>
      <c r="E34" s="1">
        <v>0.2097</v>
      </c>
      <c r="I34" s="1">
        <f t="shared" si="22"/>
        <v>1.2619492168470547</v>
      </c>
      <c r="J34" s="1">
        <f t="shared" si="12"/>
        <v>2.4962503988219287</v>
      </c>
      <c r="K34" s="1"/>
      <c r="L34" s="6"/>
      <c r="M34" s="11">
        <f t="shared" si="30"/>
        <v>1.2566006867223092</v>
      </c>
      <c r="N34" s="11">
        <f t="shared" si="2"/>
        <v>1.8913425050106782</v>
      </c>
      <c r="O34" s="11"/>
      <c r="P34" s="1"/>
      <c r="Q34" s="12"/>
      <c r="R34" s="14">
        <f t="shared" si="23"/>
        <v>1.2619492168470547</v>
      </c>
      <c r="S34" s="14">
        <f t="shared" si="3"/>
        <v>2.4962503988219287</v>
      </c>
      <c r="T34" s="14"/>
      <c r="U34" s="14">
        <f t="shared" si="31"/>
        <v>0</v>
      </c>
      <c r="V34" s="14">
        <f t="shared" si="4"/>
        <v>0</v>
      </c>
      <c r="W34" s="14"/>
      <c r="X34" s="14">
        <f t="shared" si="13"/>
        <v>1.6608032327556039</v>
      </c>
      <c r="Y34" s="14">
        <f t="shared" si="14"/>
        <v>1.8728735102009824</v>
      </c>
      <c r="Z34" s="14">
        <f t="shared" si="24"/>
        <v>2.3526226053968902</v>
      </c>
      <c r="AA34" s="14">
        <f t="shared" si="32"/>
        <v>1.2700969693410809</v>
      </c>
      <c r="AB34" s="14">
        <f t="shared" si="6"/>
        <v>1.8831072901716006</v>
      </c>
      <c r="AC34" s="14"/>
      <c r="AE34">
        <f t="shared" si="15"/>
        <v>1989</v>
      </c>
      <c r="AF34" s="1">
        <f t="shared" si="25"/>
        <v>1.2619492168470547</v>
      </c>
      <c r="AG34" s="1">
        <f t="shared" si="16"/>
        <v>2.4962503988219287</v>
      </c>
      <c r="AH34" s="1"/>
      <c r="AI34" s="1">
        <f t="shared" si="26"/>
        <v>1.6608032327556039</v>
      </c>
      <c r="AJ34" s="1">
        <f t="shared" si="17"/>
        <v>1.8728735102009824</v>
      </c>
      <c r="AK34" s="1"/>
      <c r="AL34" s="2">
        <f t="shared" si="27"/>
        <v>1.5922308905457012</v>
      </c>
      <c r="AM34" s="2">
        <f t="shared" si="18"/>
        <v>1.792483975567073</v>
      </c>
      <c r="AN34" s="2"/>
      <c r="AP34">
        <f t="shared" si="19"/>
        <v>1989</v>
      </c>
      <c r="AQ34" s="1">
        <f t="shared" si="28"/>
        <v>-0.39885401590854919</v>
      </c>
      <c r="AR34" s="1">
        <f t="shared" si="33"/>
        <v>0.62337688862094631</v>
      </c>
      <c r="AS34" s="1"/>
      <c r="AT34" s="2">
        <f t="shared" si="29"/>
        <v>-0.33028167369864647</v>
      </c>
      <c r="AU34" s="2">
        <f t="shared" si="20"/>
        <v>0.70376642325485572</v>
      </c>
      <c r="AV34" s="2"/>
      <c r="AX34">
        <v>2018</v>
      </c>
      <c r="AY34">
        <v>196.72837500234974</v>
      </c>
      <c r="AZ34" s="5">
        <f t="shared" si="21"/>
        <v>198.0460805499437</v>
      </c>
    </row>
    <row r="35" spans="1:52" x14ac:dyDescent="0.35">
      <c r="A35">
        <v>1990</v>
      </c>
      <c r="B35" s="1">
        <v>12.3233</v>
      </c>
      <c r="C35" s="1">
        <v>0.61799999999999999</v>
      </c>
      <c r="D35" s="1">
        <v>12.8401</v>
      </c>
      <c r="E35" s="1">
        <v>0.1772</v>
      </c>
      <c r="F35" s="1">
        <v>16.20714821</v>
      </c>
      <c r="G35" s="1">
        <v>0.22619423</v>
      </c>
      <c r="I35" s="1">
        <f t="shared" si="22"/>
        <v>2.5114917793809113</v>
      </c>
      <c r="J35" s="1">
        <f t="shared" si="12"/>
        <v>2.5525730863934815</v>
      </c>
      <c r="K35" s="1">
        <f t="shared" ref="K35:K66" si="34">LN(F35)</f>
        <v>2.7854523924481382</v>
      </c>
      <c r="L35" s="6"/>
      <c r="M35" s="11">
        <f t="shared" si="30"/>
        <v>2.9564482733595541</v>
      </c>
      <c r="N35" s="11">
        <f t="shared" si="2"/>
        <v>1.7968354532741755</v>
      </c>
      <c r="O35" s="11">
        <f>-LN(NORMDIST(LN(F35),O$3,G35*F35,FALSE))</f>
        <v>2.2297992155962789</v>
      </c>
      <c r="P35" s="1"/>
      <c r="Q35" s="12"/>
      <c r="R35" s="14">
        <f t="shared" si="23"/>
        <v>2.5114917793809113</v>
      </c>
      <c r="S35" s="14">
        <f t="shared" si="3"/>
        <v>2.5525730863934815</v>
      </c>
      <c r="T35" s="14">
        <f t="shared" ref="T35:T64" si="35">IF(A35&lt;$S$2,K35,0)</f>
        <v>2.7854523924481382</v>
      </c>
      <c r="U35" s="14">
        <f t="shared" si="31"/>
        <v>0</v>
      </c>
      <c r="V35" s="14">
        <f t="shared" si="4"/>
        <v>0</v>
      </c>
      <c r="W35" s="14">
        <f t="shared" ref="W35:W64" si="36">IF(A35&gt;=$S$2,K35,0)</f>
        <v>0</v>
      </c>
      <c r="X35" s="14">
        <f t="shared" si="13"/>
        <v>1.6608032327556039</v>
      </c>
      <c r="Y35" s="14">
        <f t="shared" si="14"/>
        <v>1.8728735102009824</v>
      </c>
      <c r="Z35" s="14">
        <f t="shared" si="24"/>
        <v>2.3526226053968902</v>
      </c>
      <c r="AA35" s="14">
        <f t="shared" si="32"/>
        <v>2.9554019911155165</v>
      </c>
      <c r="AB35" s="14">
        <f t="shared" si="6"/>
        <v>1.7856564256715259</v>
      </c>
      <c r="AC35" s="14">
        <f>-LN(NORMDIST(LN(F35),Z35,F35*G35,FALSE))</f>
        <v>2.2249996254967499</v>
      </c>
      <c r="AE35">
        <f t="shared" si="15"/>
        <v>1990</v>
      </c>
      <c r="AF35" s="1">
        <f t="shared" si="25"/>
        <v>2.5114917793809113</v>
      </c>
      <c r="AG35" s="1">
        <f t="shared" si="16"/>
        <v>2.5525730863934815</v>
      </c>
      <c r="AH35" s="1">
        <f t="shared" ref="AH35:AH66" si="37">+K35</f>
        <v>2.7854523924481382</v>
      </c>
      <c r="AI35" s="1">
        <f t="shared" si="26"/>
        <v>1.6608032327556039</v>
      </c>
      <c r="AJ35" s="1">
        <f t="shared" si="17"/>
        <v>1.8728735102009824</v>
      </c>
      <c r="AK35" s="1">
        <f t="shared" ref="AK35:AK66" si="38">+Z35</f>
        <v>2.3526226053968902</v>
      </c>
      <c r="AL35" s="2">
        <f t="shared" si="27"/>
        <v>1.5922308905457012</v>
      </c>
      <c r="AM35" s="2">
        <f t="shared" si="18"/>
        <v>1.792483975567073</v>
      </c>
      <c r="AN35" s="2">
        <f t="shared" ref="AN35:AN66" si="39">+O$3</f>
        <v>2.2230043778252662</v>
      </c>
      <c r="AP35">
        <f t="shared" si="19"/>
        <v>1990</v>
      </c>
      <c r="AQ35" s="1">
        <f t="shared" si="28"/>
        <v>0.85068854662530735</v>
      </c>
      <c r="AR35" s="1">
        <f t="shared" si="33"/>
        <v>0.6796995761924991</v>
      </c>
      <c r="AS35" s="1">
        <f t="shared" ref="AS35:AS66" si="40">K35-AK35</f>
        <v>0.43282978705124808</v>
      </c>
      <c r="AT35" s="2">
        <f t="shared" si="29"/>
        <v>0.91926088883521007</v>
      </c>
      <c r="AU35" s="2">
        <f t="shared" si="20"/>
        <v>0.76008911082640851</v>
      </c>
      <c r="AV35" s="2">
        <f t="shared" ref="AV35:AV66" si="41">+K35-AN35</f>
        <v>0.56244801462287208</v>
      </c>
      <c r="AX35">
        <v>2019</v>
      </c>
      <c r="AY35">
        <v>197.87863183119006</v>
      </c>
      <c r="AZ35" s="5">
        <f t="shared" si="21"/>
        <v>198.0460805499437</v>
      </c>
    </row>
    <row r="36" spans="1:52" x14ac:dyDescent="0.35">
      <c r="A36">
        <v>1991</v>
      </c>
      <c r="B36" s="1">
        <v>8.9741999999999997</v>
      </c>
      <c r="C36" s="1">
        <v>0.27179999999999999</v>
      </c>
      <c r="D36" s="1">
        <v>13.4894</v>
      </c>
      <c r="E36" s="1">
        <v>0.18190000000000001</v>
      </c>
      <c r="F36" s="1">
        <v>17.847234419999999</v>
      </c>
      <c r="G36" s="1">
        <v>0.121269337</v>
      </c>
      <c r="I36" s="1">
        <f t="shared" si="22"/>
        <v>2.194353793911199</v>
      </c>
      <c r="J36" s="1">
        <f t="shared" si="12"/>
        <v>2.6019041918398562</v>
      </c>
      <c r="K36" s="1">
        <f t="shared" si="34"/>
        <v>2.8818485617682841</v>
      </c>
      <c r="L36" s="6"/>
      <c r="M36" s="11">
        <f t="shared" si="30"/>
        <v>1.8410719678876066</v>
      </c>
      <c r="N36" s="11">
        <f t="shared" si="2"/>
        <v>1.8709531170091629</v>
      </c>
      <c r="O36" s="11">
        <f t="shared" ref="O36:O64" si="42">-LN(NORMDIST(LN(F36),O$3,G36*F36,FALSE))</f>
        <v>1.7373789365838894</v>
      </c>
      <c r="P36" s="1"/>
      <c r="Q36" s="12"/>
      <c r="R36" s="14">
        <f t="shared" si="23"/>
        <v>2.194353793911199</v>
      </c>
      <c r="S36" s="14">
        <f t="shared" si="3"/>
        <v>2.6019041918398562</v>
      </c>
      <c r="T36" s="14">
        <f t="shared" si="35"/>
        <v>2.8818485617682841</v>
      </c>
      <c r="U36" s="14">
        <f t="shared" si="31"/>
        <v>0</v>
      </c>
      <c r="V36" s="14">
        <f t="shared" si="4"/>
        <v>0</v>
      </c>
      <c r="W36" s="14">
        <f t="shared" si="36"/>
        <v>0</v>
      </c>
      <c r="X36" s="14">
        <f t="shared" si="13"/>
        <v>1.6608032327556039</v>
      </c>
      <c r="Y36" s="14">
        <f t="shared" si="14"/>
        <v>1.8728735102009824</v>
      </c>
      <c r="Z36" s="14">
        <f t="shared" si="24"/>
        <v>2.3526226053968902</v>
      </c>
      <c r="AA36" s="14">
        <f t="shared" si="32"/>
        <v>1.8345273834739648</v>
      </c>
      <c r="AB36" s="14">
        <f t="shared" si="6"/>
        <v>1.8606823590560702</v>
      </c>
      <c r="AC36" s="14">
        <f t="shared" ref="AC36:AC64" si="43">-LN(NORMDIST(LN(F36),Z36,F36*G36,FALSE))</f>
        <v>1.7209414920169819</v>
      </c>
      <c r="AE36">
        <f t="shared" si="15"/>
        <v>1991</v>
      </c>
      <c r="AF36" s="1">
        <f t="shared" si="25"/>
        <v>2.194353793911199</v>
      </c>
      <c r="AG36" s="1">
        <f t="shared" si="16"/>
        <v>2.6019041918398562</v>
      </c>
      <c r="AH36" s="1">
        <f t="shared" si="37"/>
        <v>2.8818485617682841</v>
      </c>
      <c r="AI36" s="1">
        <f t="shared" si="26"/>
        <v>1.6608032327556039</v>
      </c>
      <c r="AJ36" s="1">
        <f t="shared" si="17"/>
        <v>1.8728735102009824</v>
      </c>
      <c r="AK36" s="1">
        <f t="shared" si="38"/>
        <v>2.3526226053968902</v>
      </c>
      <c r="AL36" s="2">
        <f t="shared" si="27"/>
        <v>1.5922308905457012</v>
      </c>
      <c r="AM36" s="2">
        <f t="shared" si="18"/>
        <v>1.792483975567073</v>
      </c>
      <c r="AN36" s="2">
        <f t="shared" si="39"/>
        <v>2.2230043778252662</v>
      </c>
      <c r="AP36">
        <f t="shared" si="19"/>
        <v>1991</v>
      </c>
      <c r="AQ36" s="1">
        <f t="shared" si="28"/>
        <v>0.53355056115559507</v>
      </c>
      <c r="AR36" s="1">
        <f t="shared" si="33"/>
        <v>0.72903068163887386</v>
      </c>
      <c r="AS36" s="1">
        <f t="shared" si="40"/>
        <v>0.52922595637139391</v>
      </c>
      <c r="AT36" s="2">
        <f t="shared" si="29"/>
        <v>0.60212290336549779</v>
      </c>
      <c r="AU36" s="2">
        <f t="shared" si="20"/>
        <v>0.80942021627278327</v>
      </c>
      <c r="AV36" s="2">
        <f t="shared" si="41"/>
        <v>0.65884418394301791</v>
      </c>
    </row>
    <row r="37" spans="1:52" x14ac:dyDescent="0.35">
      <c r="A37">
        <v>1992</v>
      </c>
      <c r="B37" s="1">
        <v>7.8723999999999998</v>
      </c>
      <c r="C37" s="1">
        <v>0.31979999999999997</v>
      </c>
      <c r="D37" s="1">
        <v>10.5862</v>
      </c>
      <c r="E37" s="1">
        <v>0.1241</v>
      </c>
      <c r="F37" s="1">
        <v>15.532286750000001</v>
      </c>
      <c r="G37" s="1">
        <v>9.3636055999999995E-2</v>
      </c>
      <c r="I37" s="1">
        <f t="shared" si="22"/>
        <v>2.0633629714671451</v>
      </c>
      <c r="J37" s="1">
        <f t="shared" si="12"/>
        <v>2.3595512661347127</v>
      </c>
      <c r="K37" s="1">
        <f t="shared" si="34"/>
        <v>2.7429208735841426</v>
      </c>
      <c r="L37" s="6"/>
      <c r="M37" s="11">
        <f t="shared" si="30"/>
        <v>1.8597519450353808</v>
      </c>
      <c r="N37" s="11">
        <f t="shared" si="2"/>
        <v>1.2849792022989104</v>
      </c>
      <c r="O37" s="11">
        <f t="shared" si="42"/>
        <v>1.3574166073759029</v>
      </c>
      <c r="P37" s="1"/>
      <c r="Q37" s="12"/>
      <c r="R37" s="14">
        <f t="shared" si="23"/>
        <v>2.0633629714671451</v>
      </c>
      <c r="S37" s="14">
        <f t="shared" si="3"/>
        <v>2.3595512661347127</v>
      </c>
      <c r="T37" s="14">
        <f t="shared" si="35"/>
        <v>2.7429208735841426</v>
      </c>
      <c r="U37" s="14">
        <f t="shared" si="31"/>
        <v>0</v>
      </c>
      <c r="V37" s="14">
        <f t="shared" si="4"/>
        <v>0</v>
      </c>
      <c r="W37" s="14">
        <f t="shared" si="36"/>
        <v>0</v>
      </c>
      <c r="X37" s="14">
        <f t="shared" si="13"/>
        <v>1.6608032327556039</v>
      </c>
      <c r="Y37" s="14">
        <f t="shared" si="14"/>
        <v>1.8728735102009824</v>
      </c>
      <c r="Z37" s="14">
        <f t="shared" si="24"/>
        <v>2.3526226053968902</v>
      </c>
      <c r="AA37" s="14">
        <f t="shared" si="32"/>
        <v>1.8550258110091558</v>
      </c>
      <c r="AB37" s="14">
        <f t="shared" si="6"/>
        <v>1.2604388206402311</v>
      </c>
      <c r="AC37" s="14">
        <f t="shared" si="43"/>
        <v>1.3295282500897303</v>
      </c>
      <c r="AE37">
        <f t="shared" si="15"/>
        <v>1992</v>
      </c>
      <c r="AF37" s="1">
        <f t="shared" si="25"/>
        <v>2.0633629714671451</v>
      </c>
      <c r="AG37" s="1">
        <f t="shared" si="16"/>
        <v>2.3595512661347127</v>
      </c>
      <c r="AH37" s="1">
        <f t="shared" si="37"/>
        <v>2.7429208735841426</v>
      </c>
      <c r="AI37" s="1">
        <f t="shared" si="26"/>
        <v>1.6608032327556039</v>
      </c>
      <c r="AJ37" s="1">
        <f t="shared" si="17"/>
        <v>1.8728735102009824</v>
      </c>
      <c r="AK37" s="1">
        <f t="shared" si="38"/>
        <v>2.3526226053968902</v>
      </c>
      <c r="AL37" s="2">
        <f t="shared" si="27"/>
        <v>1.5922308905457012</v>
      </c>
      <c r="AM37" s="2">
        <f t="shared" si="18"/>
        <v>1.792483975567073</v>
      </c>
      <c r="AN37" s="2">
        <f t="shared" si="39"/>
        <v>2.2230043778252662</v>
      </c>
      <c r="AP37">
        <f t="shared" si="19"/>
        <v>1992</v>
      </c>
      <c r="AQ37" s="1">
        <f t="shared" si="28"/>
        <v>0.40255973871154116</v>
      </c>
      <c r="AR37" s="1">
        <f t="shared" si="33"/>
        <v>0.4866777559337303</v>
      </c>
      <c r="AS37" s="1">
        <f t="shared" si="40"/>
        <v>0.39029826818725244</v>
      </c>
      <c r="AT37" s="2">
        <f t="shared" si="29"/>
        <v>0.47113208092144387</v>
      </c>
      <c r="AU37" s="2">
        <f t="shared" si="20"/>
        <v>0.56706729056763971</v>
      </c>
      <c r="AV37" s="2">
        <f t="shared" si="41"/>
        <v>0.51991649575887644</v>
      </c>
    </row>
    <row r="38" spans="1:52" x14ac:dyDescent="0.35">
      <c r="A38">
        <v>1993</v>
      </c>
      <c r="B38" s="1">
        <v>8.1242000000000001</v>
      </c>
      <c r="C38" s="1">
        <v>0.3004</v>
      </c>
      <c r="D38" s="1">
        <v>10.4537</v>
      </c>
      <c r="E38" s="1">
        <v>0.15379999999999999</v>
      </c>
      <c r="F38" s="1">
        <v>8.586869708</v>
      </c>
      <c r="G38" s="1">
        <v>0.11809753100000001</v>
      </c>
      <c r="I38" s="1">
        <f t="shared" si="22"/>
        <v>2.0948472618296843</v>
      </c>
      <c r="J38" s="1">
        <f t="shared" si="12"/>
        <v>2.3469559827295425</v>
      </c>
      <c r="K38" s="1">
        <f t="shared" si="34"/>
        <v>2.1502342584064906</v>
      </c>
      <c r="L38" s="6"/>
      <c r="M38" s="11">
        <f t="shared" si="30"/>
        <v>1.8323525804611593</v>
      </c>
      <c r="N38" s="11">
        <f t="shared" si="2"/>
        <v>1.4532593610404934</v>
      </c>
      <c r="O38" s="11">
        <f t="shared" si="42"/>
        <v>0.93550301871612718</v>
      </c>
      <c r="P38" s="1"/>
      <c r="Q38" s="12"/>
      <c r="R38" s="14">
        <f t="shared" si="23"/>
        <v>2.0948472618296843</v>
      </c>
      <c r="S38" s="14">
        <f t="shared" si="3"/>
        <v>2.3469559827295425</v>
      </c>
      <c r="T38" s="14">
        <f t="shared" si="35"/>
        <v>2.1502342584064906</v>
      </c>
      <c r="U38" s="14">
        <f t="shared" si="31"/>
        <v>0</v>
      </c>
      <c r="V38" s="14">
        <f t="shared" si="4"/>
        <v>0</v>
      </c>
      <c r="W38" s="14">
        <f t="shared" si="36"/>
        <v>0</v>
      </c>
      <c r="X38" s="14">
        <f t="shared" si="13"/>
        <v>1.6608032327556039</v>
      </c>
      <c r="Y38" s="14">
        <f t="shared" si="14"/>
        <v>1.8728735102009824</v>
      </c>
      <c r="Z38" s="14">
        <f t="shared" si="24"/>
        <v>2.3526226053968902</v>
      </c>
      <c r="AA38" s="14">
        <f t="shared" si="32"/>
        <v>1.8269607021914467</v>
      </c>
      <c r="AB38" s="14">
        <f t="shared" si="6"/>
        <v>1.437265840115789</v>
      </c>
      <c r="AC38" s="14">
        <f t="shared" si="43"/>
        <v>0.95284375686743383</v>
      </c>
      <c r="AE38">
        <f t="shared" si="15"/>
        <v>1993</v>
      </c>
      <c r="AF38" s="1">
        <f t="shared" si="25"/>
        <v>2.0948472618296843</v>
      </c>
      <c r="AG38" s="1">
        <f t="shared" si="16"/>
        <v>2.3469559827295425</v>
      </c>
      <c r="AH38" s="1">
        <f t="shared" si="37"/>
        <v>2.1502342584064906</v>
      </c>
      <c r="AI38" s="1">
        <f t="shared" si="26"/>
        <v>1.6608032327556039</v>
      </c>
      <c r="AJ38" s="1">
        <f t="shared" si="17"/>
        <v>1.8728735102009824</v>
      </c>
      <c r="AK38" s="1">
        <f t="shared" si="38"/>
        <v>2.3526226053968902</v>
      </c>
      <c r="AL38" s="2">
        <f t="shared" si="27"/>
        <v>1.5922308905457012</v>
      </c>
      <c r="AM38" s="2">
        <f t="shared" si="18"/>
        <v>1.792483975567073</v>
      </c>
      <c r="AN38" s="2">
        <f t="shared" si="39"/>
        <v>2.2230043778252662</v>
      </c>
      <c r="AP38">
        <f t="shared" si="19"/>
        <v>1993</v>
      </c>
      <c r="AQ38" s="1">
        <f t="shared" si="28"/>
        <v>0.43404402907408035</v>
      </c>
      <c r="AR38" s="1">
        <f t="shared" si="33"/>
        <v>0.47408247252856017</v>
      </c>
      <c r="AS38" s="1">
        <f t="shared" si="40"/>
        <v>-0.20238834699039954</v>
      </c>
      <c r="AT38" s="2">
        <f t="shared" si="29"/>
        <v>0.50261637128398307</v>
      </c>
      <c r="AU38" s="2">
        <f t="shared" si="20"/>
        <v>0.55447200716246958</v>
      </c>
      <c r="AV38" s="2">
        <f t="shared" si="41"/>
        <v>-7.2770119418775536E-2</v>
      </c>
    </row>
    <row r="39" spans="1:52" x14ac:dyDescent="0.35">
      <c r="A39">
        <v>1994</v>
      </c>
      <c r="B39" s="1">
        <v>4.5133000000000001</v>
      </c>
      <c r="C39" s="1">
        <v>0.29380000000000001</v>
      </c>
      <c r="D39" s="1">
        <v>7.0650000000000004</v>
      </c>
      <c r="E39" s="1">
        <v>0.14799999999999999</v>
      </c>
      <c r="F39" s="1">
        <v>8.2343108980000004</v>
      </c>
      <c r="G39" s="1">
        <v>0.18245355599999999</v>
      </c>
      <c r="I39" s="1">
        <f t="shared" si="22"/>
        <v>1.5070285932643739</v>
      </c>
      <c r="J39" s="1">
        <f t="shared" si="12"/>
        <v>1.9551530161364907</v>
      </c>
      <c r="K39" s="1">
        <f t="shared" si="34"/>
        <v>2.1083096804682779</v>
      </c>
      <c r="L39" s="6"/>
      <c r="M39" s="11">
        <f t="shared" si="30"/>
        <v>1.2031754483684318</v>
      </c>
      <c r="N39" s="11">
        <f t="shared" si="2"/>
        <v>0.97564984479184491</v>
      </c>
      <c r="O39" s="11">
        <f t="shared" si="42"/>
        <v>1.3289026410070837</v>
      </c>
      <c r="P39" s="1"/>
      <c r="Q39" s="12"/>
      <c r="R39" s="14">
        <f t="shared" si="23"/>
        <v>1.5070285932643739</v>
      </c>
      <c r="S39" s="14">
        <f t="shared" si="3"/>
        <v>1.9551530161364907</v>
      </c>
      <c r="T39" s="14">
        <f t="shared" si="35"/>
        <v>2.1083096804682779</v>
      </c>
      <c r="U39" s="14">
        <f t="shared" si="31"/>
        <v>0</v>
      </c>
      <c r="V39" s="14">
        <f t="shared" si="4"/>
        <v>0</v>
      </c>
      <c r="W39" s="14">
        <f t="shared" si="36"/>
        <v>0</v>
      </c>
      <c r="X39" s="14">
        <f t="shared" si="13"/>
        <v>1.6608032327556039</v>
      </c>
      <c r="Y39" s="14">
        <f t="shared" si="14"/>
        <v>1.8728735102009824</v>
      </c>
      <c r="Z39" s="14">
        <f t="shared" si="24"/>
        <v>2.3526226053968902</v>
      </c>
      <c r="AA39" s="14">
        <f t="shared" si="32"/>
        <v>1.2078354169757219</v>
      </c>
      <c r="AB39" s="14">
        <f t="shared" si="6"/>
        <v>0.96664457719813701</v>
      </c>
      <c r="AC39" s="14">
        <f t="shared" si="43"/>
        <v>1.3392107871538661</v>
      </c>
      <c r="AE39">
        <f t="shared" si="15"/>
        <v>1994</v>
      </c>
      <c r="AF39" s="1">
        <f t="shared" si="25"/>
        <v>1.5070285932643739</v>
      </c>
      <c r="AG39" s="1">
        <f t="shared" si="16"/>
        <v>1.9551530161364907</v>
      </c>
      <c r="AH39" s="1">
        <f t="shared" si="37"/>
        <v>2.1083096804682779</v>
      </c>
      <c r="AI39" s="1">
        <f t="shared" si="26"/>
        <v>1.6608032327556039</v>
      </c>
      <c r="AJ39" s="1">
        <f t="shared" si="17"/>
        <v>1.8728735102009824</v>
      </c>
      <c r="AK39" s="1">
        <f t="shared" si="38"/>
        <v>2.3526226053968902</v>
      </c>
      <c r="AL39" s="2">
        <f t="shared" si="27"/>
        <v>1.5922308905457012</v>
      </c>
      <c r="AM39" s="2">
        <f t="shared" si="18"/>
        <v>1.792483975567073</v>
      </c>
      <c r="AN39" s="2">
        <f t="shared" si="39"/>
        <v>2.2230043778252662</v>
      </c>
      <c r="AP39">
        <f t="shared" si="19"/>
        <v>1994</v>
      </c>
      <c r="AQ39" s="1">
        <f t="shared" si="28"/>
        <v>-0.15377463949123005</v>
      </c>
      <c r="AR39" s="1">
        <f t="shared" si="33"/>
        <v>8.2279505935508368E-2</v>
      </c>
      <c r="AS39" s="1">
        <f t="shared" si="40"/>
        <v>-0.24431292492861223</v>
      </c>
      <c r="AT39" s="2">
        <f t="shared" si="29"/>
        <v>-8.5202297281327333E-2</v>
      </c>
      <c r="AU39" s="2">
        <f t="shared" si="20"/>
        <v>0.16266904056941778</v>
      </c>
      <c r="AV39" s="2">
        <f t="shared" si="41"/>
        <v>-0.11469469735698823</v>
      </c>
    </row>
    <row r="40" spans="1:52" x14ac:dyDescent="0.35">
      <c r="A40">
        <v>1995</v>
      </c>
      <c r="B40" s="1">
        <v>4.1849999999999996</v>
      </c>
      <c r="C40" s="1">
        <v>0.29520000000000002</v>
      </c>
      <c r="D40" s="1">
        <v>8.7409999999999997</v>
      </c>
      <c r="E40" s="1">
        <v>0.14330000000000001</v>
      </c>
      <c r="F40" s="1">
        <v>13.95756647</v>
      </c>
      <c r="G40" s="1">
        <v>0.13585541500000001</v>
      </c>
      <c r="I40" s="1">
        <f t="shared" si="22"/>
        <v>1.4315067039414386</v>
      </c>
      <c r="J40" s="1">
        <f t="shared" si="12"/>
        <v>2.1680245995983509</v>
      </c>
      <c r="K40" s="1">
        <f t="shared" si="34"/>
        <v>2.6360217605052068</v>
      </c>
      <c r="L40" s="6"/>
      <c r="M40" s="11">
        <f t="shared" si="30"/>
        <v>1.1388057489599175</v>
      </c>
      <c r="N40" s="11">
        <f t="shared" si="2"/>
        <v>1.1890919308076677</v>
      </c>
      <c r="O40" s="11">
        <f t="shared" si="42"/>
        <v>1.5825172293255518</v>
      </c>
      <c r="P40" s="1"/>
      <c r="Q40" s="12"/>
      <c r="R40" s="14">
        <f t="shared" si="23"/>
        <v>1.4315067039414386</v>
      </c>
      <c r="S40" s="14">
        <f t="shared" ref="S40:S64" si="44">IF(A40&lt;$S$2,J40,0)</f>
        <v>2.1680245995983509</v>
      </c>
      <c r="T40" s="14">
        <f t="shared" si="35"/>
        <v>2.6360217605052068</v>
      </c>
      <c r="U40" s="14">
        <f t="shared" si="31"/>
        <v>0</v>
      </c>
      <c r="V40" s="14">
        <f t="shared" ref="V40:V64" si="45">IF(A40&gt;=$S$2,J40,0)</f>
        <v>0</v>
      </c>
      <c r="W40" s="14">
        <f t="shared" si="36"/>
        <v>0</v>
      </c>
      <c r="X40" s="14">
        <f t="shared" si="13"/>
        <v>1.6608032327556039</v>
      </c>
      <c r="Y40" s="14">
        <f t="shared" si="14"/>
        <v>1.8728735102009824</v>
      </c>
      <c r="Z40" s="14">
        <f t="shared" si="24"/>
        <v>2.3526226053968902</v>
      </c>
      <c r="AA40" s="14">
        <f t="shared" si="32"/>
        <v>1.1475673410853244</v>
      </c>
      <c r="AB40" s="14">
        <f t="shared" si="6"/>
        <v>1.1719097676684465</v>
      </c>
      <c r="AC40" s="14">
        <f t="shared" si="43"/>
        <v>1.5699646827296454</v>
      </c>
      <c r="AE40">
        <f t="shared" si="15"/>
        <v>1995</v>
      </c>
      <c r="AF40" s="1">
        <f t="shared" si="25"/>
        <v>1.4315067039414386</v>
      </c>
      <c r="AG40" s="1">
        <f t="shared" si="16"/>
        <v>2.1680245995983509</v>
      </c>
      <c r="AH40" s="1">
        <f t="shared" si="37"/>
        <v>2.6360217605052068</v>
      </c>
      <c r="AI40" s="1">
        <f t="shared" si="26"/>
        <v>1.6608032327556039</v>
      </c>
      <c r="AJ40" s="1">
        <f t="shared" si="17"/>
        <v>1.8728735102009824</v>
      </c>
      <c r="AK40" s="1">
        <f t="shared" si="38"/>
        <v>2.3526226053968902</v>
      </c>
      <c r="AL40" s="2">
        <f t="shared" si="27"/>
        <v>1.5922308905457012</v>
      </c>
      <c r="AM40" s="2">
        <f t="shared" si="18"/>
        <v>1.792483975567073</v>
      </c>
      <c r="AN40" s="2">
        <f t="shared" si="39"/>
        <v>2.2230043778252662</v>
      </c>
      <c r="AP40">
        <f t="shared" si="19"/>
        <v>1995</v>
      </c>
      <c r="AQ40" s="1">
        <f t="shared" si="28"/>
        <v>-0.22929652881416529</v>
      </c>
      <c r="AR40" s="1">
        <f t="shared" si="33"/>
        <v>0.29515108939736856</v>
      </c>
      <c r="AS40" s="1">
        <f t="shared" si="40"/>
        <v>0.28339915510831659</v>
      </c>
      <c r="AT40" s="2">
        <f t="shared" si="29"/>
        <v>-0.16072418660426258</v>
      </c>
      <c r="AU40" s="2">
        <f t="shared" si="20"/>
        <v>0.37554062403127797</v>
      </c>
      <c r="AV40" s="2">
        <f t="shared" si="41"/>
        <v>0.41301738267994059</v>
      </c>
    </row>
    <row r="41" spans="1:52" x14ac:dyDescent="0.35">
      <c r="A41">
        <v>1996</v>
      </c>
      <c r="B41" s="1">
        <v>3.0084</v>
      </c>
      <c r="C41" s="1">
        <v>0.26540000000000002</v>
      </c>
      <c r="D41" s="1">
        <v>4.6567999999999996</v>
      </c>
      <c r="E41" s="1">
        <v>0.1424</v>
      </c>
      <c r="F41" s="1">
        <v>8.1082426969999997</v>
      </c>
      <c r="G41" s="1">
        <v>0.19723553199999999</v>
      </c>
      <c r="I41" s="1">
        <f t="shared" si="22"/>
        <v>1.101408375970111</v>
      </c>
      <c r="J41" s="1">
        <f t="shared" si="12"/>
        <v>1.5383285169753886</v>
      </c>
      <c r="K41" s="1">
        <f t="shared" si="34"/>
        <v>2.0928811611708764</v>
      </c>
      <c r="L41" s="6"/>
      <c r="M41" s="11">
        <f t="shared" si="30"/>
        <v>0.88277934450644557</v>
      </c>
      <c r="N41" s="11">
        <f t="shared" si="2"/>
        <v>0.58159871522537909</v>
      </c>
      <c r="O41" s="11">
        <f t="shared" si="42"/>
        <v>1.3917732357787851</v>
      </c>
      <c r="P41" s="1"/>
      <c r="Q41" s="12"/>
      <c r="R41" s="14">
        <f t="shared" si="23"/>
        <v>1.101408375970111</v>
      </c>
      <c r="S41" s="14">
        <f t="shared" si="44"/>
        <v>1.5383285169753886</v>
      </c>
      <c r="T41" s="14">
        <f t="shared" si="35"/>
        <v>2.0928811611708764</v>
      </c>
      <c r="U41" s="14">
        <f t="shared" si="31"/>
        <v>0</v>
      </c>
      <c r="V41" s="14">
        <f t="shared" si="45"/>
        <v>0</v>
      </c>
      <c r="W41" s="14">
        <f t="shared" si="36"/>
        <v>0</v>
      </c>
      <c r="X41" s="14">
        <f t="shared" si="13"/>
        <v>1.6608032327556039</v>
      </c>
      <c r="Y41" s="14">
        <f t="shared" si="14"/>
        <v>1.8728735102009824</v>
      </c>
      <c r="Z41" s="14">
        <f t="shared" si="24"/>
        <v>2.3526226053968902</v>
      </c>
      <c r="AA41" s="14">
        <f t="shared" si="32"/>
        <v>0.93926331124871743</v>
      </c>
      <c r="AB41" s="14">
        <f t="shared" si="6"/>
        <v>0.63540942702871139</v>
      </c>
      <c r="AC41" s="14">
        <f t="shared" si="43"/>
        <v>1.401652535526184</v>
      </c>
      <c r="AE41">
        <f t="shared" si="15"/>
        <v>1996</v>
      </c>
      <c r="AF41" s="1">
        <f t="shared" si="25"/>
        <v>1.101408375970111</v>
      </c>
      <c r="AG41" s="1">
        <f t="shared" si="16"/>
        <v>1.5383285169753886</v>
      </c>
      <c r="AH41" s="1">
        <f t="shared" si="37"/>
        <v>2.0928811611708764</v>
      </c>
      <c r="AI41" s="1">
        <f t="shared" si="26"/>
        <v>1.6608032327556039</v>
      </c>
      <c r="AJ41" s="1">
        <f t="shared" si="17"/>
        <v>1.8728735102009824</v>
      </c>
      <c r="AK41" s="1">
        <f t="shared" si="38"/>
        <v>2.3526226053968902</v>
      </c>
      <c r="AL41" s="2">
        <f t="shared" si="27"/>
        <v>1.5922308905457012</v>
      </c>
      <c r="AM41" s="2">
        <f t="shared" si="18"/>
        <v>1.792483975567073</v>
      </c>
      <c r="AN41" s="2">
        <f t="shared" si="39"/>
        <v>2.2230043778252662</v>
      </c>
      <c r="AP41">
        <f t="shared" si="19"/>
        <v>1996</v>
      </c>
      <c r="AQ41" s="1">
        <f t="shared" si="28"/>
        <v>-0.55939485678549294</v>
      </c>
      <c r="AR41" s="1">
        <f t="shared" si="33"/>
        <v>-0.33454499322559372</v>
      </c>
      <c r="AS41" s="1">
        <f t="shared" si="40"/>
        <v>-0.25974144422601375</v>
      </c>
      <c r="AT41" s="2">
        <f t="shared" si="29"/>
        <v>-0.49082251457559023</v>
      </c>
      <c r="AU41" s="2">
        <f t="shared" si="20"/>
        <v>-0.25415545859168431</v>
      </c>
      <c r="AV41" s="2">
        <f t="shared" si="41"/>
        <v>-0.13012321665438975</v>
      </c>
    </row>
    <row r="42" spans="1:52" x14ac:dyDescent="0.35">
      <c r="A42">
        <v>1997</v>
      </c>
      <c r="B42" s="1">
        <v>1.8748</v>
      </c>
      <c r="C42" s="1">
        <v>0.31019999999999998</v>
      </c>
      <c r="D42" s="1">
        <v>5.0312000000000001</v>
      </c>
      <c r="E42" s="1">
        <v>0.16139999999999999</v>
      </c>
      <c r="F42" s="1">
        <v>4.2876807890000004</v>
      </c>
      <c r="G42" s="1">
        <v>0.16603886700000001</v>
      </c>
      <c r="I42" s="1">
        <f t="shared" si="22"/>
        <v>0.62850198706641403</v>
      </c>
      <c r="J42" s="1">
        <f t="shared" si="12"/>
        <v>1.6156585242471566</v>
      </c>
      <c r="K42" s="1">
        <f t="shared" si="34"/>
        <v>1.4557459781336874</v>
      </c>
      <c r="L42" s="6"/>
      <c r="M42" s="11">
        <f t="shared" si="30"/>
        <v>1.749952313947619</v>
      </c>
      <c r="N42" s="11">
        <f t="shared" si="2"/>
        <v>0.73443632106561796</v>
      </c>
      <c r="O42" s="11">
        <f t="shared" si="42"/>
        <v>1.1599006985948603</v>
      </c>
      <c r="P42" s="1"/>
      <c r="Q42" s="12"/>
      <c r="R42" s="14">
        <f t="shared" si="23"/>
        <v>0.62850198706641403</v>
      </c>
      <c r="S42" s="14">
        <f t="shared" si="44"/>
        <v>1.6156585242471566</v>
      </c>
      <c r="T42" s="14">
        <f t="shared" si="35"/>
        <v>1.4557459781336874</v>
      </c>
      <c r="U42" s="14">
        <f t="shared" si="31"/>
        <v>0</v>
      </c>
      <c r="V42" s="14">
        <f t="shared" si="45"/>
        <v>0</v>
      </c>
      <c r="W42" s="14">
        <f t="shared" si="36"/>
        <v>0</v>
      </c>
      <c r="X42" s="14">
        <f t="shared" si="13"/>
        <v>1.6608032327556039</v>
      </c>
      <c r="Y42" s="14">
        <f t="shared" si="14"/>
        <v>1.8728735102009824</v>
      </c>
      <c r="Z42" s="14">
        <f t="shared" si="24"/>
        <v>2.3526226053968902</v>
      </c>
      <c r="AA42" s="14">
        <f t="shared" si="32"/>
        <v>1.9522973749855665</v>
      </c>
      <c r="AB42" s="14">
        <f t="shared" si="6"/>
        <v>0.76089386262879355</v>
      </c>
      <c r="AC42" s="14">
        <f t="shared" si="43"/>
        <v>1.3726951166357242</v>
      </c>
      <c r="AE42">
        <f t="shared" si="15"/>
        <v>1997</v>
      </c>
      <c r="AF42" s="1">
        <f t="shared" si="25"/>
        <v>0.62850198706641403</v>
      </c>
      <c r="AG42" s="1">
        <f t="shared" si="16"/>
        <v>1.6156585242471566</v>
      </c>
      <c r="AH42" s="1">
        <f t="shared" si="37"/>
        <v>1.4557459781336874</v>
      </c>
      <c r="AI42" s="1">
        <f t="shared" si="26"/>
        <v>1.6608032327556039</v>
      </c>
      <c r="AJ42" s="1">
        <f t="shared" si="17"/>
        <v>1.8728735102009824</v>
      </c>
      <c r="AK42" s="1">
        <f t="shared" si="38"/>
        <v>2.3526226053968902</v>
      </c>
      <c r="AL42" s="2">
        <f t="shared" si="27"/>
        <v>1.5922308905457012</v>
      </c>
      <c r="AM42" s="2">
        <f t="shared" si="18"/>
        <v>1.792483975567073</v>
      </c>
      <c r="AN42" s="2">
        <f t="shared" si="39"/>
        <v>2.2230043778252662</v>
      </c>
      <c r="AP42">
        <f t="shared" si="19"/>
        <v>1997</v>
      </c>
      <c r="AQ42" s="1">
        <f t="shared" si="28"/>
        <v>-1.0323012456891898</v>
      </c>
      <c r="AR42" s="1">
        <f t="shared" si="33"/>
        <v>-0.25721498595382575</v>
      </c>
      <c r="AS42" s="1">
        <f t="shared" si="40"/>
        <v>-0.89687662726320272</v>
      </c>
      <c r="AT42" s="2">
        <f t="shared" si="29"/>
        <v>-0.96372890347928719</v>
      </c>
      <c r="AU42" s="2">
        <f t="shared" si="20"/>
        <v>-0.17682545131991634</v>
      </c>
      <c r="AV42" s="2">
        <f t="shared" si="41"/>
        <v>-0.76725839969157872</v>
      </c>
    </row>
    <row r="43" spans="1:52" x14ac:dyDescent="0.35">
      <c r="A43">
        <v>1998</v>
      </c>
      <c r="B43" s="1">
        <v>2.2324999999999999</v>
      </c>
      <c r="C43" s="1">
        <v>0.3044</v>
      </c>
      <c r="D43" s="1">
        <v>4.9192999999999998</v>
      </c>
      <c r="E43" s="1">
        <v>0.14080000000000001</v>
      </c>
      <c r="F43" s="1">
        <v>5.9678677950000001</v>
      </c>
      <c r="G43" s="1">
        <v>0.14487667700000001</v>
      </c>
      <c r="I43" s="1">
        <f t="shared" si="22"/>
        <v>0.80312203376851699</v>
      </c>
      <c r="J43" s="1">
        <f t="shared" si="12"/>
        <v>1.593166243959202</v>
      </c>
      <c r="K43" s="1">
        <f t="shared" si="34"/>
        <v>1.7863897103437612</v>
      </c>
      <c r="L43" s="6"/>
      <c r="M43" s="11">
        <f t="shared" si="30"/>
        <v>1.2068213070875433</v>
      </c>
      <c r="N43" s="11">
        <f t="shared" si="2"/>
        <v>0.59309467119891024</v>
      </c>
      <c r="O43" s="11">
        <f t="shared" si="42"/>
        <v>0.90096204284816295</v>
      </c>
      <c r="P43" s="1"/>
      <c r="Q43" s="12"/>
      <c r="R43" s="14">
        <f t="shared" si="23"/>
        <v>0.80312203376851699</v>
      </c>
      <c r="S43" s="14">
        <f t="shared" si="44"/>
        <v>1.593166243959202</v>
      </c>
      <c r="T43" s="14">
        <f t="shared" si="35"/>
        <v>1.7863897103437612</v>
      </c>
      <c r="U43" s="14">
        <f t="shared" si="31"/>
        <v>0</v>
      </c>
      <c r="V43" s="14">
        <f t="shared" si="45"/>
        <v>0</v>
      </c>
      <c r="W43" s="14">
        <f t="shared" si="36"/>
        <v>0</v>
      </c>
      <c r="X43" s="14">
        <f t="shared" si="13"/>
        <v>1.6608032327556039</v>
      </c>
      <c r="Y43" s="14">
        <f t="shared" si="14"/>
        <v>1.8728735102009824</v>
      </c>
      <c r="Z43" s="14">
        <f t="shared" si="24"/>
        <v>2.3526226053968902</v>
      </c>
      <c r="AA43" s="14">
        <f t="shared" si="32"/>
        <v>1.3290814763344656</v>
      </c>
      <c r="AB43" s="14">
        <f t="shared" si="6"/>
        <v>0.63322897833699798</v>
      </c>
      <c r="AC43" s="14">
        <f t="shared" si="43"/>
        <v>0.98790525201564094</v>
      </c>
      <c r="AE43">
        <f t="shared" si="15"/>
        <v>1998</v>
      </c>
      <c r="AF43" s="1">
        <f t="shared" si="25"/>
        <v>0.80312203376851699</v>
      </c>
      <c r="AG43" s="1">
        <f t="shared" si="16"/>
        <v>1.593166243959202</v>
      </c>
      <c r="AH43" s="1">
        <f t="shared" si="37"/>
        <v>1.7863897103437612</v>
      </c>
      <c r="AI43" s="1">
        <f t="shared" si="26"/>
        <v>1.6608032327556039</v>
      </c>
      <c r="AJ43" s="1">
        <f t="shared" si="17"/>
        <v>1.8728735102009824</v>
      </c>
      <c r="AK43" s="1">
        <f t="shared" si="38"/>
        <v>2.3526226053968902</v>
      </c>
      <c r="AL43" s="2">
        <f t="shared" si="27"/>
        <v>1.5922308905457012</v>
      </c>
      <c r="AM43" s="2">
        <f t="shared" si="18"/>
        <v>1.792483975567073</v>
      </c>
      <c r="AN43" s="2">
        <f t="shared" si="39"/>
        <v>2.2230043778252662</v>
      </c>
      <c r="AP43">
        <f t="shared" si="19"/>
        <v>1998</v>
      </c>
      <c r="AQ43" s="1">
        <f t="shared" si="28"/>
        <v>-0.85768119898708695</v>
      </c>
      <c r="AR43" s="1">
        <f t="shared" si="33"/>
        <v>-0.27970726624178033</v>
      </c>
      <c r="AS43" s="1">
        <f t="shared" si="40"/>
        <v>-0.56623289505312902</v>
      </c>
      <c r="AT43" s="2">
        <f t="shared" si="29"/>
        <v>-0.78910885677718423</v>
      </c>
      <c r="AU43" s="2">
        <f t="shared" si="20"/>
        <v>-0.19931773160787092</v>
      </c>
      <c r="AV43" s="2">
        <f t="shared" si="41"/>
        <v>-0.43661466748150501</v>
      </c>
    </row>
    <row r="44" spans="1:52" x14ac:dyDescent="0.35">
      <c r="A44">
        <v>1999</v>
      </c>
      <c r="B44" s="1">
        <v>3.3435000000000001</v>
      </c>
      <c r="C44" s="1">
        <v>0.38229999999999997</v>
      </c>
      <c r="D44" s="1">
        <v>5.7858000000000001</v>
      </c>
      <c r="E44" s="1">
        <v>0.23949999999999999</v>
      </c>
      <c r="F44" s="1">
        <v>8.3207418260000008</v>
      </c>
      <c r="G44" s="1">
        <v>0.23828157699999999</v>
      </c>
      <c r="I44" s="1">
        <f t="shared" si="22"/>
        <v>1.2070181625118963</v>
      </c>
      <c r="J44" s="1">
        <f t="shared" si="12"/>
        <v>1.7554066397622567</v>
      </c>
      <c r="K44" s="1">
        <f t="shared" si="34"/>
        <v>2.1187514126372884</v>
      </c>
      <c r="L44" s="6"/>
      <c r="M44" s="11">
        <f t="shared" si="30"/>
        <v>1.2098179470712813</v>
      </c>
      <c r="N44" s="11">
        <f t="shared" si="2"/>
        <v>1.2455012829322396</v>
      </c>
      <c r="O44" s="11">
        <f t="shared" si="42"/>
        <v>1.6047701636014</v>
      </c>
      <c r="P44" s="1"/>
      <c r="Q44" s="12"/>
      <c r="R44" s="14">
        <f t="shared" si="23"/>
        <v>1.2070181625118963</v>
      </c>
      <c r="S44" s="14">
        <f t="shared" si="44"/>
        <v>1.7554066397622567</v>
      </c>
      <c r="T44" s="14">
        <f t="shared" si="35"/>
        <v>2.1187514126372884</v>
      </c>
      <c r="U44" s="14">
        <f t="shared" si="31"/>
        <v>0</v>
      </c>
      <c r="V44" s="14">
        <f t="shared" si="45"/>
        <v>0</v>
      </c>
      <c r="W44" s="14">
        <f t="shared" si="36"/>
        <v>0</v>
      </c>
      <c r="X44" s="14">
        <f t="shared" si="13"/>
        <v>1.6608032327556039</v>
      </c>
      <c r="Y44" s="14">
        <f t="shared" si="14"/>
        <v>1.8728735102009824</v>
      </c>
      <c r="Z44" s="14">
        <f t="shared" si="24"/>
        <v>2.3526226053968902</v>
      </c>
      <c r="AA44" s="14">
        <f t="shared" si="32"/>
        <v>1.2274242657401018</v>
      </c>
      <c r="AB44" s="14">
        <f t="shared" si="6"/>
        <v>1.2487363581102304</v>
      </c>
      <c r="AC44" s="14">
        <f t="shared" si="43"/>
        <v>1.6103446807821871</v>
      </c>
      <c r="AE44">
        <f t="shared" si="15"/>
        <v>1999</v>
      </c>
      <c r="AF44" s="1">
        <f t="shared" si="25"/>
        <v>1.2070181625118963</v>
      </c>
      <c r="AG44" s="1">
        <f t="shared" si="16"/>
        <v>1.7554066397622567</v>
      </c>
      <c r="AH44" s="1">
        <f t="shared" si="37"/>
        <v>2.1187514126372884</v>
      </c>
      <c r="AI44" s="1">
        <f t="shared" si="26"/>
        <v>1.6608032327556039</v>
      </c>
      <c r="AJ44" s="1">
        <f t="shared" si="17"/>
        <v>1.8728735102009824</v>
      </c>
      <c r="AK44" s="1">
        <f t="shared" si="38"/>
        <v>2.3526226053968902</v>
      </c>
      <c r="AL44" s="2">
        <f t="shared" si="27"/>
        <v>1.5922308905457012</v>
      </c>
      <c r="AM44" s="2">
        <f t="shared" si="18"/>
        <v>1.792483975567073</v>
      </c>
      <c r="AN44" s="2">
        <f t="shared" si="39"/>
        <v>2.2230043778252662</v>
      </c>
      <c r="AP44">
        <f t="shared" si="19"/>
        <v>1999</v>
      </c>
      <c r="AQ44" s="1">
        <f t="shared" si="28"/>
        <v>-0.45378507024370762</v>
      </c>
      <c r="AR44" s="1">
        <f t="shared" si="33"/>
        <v>-0.11746687043872561</v>
      </c>
      <c r="AS44" s="1">
        <f t="shared" si="40"/>
        <v>-0.23387119275960178</v>
      </c>
      <c r="AT44" s="2">
        <f t="shared" si="29"/>
        <v>-0.38521272803380491</v>
      </c>
      <c r="AU44" s="2">
        <f t="shared" si="20"/>
        <v>-3.7077335804816203E-2</v>
      </c>
      <c r="AV44" s="2">
        <f t="shared" si="41"/>
        <v>-0.10425296518797778</v>
      </c>
    </row>
    <row r="45" spans="1:52" x14ac:dyDescent="0.35">
      <c r="A45">
        <v>2000</v>
      </c>
      <c r="B45" s="1">
        <v>5.3658000000000001</v>
      </c>
      <c r="C45" s="1">
        <v>0.2797</v>
      </c>
      <c r="D45" s="1">
        <v>7.4343000000000004</v>
      </c>
      <c r="E45" s="1">
        <v>0.1487</v>
      </c>
      <c r="F45" s="1">
        <v>16.567181819999998</v>
      </c>
      <c r="G45" s="1">
        <v>0.268379651</v>
      </c>
      <c r="I45" s="1">
        <f t="shared" si="22"/>
        <v>1.6800454795980535</v>
      </c>
      <c r="J45" s="1">
        <f t="shared" si="12"/>
        <v>2.0061044261859151</v>
      </c>
      <c r="K45" s="1">
        <f t="shared" si="34"/>
        <v>2.8074237397256576</v>
      </c>
      <c r="L45" s="6"/>
      <c r="M45" s="11">
        <f t="shared" si="30"/>
        <v>1.3266581199724148</v>
      </c>
      <c r="N45" s="11">
        <f t="shared" si="2"/>
        <v>1.0378889310226496</v>
      </c>
      <c r="O45" s="11">
        <f t="shared" si="42"/>
        <v>2.4196477702030497</v>
      </c>
      <c r="P45" s="1"/>
      <c r="Q45" s="12"/>
      <c r="R45" s="14">
        <f t="shared" ref="R45:R64" si="46">IF(A45&lt;$S$2,I45,0)</f>
        <v>1.6800454795980535</v>
      </c>
      <c r="S45" s="14">
        <f t="shared" si="44"/>
        <v>2.0061044261859151</v>
      </c>
      <c r="T45" s="14">
        <f t="shared" si="35"/>
        <v>2.8074237397256576</v>
      </c>
      <c r="U45" s="14">
        <f t="shared" si="31"/>
        <v>0</v>
      </c>
      <c r="V45" s="14">
        <f t="shared" si="45"/>
        <v>0</v>
      </c>
      <c r="W45" s="14">
        <f t="shared" si="36"/>
        <v>0</v>
      </c>
      <c r="X45" s="14">
        <f t="shared" si="13"/>
        <v>1.6608032327556039</v>
      </c>
      <c r="Y45" s="14">
        <f t="shared" si="14"/>
        <v>1.8728735102009824</v>
      </c>
      <c r="Z45" s="14">
        <f t="shared" si="24"/>
        <v>2.3526226053968902</v>
      </c>
      <c r="AA45" s="14">
        <f t="shared" si="32"/>
        <v>1.3250285256734684</v>
      </c>
      <c r="AB45" s="14">
        <f t="shared" si="6"/>
        <v>1.0264808964930909</v>
      </c>
      <c r="AC45" s="14">
        <f t="shared" si="43"/>
        <v>2.4162409646865854</v>
      </c>
      <c r="AE45">
        <f t="shared" si="15"/>
        <v>2000</v>
      </c>
      <c r="AF45" s="1">
        <f t="shared" si="25"/>
        <v>1.6800454795980535</v>
      </c>
      <c r="AG45" s="1">
        <f t="shared" si="16"/>
        <v>2.0061044261859151</v>
      </c>
      <c r="AH45" s="1">
        <f t="shared" si="37"/>
        <v>2.8074237397256576</v>
      </c>
      <c r="AI45" s="1">
        <f t="shared" si="26"/>
        <v>1.6608032327556039</v>
      </c>
      <c r="AJ45" s="1">
        <f t="shared" si="17"/>
        <v>1.8728735102009824</v>
      </c>
      <c r="AK45" s="1">
        <f t="shared" si="38"/>
        <v>2.3526226053968902</v>
      </c>
      <c r="AL45" s="2">
        <f t="shared" si="27"/>
        <v>1.5922308905457012</v>
      </c>
      <c r="AM45" s="2">
        <f t="shared" si="18"/>
        <v>1.792483975567073</v>
      </c>
      <c r="AN45" s="2">
        <f t="shared" si="39"/>
        <v>2.2230043778252662</v>
      </c>
      <c r="AP45">
        <f t="shared" si="19"/>
        <v>2000</v>
      </c>
      <c r="AQ45" s="1">
        <f t="shared" si="28"/>
        <v>1.9242246842449573E-2</v>
      </c>
      <c r="AR45" s="1">
        <f t="shared" si="33"/>
        <v>0.13323091598493275</v>
      </c>
      <c r="AS45" s="1">
        <f t="shared" si="40"/>
        <v>0.45480113432876745</v>
      </c>
      <c r="AT45" s="2">
        <f t="shared" si="29"/>
        <v>8.7814589052352288E-2</v>
      </c>
      <c r="AU45" s="2">
        <f t="shared" si="20"/>
        <v>0.21362045061884216</v>
      </c>
      <c r="AV45" s="2">
        <f t="shared" si="41"/>
        <v>0.58441936190039145</v>
      </c>
    </row>
    <row r="46" spans="1:52" x14ac:dyDescent="0.35">
      <c r="A46">
        <v>2001</v>
      </c>
      <c r="B46" s="1">
        <v>4.9115000000000002</v>
      </c>
      <c r="C46" s="1">
        <v>0.27139999999999997</v>
      </c>
      <c r="D46" s="1">
        <v>5.6485000000000003</v>
      </c>
      <c r="E46" s="1">
        <v>0.15229999999999999</v>
      </c>
      <c r="F46" s="1">
        <v>9.6361546869999994</v>
      </c>
      <c r="G46" s="1">
        <v>0.20828903600000001</v>
      </c>
      <c r="I46" s="1">
        <f t="shared" si="22"/>
        <v>1.5915793941327874</v>
      </c>
      <c r="J46" s="1">
        <f t="shared" si="12"/>
        <v>1.7313900231848465</v>
      </c>
      <c r="K46" s="1">
        <f t="shared" si="34"/>
        <v>2.2655221376540795</v>
      </c>
      <c r="L46" s="6"/>
      <c r="M46" s="11">
        <f t="shared" si="30"/>
        <v>1.2063565151950695</v>
      </c>
      <c r="N46" s="11">
        <f t="shared" si="2"/>
        <v>0.77094727770525484</v>
      </c>
      <c r="O46" s="11">
        <f t="shared" si="42"/>
        <v>1.6158564760396008</v>
      </c>
      <c r="P46" s="1"/>
      <c r="Q46" s="12"/>
      <c r="R46" s="14">
        <f t="shared" si="46"/>
        <v>1.5915793941327874</v>
      </c>
      <c r="S46" s="14">
        <f t="shared" si="44"/>
        <v>1.7313900231848465</v>
      </c>
      <c r="T46" s="14">
        <f t="shared" si="35"/>
        <v>2.2655221376540795</v>
      </c>
      <c r="U46" s="14">
        <f t="shared" si="31"/>
        <v>0</v>
      </c>
      <c r="V46" s="14">
        <f t="shared" si="45"/>
        <v>0</v>
      </c>
      <c r="W46" s="14">
        <f t="shared" si="36"/>
        <v>0</v>
      </c>
      <c r="X46" s="14">
        <f t="shared" si="13"/>
        <v>1.6608032327556039</v>
      </c>
      <c r="Y46" s="14">
        <f t="shared" si="14"/>
        <v>1.8728735102009824</v>
      </c>
      <c r="Z46" s="14">
        <f t="shared" si="24"/>
        <v>2.3526226053968902</v>
      </c>
      <c r="AA46" s="14">
        <f t="shared" si="32"/>
        <v>1.2077048411913534</v>
      </c>
      <c r="AB46" s="14">
        <f t="shared" si="6"/>
        <v>0.78194985741030265</v>
      </c>
      <c r="AC46" s="14">
        <f t="shared" si="43"/>
        <v>1.6165737122057737</v>
      </c>
      <c r="AE46">
        <f t="shared" si="15"/>
        <v>2001</v>
      </c>
      <c r="AF46" s="1">
        <f t="shared" si="25"/>
        <v>1.5915793941327874</v>
      </c>
      <c r="AG46" s="1">
        <f t="shared" si="16"/>
        <v>1.7313900231848465</v>
      </c>
      <c r="AH46" s="1">
        <f t="shared" si="37"/>
        <v>2.2655221376540795</v>
      </c>
      <c r="AI46" s="1">
        <f t="shared" si="26"/>
        <v>1.6608032327556039</v>
      </c>
      <c r="AJ46" s="1">
        <f t="shared" si="17"/>
        <v>1.8728735102009824</v>
      </c>
      <c r="AK46" s="1">
        <f t="shared" si="38"/>
        <v>2.3526226053968902</v>
      </c>
      <c r="AL46" s="2">
        <f t="shared" si="27"/>
        <v>1.5922308905457012</v>
      </c>
      <c r="AM46" s="2">
        <f t="shared" si="18"/>
        <v>1.792483975567073</v>
      </c>
      <c r="AN46" s="2">
        <f t="shared" si="39"/>
        <v>2.2230043778252662</v>
      </c>
      <c r="AP46">
        <f t="shared" si="19"/>
        <v>2001</v>
      </c>
      <c r="AQ46" s="1">
        <f t="shared" si="28"/>
        <v>-6.9223838622816558E-2</v>
      </c>
      <c r="AR46" s="1">
        <f t="shared" si="33"/>
        <v>-0.14148348701613589</v>
      </c>
      <c r="AS46" s="1">
        <f t="shared" si="40"/>
        <v>-8.7100467742810661E-2</v>
      </c>
      <c r="AT46" s="2">
        <f t="shared" si="29"/>
        <v>-6.5149641291384341E-4</v>
      </c>
      <c r="AU46" s="2">
        <f t="shared" si="20"/>
        <v>-6.109395238222648E-2</v>
      </c>
      <c r="AV46" s="2">
        <f t="shared" si="41"/>
        <v>4.251775982881334E-2</v>
      </c>
    </row>
    <row r="47" spans="1:52" x14ac:dyDescent="0.35">
      <c r="A47">
        <v>2002</v>
      </c>
      <c r="B47" s="1">
        <v>5.3422999999999998</v>
      </c>
      <c r="C47" s="1">
        <v>0.3412</v>
      </c>
      <c r="D47" s="1">
        <v>4.2573999999999996</v>
      </c>
      <c r="E47" s="1">
        <v>0.2762</v>
      </c>
      <c r="F47" s="1">
        <v>10.67072233</v>
      </c>
      <c r="G47" s="1">
        <v>0.178534681</v>
      </c>
      <c r="I47" s="1">
        <f t="shared" si="22"/>
        <v>1.6756562718529702</v>
      </c>
      <c r="J47" s="1">
        <f t="shared" si="12"/>
        <v>1.4486586453164405</v>
      </c>
      <c r="K47" s="1">
        <f t="shared" si="34"/>
        <v>2.3675037603044036</v>
      </c>
      <c r="L47" s="6"/>
      <c r="M47" s="11">
        <f t="shared" si="30"/>
        <v>1.5203556916402274</v>
      </c>
      <c r="N47" s="11">
        <f t="shared" si="2"/>
        <v>1.1237145185445254</v>
      </c>
      <c r="O47" s="11">
        <f t="shared" si="42"/>
        <v>1.5663464198938442</v>
      </c>
      <c r="P47" s="1"/>
      <c r="Q47" s="12"/>
      <c r="R47" s="14">
        <f t="shared" si="46"/>
        <v>1.6756562718529702</v>
      </c>
      <c r="S47" s="14">
        <f t="shared" si="44"/>
        <v>1.4486586453164405</v>
      </c>
      <c r="T47" s="14">
        <f t="shared" si="35"/>
        <v>2.3675037603044036</v>
      </c>
      <c r="U47" s="14">
        <f t="shared" si="31"/>
        <v>0</v>
      </c>
      <c r="V47" s="14">
        <f t="shared" si="45"/>
        <v>0</v>
      </c>
      <c r="W47" s="14">
        <f t="shared" si="36"/>
        <v>0</v>
      </c>
      <c r="X47" s="14">
        <f t="shared" si="13"/>
        <v>1.6608032327556039</v>
      </c>
      <c r="Y47" s="14">
        <f t="shared" si="14"/>
        <v>1.8728735102009824</v>
      </c>
      <c r="Z47" s="14">
        <f t="shared" si="24"/>
        <v>2.3526226053968902</v>
      </c>
      <c r="AA47" s="14">
        <f t="shared" si="32"/>
        <v>1.5193415407741067</v>
      </c>
      <c r="AB47" s="14">
        <f t="shared" si="6"/>
        <v>1.1460408417806338</v>
      </c>
      <c r="AC47" s="14">
        <f t="shared" si="43"/>
        <v>1.5635003959606344</v>
      </c>
      <c r="AE47">
        <f t="shared" si="15"/>
        <v>2002</v>
      </c>
      <c r="AF47" s="1">
        <f t="shared" si="25"/>
        <v>1.6756562718529702</v>
      </c>
      <c r="AG47" s="1">
        <f t="shared" si="16"/>
        <v>1.4486586453164405</v>
      </c>
      <c r="AH47" s="1">
        <f t="shared" si="37"/>
        <v>2.3675037603044036</v>
      </c>
      <c r="AI47" s="1">
        <f t="shared" si="26"/>
        <v>1.6608032327556039</v>
      </c>
      <c r="AJ47" s="1">
        <f t="shared" si="17"/>
        <v>1.8728735102009824</v>
      </c>
      <c r="AK47" s="1">
        <f t="shared" si="38"/>
        <v>2.3526226053968902</v>
      </c>
      <c r="AL47" s="2">
        <f t="shared" si="27"/>
        <v>1.5922308905457012</v>
      </c>
      <c r="AM47" s="2">
        <f t="shared" si="18"/>
        <v>1.792483975567073</v>
      </c>
      <c r="AN47" s="2">
        <f t="shared" si="39"/>
        <v>2.2230043778252662</v>
      </c>
      <c r="AP47">
        <f t="shared" si="19"/>
        <v>2002</v>
      </c>
      <c r="AQ47" s="1">
        <f t="shared" si="28"/>
        <v>1.4853039097366239E-2</v>
      </c>
      <c r="AR47" s="1">
        <f t="shared" si="33"/>
        <v>-0.42421486488454185</v>
      </c>
      <c r="AS47" s="1">
        <f t="shared" si="40"/>
        <v>1.4881154907513405E-2</v>
      </c>
      <c r="AT47" s="2">
        <f t="shared" si="29"/>
        <v>8.3425381307268953E-2</v>
      </c>
      <c r="AU47" s="2">
        <f t="shared" si="20"/>
        <v>-0.34382533025063244</v>
      </c>
      <c r="AV47" s="2">
        <f t="shared" si="41"/>
        <v>0.14449938247913741</v>
      </c>
    </row>
    <row r="48" spans="1:52" x14ac:dyDescent="0.35">
      <c r="A48">
        <v>2003</v>
      </c>
      <c r="B48" s="1">
        <v>5.3368000000000002</v>
      </c>
      <c r="C48" s="1">
        <v>0.2707</v>
      </c>
      <c r="D48" s="1">
        <v>3.8643999999999998</v>
      </c>
      <c r="E48" s="1">
        <v>0.17979999999999999</v>
      </c>
      <c r="F48" s="1">
        <v>11.15636625</v>
      </c>
      <c r="G48" s="1">
        <v>0.15666490499999999</v>
      </c>
      <c r="I48" s="1">
        <f t="shared" si="22"/>
        <v>1.6746262224131687</v>
      </c>
      <c r="J48" s="1">
        <f t="shared" si="12"/>
        <v>1.3518064306612174</v>
      </c>
      <c r="K48" s="1">
        <f t="shared" si="34"/>
        <v>2.4120102990936902</v>
      </c>
      <c r="L48" s="6"/>
      <c r="M48" s="11">
        <f t="shared" si="30"/>
        <v>1.2884471087825462</v>
      </c>
      <c r="N48" s="11">
        <f t="shared" si="2"/>
        <v>0.75596085726431994</v>
      </c>
      <c r="O48" s="11">
        <f t="shared" si="42"/>
        <v>1.4831496979823453</v>
      </c>
      <c r="P48" s="1"/>
      <c r="Q48" s="12"/>
      <c r="R48" s="14">
        <f t="shared" si="46"/>
        <v>1.6746262224131687</v>
      </c>
      <c r="S48" s="14">
        <f t="shared" si="44"/>
        <v>1.3518064306612174</v>
      </c>
      <c r="T48" s="14">
        <f t="shared" si="35"/>
        <v>2.4120102990936902</v>
      </c>
      <c r="U48" s="14">
        <f t="shared" si="31"/>
        <v>0</v>
      </c>
      <c r="V48" s="14">
        <f t="shared" si="45"/>
        <v>0</v>
      </c>
      <c r="W48" s="14">
        <f t="shared" si="36"/>
        <v>0</v>
      </c>
      <c r="X48" s="14">
        <f t="shared" si="13"/>
        <v>1.6608032327556039</v>
      </c>
      <c r="Y48" s="14">
        <f t="shared" si="14"/>
        <v>1.8728735102009824</v>
      </c>
      <c r="Z48" s="14">
        <f t="shared" si="24"/>
        <v>2.3526226053968902</v>
      </c>
      <c r="AA48" s="14">
        <f t="shared" si="32"/>
        <v>1.2868664490201951</v>
      </c>
      <c r="AB48" s="14">
        <f t="shared" si="6"/>
        <v>0.83603379546107215</v>
      </c>
      <c r="AC48" s="14">
        <f t="shared" si="43"/>
        <v>1.4778799779223208</v>
      </c>
      <c r="AE48">
        <f t="shared" si="15"/>
        <v>2003</v>
      </c>
      <c r="AF48" s="1">
        <f t="shared" si="25"/>
        <v>1.6746262224131687</v>
      </c>
      <c r="AG48" s="1">
        <f t="shared" si="16"/>
        <v>1.3518064306612174</v>
      </c>
      <c r="AH48" s="1">
        <f t="shared" si="37"/>
        <v>2.4120102990936902</v>
      </c>
      <c r="AI48" s="1">
        <f t="shared" si="26"/>
        <v>1.6608032327556039</v>
      </c>
      <c r="AJ48" s="1">
        <f t="shared" si="17"/>
        <v>1.8728735102009824</v>
      </c>
      <c r="AK48" s="1">
        <f t="shared" si="38"/>
        <v>2.3526226053968902</v>
      </c>
      <c r="AL48" s="2">
        <f t="shared" si="27"/>
        <v>1.5922308905457012</v>
      </c>
      <c r="AM48" s="2">
        <f t="shared" si="18"/>
        <v>1.792483975567073</v>
      </c>
      <c r="AN48" s="2">
        <f t="shared" si="39"/>
        <v>2.2230043778252662</v>
      </c>
      <c r="AP48">
        <f t="shared" si="19"/>
        <v>2003</v>
      </c>
      <c r="AQ48" s="1">
        <f t="shared" si="28"/>
        <v>1.3822989657564788E-2</v>
      </c>
      <c r="AR48" s="1">
        <f t="shared" si="33"/>
        <v>-0.52106707953976494</v>
      </c>
      <c r="AS48" s="1">
        <f t="shared" si="40"/>
        <v>5.9387693696800081E-2</v>
      </c>
      <c r="AT48" s="2">
        <f t="shared" si="29"/>
        <v>8.2395331867467503E-2</v>
      </c>
      <c r="AU48" s="2">
        <f t="shared" si="20"/>
        <v>-0.44067754490585553</v>
      </c>
      <c r="AV48" s="2">
        <f t="shared" si="41"/>
        <v>0.18900592126842408</v>
      </c>
    </row>
    <row r="49" spans="1:48" x14ac:dyDescent="0.35">
      <c r="A49">
        <v>2004</v>
      </c>
      <c r="B49" s="1">
        <v>4.7470999999999997</v>
      </c>
      <c r="C49" s="1">
        <v>0.35299999999999998</v>
      </c>
      <c r="D49" s="1">
        <v>3.5028000000000001</v>
      </c>
      <c r="E49" s="1">
        <v>0.16689999999999999</v>
      </c>
      <c r="F49" s="1">
        <v>14.776426620000001</v>
      </c>
      <c r="G49" s="1">
        <v>0.447005123</v>
      </c>
      <c r="I49" s="1">
        <f t="shared" si="22"/>
        <v>1.5575339052836781</v>
      </c>
      <c r="J49" s="1">
        <f t="shared" si="12"/>
        <v>1.2535626486659324</v>
      </c>
      <c r="K49" s="1">
        <f t="shared" si="34"/>
        <v>2.6930331149760756</v>
      </c>
      <c r="L49" s="6"/>
      <c r="M49" s="11">
        <f t="shared" si="30"/>
        <v>1.4353995782003965</v>
      </c>
      <c r="N49" s="11">
        <f t="shared" si="2"/>
        <v>0.80703159435317962</v>
      </c>
      <c r="O49" s="11">
        <f t="shared" si="42"/>
        <v>2.8093183737667466</v>
      </c>
      <c r="P49" s="1"/>
      <c r="Q49" s="12"/>
      <c r="R49" s="14">
        <f t="shared" si="46"/>
        <v>1.5575339052836781</v>
      </c>
      <c r="S49" s="14">
        <f t="shared" si="44"/>
        <v>1.2535626486659324</v>
      </c>
      <c r="T49" s="14">
        <f t="shared" si="35"/>
        <v>2.6930331149760756</v>
      </c>
      <c r="U49" s="14">
        <f t="shared" si="31"/>
        <v>0</v>
      </c>
      <c r="V49" s="14">
        <f t="shared" si="45"/>
        <v>0</v>
      </c>
      <c r="W49" s="14">
        <f t="shared" si="36"/>
        <v>0</v>
      </c>
      <c r="X49" s="14">
        <f t="shared" si="13"/>
        <v>1.6608032327556039</v>
      </c>
      <c r="Y49" s="14">
        <f t="shared" si="14"/>
        <v>1.8728735102009824</v>
      </c>
      <c r="Z49" s="14">
        <f t="shared" si="24"/>
        <v>2.3526226053968902</v>
      </c>
      <c r="AA49" s="14">
        <f t="shared" si="32"/>
        <v>1.4370841358340398</v>
      </c>
      <c r="AB49" s="14">
        <f t="shared" si="6"/>
        <v>0.94324560919470379</v>
      </c>
      <c r="AC49" s="14">
        <f t="shared" si="43"/>
        <v>2.8081144674219529</v>
      </c>
      <c r="AE49">
        <f t="shared" si="15"/>
        <v>2004</v>
      </c>
      <c r="AF49" s="1">
        <f t="shared" si="25"/>
        <v>1.5575339052836781</v>
      </c>
      <c r="AG49" s="1">
        <f t="shared" si="16"/>
        <v>1.2535626486659324</v>
      </c>
      <c r="AH49" s="1">
        <f t="shared" si="37"/>
        <v>2.6930331149760756</v>
      </c>
      <c r="AI49" s="1">
        <f t="shared" si="26"/>
        <v>1.6608032327556039</v>
      </c>
      <c r="AJ49" s="1">
        <f t="shared" si="17"/>
        <v>1.8728735102009824</v>
      </c>
      <c r="AK49" s="1">
        <f t="shared" si="38"/>
        <v>2.3526226053968902</v>
      </c>
      <c r="AL49" s="2">
        <f t="shared" si="27"/>
        <v>1.5922308905457012</v>
      </c>
      <c r="AM49" s="2">
        <f t="shared" si="18"/>
        <v>1.792483975567073</v>
      </c>
      <c r="AN49" s="2">
        <f t="shared" si="39"/>
        <v>2.2230043778252662</v>
      </c>
      <c r="AP49">
        <f t="shared" si="19"/>
        <v>2004</v>
      </c>
      <c r="AQ49" s="1">
        <f t="shared" si="28"/>
        <v>-0.10326932747192585</v>
      </c>
      <c r="AR49" s="1">
        <f t="shared" si="33"/>
        <v>-0.61931086153504999</v>
      </c>
      <c r="AS49" s="1">
        <f t="shared" si="40"/>
        <v>0.34041050957918539</v>
      </c>
      <c r="AT49" s="2">
        <f t="shared" si="29"/>
        <v>-3.4696985262023139E-2</v>
      </c>
      <c r="AU49" s="2">
        <f t="shared" si="20"/>
        <v>-0.53892132690114058</v>
      </c>
      <c r="AV49" s="2">
        <f t="shared" si="41"/>
        <v>0.47002873715080939</v>
      </c>
    </row>
    <row r="50" spans="1:48" x14ac:dyDescent="0.35">
      <c r="A50">
        <v>2005</v>
      </c>
      <c r="B50" s="1">
        <v>3.7067999999999999</v>
      </c>
      <c r="C50" s="1">
        <v>0.29099999999999998</v>
      </c>
      <c r="D50" s="1">
        <v>3.4561000000000002</v>
      </c>
      <c r="E50" s="1">
        <v>0.17050000000000001</v>
      </c>
      <c r="F50" s="1">
        <v>8.7054918210000007</v>
      </c>
      <c r="G50" s="1">
        <v>0.102117678</v>
      </c>
      <c r="I50" s="1">
        <f t="shared" si="22"/>
        <v>1.3101689707303992</v>
      </c>
      <c r="J50" s="1">
        <f t="shared" si="12"/>
        <v>1.2401407857083799</v>
      </c>
      <c r="K50" s="1">
        <f t="shared" si="34"/>
        <v>2.1639540703030824</v>
      </c>
      <c r="L50" s="6"/>
      <c r="M50" s="11">
        <f t="shared" si="30"/>
        <v>1.0288635659231173</v>
      </c>
      <c r="N50" s="11">
        <f t="shared" si="2"/>
        <v>0.82936484123710541</v>
      </c>
      <c r="O50" s="11">
        <f t="shared" si="42"/>
        <v>0.80346928199351442</v>
      </c>
      <c r="P50" s="1"/>
      <c r="Q50" s="12"/>
      <c r="R50" s="14">
        <f t="shared" si="46"/>
        <v>1.3101689707303992</v>
      </c>
      <c r="S50" s="14">
        <f t="shared" si="44"/>
        <v>1.2401407857083799</v>
      </c>
      <c r="T50" s="14">
        <f t="shared" si="35"/>
        <v>2.1639540703030824</v>
      </c>
      <c r="U50" s="14">
        <f t="shared" si="31"/>
        <v>0</v>
      </c>
      <c r="V50" s="14">
        <f t="shared" si="45"/>
        <v>0</v>
      </c>
      <c r="W50" s="14">
        <f t="shared" si="36"/>
        <v>0</v>
      </c>
      <c r="X50" s="14">
        <f t="shared" si="13"/>
        <v>1.6608032327556039</v>
      </c>
      <c r="Y50" s="14">
        <f t="shared" si="14"/>
        <v>1.8728735102009824</v>
      </c>
      <c r="Z50" s="14">
        <f t="shared" si="24"/>
        <v>2.3526226053968902</v>
      </c>
      <c r="AA50" s="14">
        <f t="shared" si="32"/>
        <v>1.0475071718711886</v>
      </c>
      <c r="AB50" s="14">
        <f t="shared" si="6"/>
        <v>0.96654595476128513</v>
      </c>
      <c r="AC50" s="14">
        <f t="shared" si="43"/>
        <v>0.82378380546693508</v>
      </c>
      <c r="AE50">
        <f t="shared" si="15"/>
        <v>2005</v>
      </c>
      <c r="AF50" s="1">
        <f t="shared" si="25"/>
        <v>1.3101689707303992</v>
      </c>
      <c r="AG50" s="1">
        <f t="shared" si="16"/>
        <v>1.2401407857083799</v>
      </c>
      <c r="AH50" s="1">
        <f t="shared" si="37"/>
        <v>2.1639540703030824</v>
      </c>
      <c r="AI50" s="1">
        <f t="shared" si="26"/>
        <v>1.6608032327556039</v>
      </c>
      <c r="AJ50" s="1">
        <f t="shared" si="17"/>
        <v>1.8728735102009824</v>
      </c>
      <c r="AK50" s="1">
        <f t="shared" si="38"/>
        <v>2.3526226053968902</v>
      </c>
      <c r="AL50" s="2">
        <f t="shared" si="27"/>
        <v>1.5922308905457012</v>
      </c>
      <c r="AM50" s="2">
        <f t="shared" si="18"/>
        <v>1.792483975567073</v>
      </c>
      <c r="AN50" s="2">
        <f t="shared" si="39"/>
        <v>2.2230043778252662</v>
      </c>
      <c r="AP50">
        <f t="shared" si="19"/>
        <v>2005</v>
      </c>
      <c r="AQ50" s="1">
        <f t="shared" si="28"/>
        <v>-0.35063426202520476</v>
      </c>
      <c r="AR50" s="1">
        <f t="shared" si="33"/>
        <v>-0.63273272449260243</v>
      </c>
      <c r="AS50" s="1">
        <f t="shared" si="40"/>
        <v>-0.18866853509380777</v>
      </c>
      <c r="AT50" s="2">
        <f t="shared" si="29"/>
        <v>-0.28206191981530204</v>
      </c>
      <c r="AU50" s="2">
        <f t="shared" si="20"/>
        <v>-0.55234318985869302</v>
      </c>
      <c r="AV50" s="2">
        <f t="shared" si="41"/>
        <v>-5.9050307522183765E-2</v>
      </c>
    </row>
    <row r="51" spans="1:48" x14ac:dyDescent="0.35">
      <c r="A51">
        <v>2006</v>
      </c>
      <c r="B51" s="1">
        <v>2.5038999999999998</v>
      </c>
      <c r="C51" s="1">
        <v>0.25650000000000001</v>
      </c>
      <c r="D51" s="1">
        <v>4.6689999999999996</v>
      </c>
      <c r="E51" s="1">
        <v>0.14149999999999999</v>
      </c>
      <c r="F51" s="1">
        <v>10.36851368</v>
      </c>
      <c r="G51" s="1">
        <v>0.18386445700000001</v>
      </c>
      <c r="I51" s="1">
        <f t="shared" si="22"/>
        <v>0.91784951633814826</v>
      </c>
      <c r="J51" s="1">
        <f t="shared" si="12"/>
        <v>1.5409449159887998</v>
      </c>
      <c r="K51" s="1">
        <f t="shared" si="34"/>
        <v>2.3387736831357047</v>
      </c>
      <c r="L51" s="6"/>
      <c r="M51" s="11">
        <f t="shared" si="30"/>
        <v>1.0274416917678182</v>
      </c>
      <c r="N51" s="11">
        <f t="shared" si="2"/>
        <v>0.57690823073857012</v>
      </c>
      <c r="O51" s="11">
        <f t="shared" si="42"/>
        <v>1.5659996382091097</v>
      </c>
      <c r="P51" s="1"/>
      <c r="Q51" s="12"/>
      <c r="R51" s="14">
        <f t="shared" si="46"/>
        <v>0.91784951633814826</v>
      </c>
      <c r="S51" s="14">
        <f t="shared" si="44"/>
        <v>1.5409449159887998</v>
      </c>
      <c r="T51" s="14">
        <f t="shared" si="35"/>
        <v>2.3387736831357047</v>
      </c>
      <c r="U51" s="14">
        <f t="shared" si="31"/>
        <v>0</v>
      </c>
      <c r="V51" s="14">
        <f t="shared" si="45"/>
        <v>0</v>
      </c>
      <c r="W51" s="14">
        <f t="shared" si="36"/>
        <v>0</v>
      </c>
      <c r="X51" s="14">
        <f t="shared" si="13"/>
        <v>1.6608032327556039</v>
      </c>
      <c r="Y51" s="14">
        <f t="shared" si="14"/>
        <v>1.8728735102009824</v>
      </c>
      <c r="Z51" s="14">
        <f t="shared" si="24"/>
        <v>2.3526226053968902</v>
      </c>
      <c r="AA51" s="14">
        <f t="shared" si="32"/>
        <v>1.1452518742048934</v>
      </c>
      <c r="AB51" s="14">
        <f t="shared" si="6"/>
        <v>0.63063932385368648</v>
      </c>
      <c r="AC51" s="14">
        <f t="shared" si="43"/>
        <v>1.5641821627598771</v>
      </c>
      <c r="AE51">
        <f t="shared" si="15"/>
        <v>2006</v>
      </c>
      <c r="AF51" s="1">
        <f t="shared" si="25"/>
        <v>0.91784951633814826</v>
      </c>
      <c r="AG51" s="1">
        <f t="shared" si="16"/>
        <v>1.5409449159887998</v>
      </c>
      <c r="AH51" s="1">
        <f t="shared" si="37"/>
        <v>2.3387736831357047</v>
      </c>
      <c r="AI51" s="1">
        <f t="shared" si="26"/>
        <v>1.6608032327556039</v>
      </c>
      <c r="AJ51" s="1">
        <f t="shared" si="17"/>
        <v>1.8728735102009824</v>
      </c>
      <c r="AK51" s="1">
        <f t="shared" si="38"/>
        <v>2.3526226053968902</v>
      </c>
      <c r="AL51" s="2">
        <f t="shared" si="27"/>
        <v>1.5922308905457012</v>
      </c>
      <c r="AM51" s="2">
        <f t="shared" si="18"/>
        <v>1.792483975567073</v>
      </c>
      <c r="AN51" s="2">
        <f t="shared" si="39"/>
        <v>2.2230043778252662</v>
      </c>
      <c r="AP51">
        <f t="shared" si="19"/>
        <v>2006</v>
      </c>
      <c r="AQ51" s="1">
        <f t="shared" si="28"/>
        <v>-0.74295371641745567</v>
      </c>
      <c r="AR51" s="1">
        <f t="shared" si="33"/>
        <v>-0.33192859421218257</v>
      </c>
      <c r="AS51" s="1">
        <f t="shared" si="40"/>
        <v>-1.3848922261185503E-2</v>
      </c>
      <c r="AT51" s="2">
        <f t="shared" si="29"/>
        <v>-0.67438137420755295</v>
      </c>
      <c r="AU51" s="2">
        <f t="shared" si="20"/>
        <v>-0.25153905957827316</v>
      </c>
      <c r="AV51" s="2">
        <f t="shared" si="41"/>
        <v>0.1157693053104385</v>
      </c>
    </row>
    <row r="52" spans="1:48" x14ac:dyDescent="0.35">
      <c r="A52">
        <v>2007</v>
      </c>
      <c r="B52" s="1">
        <v>2.6562999999999999</v>
      </c>
      <c r="C52" s="1">
        <v>0.28960000000000002</v>
      </c>
      <c r="D52" s="1">
        <v>6.5183999999999997</v>
      </c>
      <c r="E52" s="1">
        <v>0.15740000000000001</v>
      </c>
      <c r="F52" s="1">
        <v>10.30370544</v>
      </c>
      <c r="G52" s="1">
        <v>0.15064423499999999</v>
      </c>
      <c r="I52" s="1">
        <f t="shared" si="22"/>
        <v>0.97693417704284125</v>
      </c>
      <c r="J52" s="1">
        <f t="shared" si="12"/>
        <v>1.8746289470503497</v>
      </c>
      <c r="K52" s="1">
        <f t="shared" si="34"/>
        <v>2.3325035819968614</v>
      </c>
      <c r="L52" s="6"/>
      <c r="M52" s="11">
        <f t="shared" si="30"/>
        <v>0.97649864284412424</v>
      </c>
      <c r="N52" s="11">
        <f t="shared" si="2"/>
        <v>0.94780762925509965</v>
      </c>
      <c r="O52" s="11">
        <f t="shared" si="42"/>
        <v>1.3610961180194983</v>
      </c>
      <c r="P52" s="1"/>
      <c r="Q52" s="12"/>
      <c r="R52" s="14">
        <f t="shared" si="46"/>
        <v>0.97693417704284125</v>
      </c>
      <c r="S52" s="14">
        <f t="shared" si="44"/>
        <v>1.8746289470503497</v>
      </c>
      <c r="T52" s="14">
        <f t="shared" si="35"/>
        <v>2.3325035819968614</v>
      </c>
      <c r="U52" s="14">
        <f t="shared" si="31"/>
        <v>0</v>
      </c>
      <c r="V52" s="14">
        <f t="shared" si="45"/>
        <v>0</v>
      </c>
      <c r="W52" s="14">
        <f t="shared" si="36"/>
        <v>0</v>
      </c>
      <c r="X52" s="14">
        <f t="shared" si="13"/>
        <v>1.6608032327556039</v>
      </c>
      <c r="Y52" s="14">
        <f t="shared" si="14"/>
        <v>1.8728735102009824</v>
      </c>
      <c r="Z52" s="14">
        <f t="shared" si="24"/>
        <v>2.3526226053968902</v>
      </c>
      <c r="AA52" s="14">
        <f t="shared" si="32"/>
        <v>1.0517704248367816</v>
      </c>
      <c r="AB52" s="14">
        <f t="shared" si="6"/>
        <v>0.94460400094567976</v>
      </c>
      <c r="AC52" s="14">
        <f t="shared" si="43"/>
        <v>1.3586918359946143</v>
      </c>
      <c r="AE52">
        <f t="shared" si="15"/>
        <v>2007</v>
      </c>
      <c r="AF52" s="1">
        <f t="shared" si="25"/>
        <v>0.97693417704284125</v>
      </c>
      <c r="AG52" s="1">
        <f t="shared" si="16"/>
        <v>1.8746289470503497</v>
      </c>
      <c r="AH52" s="1">
        <f t="shared" si="37"/>
        <v>2.3325035819968614</v>
      </c>
      <c r="AI52" s="1">
        <f t="shared" si="26"/>
        <v>1.6608032327556039</v>
      </c>
      <c r="AJ52" s="1">
        <f t="shared" si="17"/>
        <v>1.8728735102009824</v>
      </c>
      <c r="AK52" s="1">
        <f t="shared" si="38"/>
        <v>2.3526226053968902</v>
      </c>
      <c r="AL52" s="2">
        <f t="shared" si="27"/>
        <v>1.5922308905457012</v>
      </c>
      <c r="AM52" s="2">
        <f t="shared" si="18"/>
        <v>1.792483975567073</v>
      </c>
      <c r="AN52" s="2">
        <f t="shared" si="39"/>
        <v>2.2230043778252662</v>
      </c>
      <c r="AP52">
        <f t="shared" si="19"/>
        <v>2007</v>
      </c>
      <c r="AQ52" s="1">
        <f t="shared" si="28"/>
        <v>-0.68386905571276269</v>
      </c>
      <c r="AR52" s="1">
        <f t="shared" si="33"/>
        <v>1.7554368493672978E-3</v>
      </c>
      <c r="AS52" s="1">
        <f t="shared" si="40"/>
        <v>-2.0119023400028802E-2</v>
      </c>
      <c r="AT52" s="2">
        <f t="shared" si="29"/>
        <v>-0.61529671350285997</v>
      </c>
      <c r="AU52" s="2">
        <f t="shared" si="20"/>
        <v>8.2144971483276708E-2</v>
      </c>
      <c r="AV52" s="2">
        <f t="shared" si="41"/>
        <v>0.1094992041715952</v>
      </c>
    </row>
    <row r="53" spans="1:48" x14ac:dyDescent="0.35">
      <c r="A53">
        <v>2008</v>
      </c>
      <c r="B53" s="1">
        <v>6.8582999999999998</v>
      </c>
      <c r="C53" s="1">
        <v>0.34899999999999998</v>
      </c>
      <c r="D53" s="1">
        <v>5.8907999999999996</v>
      </c>
      <c r="E53" s="1">
        <v>0.17419999999999999</v>
      </c>
      <c r="F53" s="1">
        <v>9.2912837029999995</v>
      </c>
      <c r="G53" s="1">
        <v>0.21886319400000001</v>
      </c>
      <c r="I53" s="1">
        <f t="shared" si="22"/>
        <v>1.9254595976158979</v>
      </c>
      <c r="J53" s="1">
        <f t="shared" si="12"/>
        <v>1.7733918118698699</v>
      </c>
      <c r="K53" s="1">
        <f t="shared" si="34"/>
        <v>2.2290767244421499</v>
      </c>
      <c r="L53" s="6"/>
      <c r="M53" s="11">
        <f t="shared" si="30"/>
        <v>1.8014058279572949</v>
      </c>
      <c r="N53" s="11">
        <f t="shared" si="2"/>
        <v>0.94495220595123752</v>
      </c>
      <c r="O53" s="11">
        <f t="shared" si="42"/>
        <v>1.628711286826396</v>
      </c>
      <c r="P53" s="1"/>
      <c r="Q53" s="12"/>
      <c r="R53" s="14">
        <f t="shared" si="46"/>
        <v>1.9254595976158979</v>
      </c>
      <c r="S53" s="14">
        <f t="shared" si="44"/>
        <v>1.7733918118698699</v>
      </c>
      <c r="T53" s="14">
        <f t="shared" si="35"/>
        <v>2.2290767244421499</v>
      </c>
      <c r="U53" s="14">
        <f t="shared" si="31"/>
        <v>0</v>
      </c>
      <c r="V53" s="14">
        <f t="shared" si="45"/>
        <v>0</v>
      </c>
      <c r="W53" s="14">
        <f t="shared" si="36"/>
        <v>0</v>
      </c>
      <c r="X53" s="14">
        <f t="shared" si="13"/>
        <v>1.6608032327556039</v>
      </c>
      <c r="Y53" s="14">
        <f t="shared" si="14"/>
        <v>1.8728735102009824</v>
      </c>
      <c r="Z53" s="14">
        <f t="shared" si="24"/>
        <v>2.3526226053968902</v>
      </c>
      <c r="AA53" s="14">
        <f t="shared" si="32"/>
        <v>1.7978277245500822</v>
      </c>
      <c r="AB53" s="14">
        <f t="shared" si="6"/>
        <v>0.94947819633239805</v>
      </c>
      <c r="AC53" s="14">
        <f t="shared" si="43"/>
        <v>1.6305523945930711</v>
      </c>
      <c r="AE53">
        <f t="shared" si="15"/>
        <v>2008</v>
      </c>
      <c r="AF53" s="1">
        <f t="shared" si="25"/>
        <v>1.9254595976158979</v>
      </c>
      <c r="AG53" s="1">
        <f t="shared" si="16"/>
        <v>1.7733918118698699</v>
      </c>
      <c r="AH53" s="1">
        <f t="shared" si="37"/>
        <v>2.2290767244421499</v>
      </c>
      <c r="AI53" s="1">
        <f t="shared" si="26"/>
        <v>1.6608032327556039</v>
      </c>
      <c r="AJ53" s="1">
        <f t="shared" si="17"/>
        <v>1.8728735102009824</v>
      </c>
      <c r="AK53" s="1">
        <f t="shared" si="38"/>
        <v>2.3526226053968902</v>
      </c>
      <c r="AL53" s="2">
        <f t="shared" si="27"/>
        <v>1.5922308905457012</v>
      </c>
      <c r="AM53" s="2">
        <f t="shared" si="18"/>
        <v>1.792483975567073</v>
      </c>
      <c r="AN53" s="2">
        <f t="shared" si="39"/>
        <v>2.2230043778252662</v>
      </c>
      <c r="AP53">
        <f t="shared" si="19"/>
        <v>2008</v>
      </c>
      <c r="AQ53" s="1">
        <f t="shared" si="28"/>
        <v>0.26465636486029398</v>
      </c>
      <c r="AR53" s="1">
        <f t="shared" si="33"/>
        <v>-9.9481698331112423E-2</v>
      </c>
      <c r="AS53" s="1">
        <f t="shared" si="40"/>
        <v>-0.12354588095474028</v>
      </c>
      <c r="AT53" s="2">
        <f t="shared" si="29"/>
        <v>0.33322870707019669</v>
      </c>
      <c r="AU53" s="2">
        <f t="shared" si="20"/>
        <v>-1.9092163697203013E-2</v>
      </c>
      <c r="AV53" s="2">
        <f t="shared" si="41"/>
        <v>6.072346616883717E-3</v>
      </c>
    </row>
    <row r="54" spans="1:48" x14ac:dyDescent="0.35">
      <c r="A54">
        <v>2009</v>
      </c>
      <c r="B54" s="1">
        <v>6.1159999999999997</v>
      </c>
      <c r="C54" s="1">
        <v>0.30330000000000001</v>
      </c>
      <c r="D54" s="1">
        <v>4.2853676209999998</v>
      </c>
      <c r="E54" s="1">
        <v>0.1376</v>
      </c>
      <c r="F54" s="1">
        <v>10.88318115</v>
      </c>
      <c r="G54" s="1">
        <v>0.21147321299999999</v>
      </c>
      <c r="I54" s="1">
        <f t="shared" si="22"/>
        <v>1.8109082880668159</v>
      </c>
      <c r="J54" s="1">
        <f t="shared" si="12"/>
        <v>1.455206340901863</v>
      </c>
      <c r="K54" s="1">
        <f t="shared" si="34"/>
        <v>2.3872185838018947</v>
      </c>
      <c r="L54" s="6"/>
      <c r="M54" s="11">
        <f t="shared" si="30"/>
        <v>1.5437625683703307</v>
      </c>
      <c r="N54" s="11">
        <f t="shared" si="2"/>
        <v>0.55432121815450208</v>
      </c>
      <c r="O54" s="11">
        <f t="shared" si="42"/>
        <v>1.7550456520279929</v>
      </c>
      <c r="P54" s="1"/>
      <c r="Q54" s="12"/>
      <c r="R54" s="14">
        <f t="shared" si="46"/>
        <v>1.8109082880668159</v>
      </c>
      <c r="S54" s="14">
        <f t="shared" si="44"/>
        <v>1.455206340901863</v>
      </c>
      <c r="T54" s="14">
        <f t="shared" si="35"/>
        <v>2.3872185838018947</v>
      </c>
      <c r="U54" s="14">
        <f t="shared" si="31"/>
        <v>0</v>
      </c>
      <c r="V54" s="14">
        <f t="shared" si="45"/>
        <v>0</v>
      </c>
      <c r="W54" s="14">
        <f t="shared" si="36"/>
        <v>0</v>
      </c>
      <c r="X54" s="14">
        <f t="shared" si="13"/>
        <v>1.6608032327556039</v>
      </c>
      <c r="Y54" s="14">
        <f t="shared" si="14"/>
        <v>1.8728735102009824</v>
      </c>
      <c r="Z54" s="14">
        <f t="shared" si="24"/>
        <v>2.3526226053968902</v>
      </c>
      <c r="AA54" s="14">
        <f t="shared" si="32"/>
        <v>1.5400879735154627</v>
      </c>
      <c r="AB54" s="14">
        <f t="shared" si="6"/>
        <v>0.64159256606375814</v>
      </c>
      <c r="AC54" s="14">
        <f t="shared" si="43"/>
        <v>1.7526131552854971</v>
      </c>
      <c r="AE54">
        <f t="shared" si="15"/>
        <v>2009</v>
      </c>
      <c r="AF54" s="1">
        <f t="shared" si="25"/>
        <v>1.8109082880668159</v>
      </c>
      <c r="AG54" s="1">
        <f t="shared" si="16"/>
        <v>1.455206340901863</v>
      </c>
      <c r="AH54" s="1">
        <f t="shared" si="37"/>
        <v>2.3872185838018947</v>
      </c>
      <c r="AI54" s="1">
        <f t="shared" si="26"/>
        <v>1.6608032327556039</v>
      </c>
      <c r="AJ54" s="1">
        <f t="shared" si="17"/>
        <v>1.8728735102009824</v>
      </c>
      <c r="AK54" s="1">
        <f t="shared" si="38"/>
        <v>2.3526226053968902</v>
      </c>
      <c r="AL54" s="2">
        <f t="shared" si="27"/>
        <v>1.5922308905457012</v>
      </c>
      <c r="AM54" s="2">
        <f t="shared" si="18"/>
        <v>1.792483975567073</v>
      </c>
      <c r="AN54" s="2">
        <f t="shared" si="39"/>
        <v>2.2230043778252662</v>
      </c>
      <c r="AP54">
        <f t="shared" si="19"/>
        <v>2009</v>
      </c>
      <c r="AQ54" s="1">
        <f t="shared" si="28"/>
        <v>0.15010505531121199</v>
      </c>
      <c r="AR54" s="1">
        <f t="shared" si="33"/>
        <v>-0.4176671692991194</v>
      </c>
      <c r="AS54" s="1">
        <f t="shared" si="40"/>
        <v>3.4595978405004502E-2</v>
      </c>
      <c r="AT54" s="2">
        <f t="shared" si="29"/>
        <v>0.2186773975211147</v>
      </c>
      <c r="AU54" s="2">
        <f t="shared" si="20"/>
        <v>-0.33727763466520999</v>
      </c>
      <c r="AV54" s="2">
        <f t="shared" si="41"/>
        <v>0.1642142059766285</v>
      </c>
    </row>
    <row r="55" spans="1:48" x14ac:dyDescent="0.35">
      <c r="A55">
        <v>2010</v>
      </c>
      <c r="B55" s="1">
        <v>4.7370000000000001</v>
      </c>
      <c r="C55" s="1">
        <v>0.2442</v>
      </c>
      <c r="D55" s="1">
        <v>6.6873616350000002</v>
      </c>
      <c r="E55" s="1">
        <v>0.15559999999999999</v>
      </c>
      <c r="F55" s="1">
        <v>13.05234636</v>
      </c>
      <c r="G55" s="1">
        <v>0.15420458500000001</v>
      </c>
      <c r="I55" s="1">
        <f t="shared" si="22"/>
        <v>1.5554040239416147</v>
      </c>
      <c r="J55" s="1">
        <f t="shared" si="12"/>
        <v>1.900219421914624</v>
      </c>
      <c r="K55" s="1">
        <f t="shared" si="34"/>
        <v>2.5689679153081824</v>
      </c>
      <c r="L55" s="6"/>
      <c r="M55" s="11">
        <f t="shared" si="30"/>
        <v>1.0650815988204281</v>
      </c>
      <c r="N55" s="11">
        <f t="shared" si="2"/>
        <v>0.96405120940274769</v>
      </c>
      <c r="O55" s="11">
        <f t="shared" si="42"/>
        <v>1.633204031362822</v>
      </c>
      <c r="P55" s="1"/>
      <c r="Q55" s="12"/>
      <c r="R55" s="14">
        <f t="shared" si="46"/>
        <v>1.5554040239416147</v>
      </c>
      <c r="S55" s="14">
        <f t="shared" si="44"/>
        <v>1.900219421914624</v>
      </c>
      <c r="T55" s="14">
        <f t="shared" si="35"/>
        <v>2.5689679153081824</v>
      </c>
      <c r="U55" s="14">
        <f t="shared" si="31"/>
        <v>0</v>
      </c>
      <c r="V55" s="14">
        <f t="shared" si="45"/>
        <v>0</v>
      </c>
      <c r="W55" s="14">
        <f t="shared" si="36"/>
        <v>0</v>
      </c>
      <c r="X55" s="14">
        <f t="shared" si="13"/>
        <v>1.6608032327556039</v>
      </c>
      <c r="Y55" s="14">
        <f t="shared" si="14"/>
        <v>1.8728735102009824</v>
      </c>
      <c r="Z55" s="14">
        <f t="shared" si="24"/>
        <v>2.3526226053968902</v>
      </c>
      <c r="AA55" s="14">
        <f t="shared" si="32"/>
        <v>1.068725781383695</v>
      </c>
      <c r="AB55" s="14">
        <f t="shared" si="6"/>
        <v>0.95903661128683992</v>
      </c>
      <c r="AC55" s="14">
        <f t="shared" si="43"/>
        <v>1.6242082426543196</v>
      </c>
      <c r="AE55">
        <f t="shared" si="15"/>
        <v>2010</v>
      </c>
      <c r="AF55" s="1">
        <f t="shared" si="25"/>
        <v>1.5554040239416147</v>
      </c>
      <c r="AG55" s="1">
        <f t="shared" si="16"/>
        <v>1.900219421914624</v>
      </c>
      <c r="AH55" s="1">
        <f t="shared" si="37"/>
        <v>2.5689679153081824</v>
      </c>
      <c r="AI55" s="1">
        <f t="shared" si="26"/>
        <v>1.6608032327556039</v>
      </c>
      <c r="AJ55" s="1">
        <f t="shared" si="17"/>
        <v>1.8728735102009824</v>
      </c>
      <c r="AK55" s="1">
        <f t="shared" si="38"/>
        <v>2.3526226053968902</v>
      </c>
      <c r="AL55" s="2">
        <f t="shared" si="27"/>
        <v>1.5922308905457012</v>
      </c>
      <c r="AM55" s="2">
        <f t="shared" si="18"/>
        <v>1.792483975567073</v>
      </c>
      <c r="AN55" s="2">
        <f t="shared" si="39"/>
        <v>2.2230043778252662</v>
      </c>
      <c r="AP55">
        <f t="shared" si="19"/>
        <v>2010</v>
      </c>
      <c r="AQ55" s="1">
        <f t="shared" si="28"/>
        <v>-0.10539920881398923</v>
      </c>
      <c r="AR55" s="1">
        <f t="shared" si="33"/>
        <v>2.7345911713641646E-2</v>
      </c>
      <c r="AS55" s="1">
        <f t="shared" si="40"/>
        <v>0.21634530991129219</v>
      </c>
      <c r="AT55" s="2">
        <f t="shared" si="29"/>
        <v>-3.6826866604086517E-2</v>
      </c>
      <c r="AU55" s="2">
        <f t="shared" si="20"/>
        <v>0.10773544634755106</v>
      </c>
      <c r="AV55" s="2">
        <f t="shared" si="41"/>
        <v>0.34596353748291619</v>
      </c>
    </row>
    <row r="56" spans="1:48" x14ac:dyDescent="0.35">
      <c r="A56">
        <v>2011</v>
      </c>
      <c r="B56" s="1">
        <v>4.5819999999999999</v>
      </c>
      <c r="C56" s="1">
        <v>0.2477</v>
      </c>
      <c r="D56" s="1">
        <v>6.1697097750000003</v>
      </c>
      <c r="E56" s="1">
        <v>0.14940000000000001</v>
      </c>
      <c r="F56" s="1">
        <v>13.611424360000001</v>
      </c>
      <c r="G56" s="1">
        <v>0.13619225800000001</v>
      </c>
      <c r="I56" s="1">
        <f t="shared" si="22"/>
        <v>1.5221355840313038</v>
      </c>
      <c r="J56" s="1">
        <f t="shared" si="12"/>
        <v>1.8196517987234506</v>
      </c>
      <c r="K56" s="1">
        <f t="shared" si="34"/>
        <v>2.6109094665878212</v>
      </c>
      <c r="L56" s="6"/>
      <c r="M56" s="11">
        <f t="shared" si="30"/>
        <v>1.0474443284711004</v>
      </c>
      <c r="N56" s="11">
        <f t="shared" si="2"/>
        <v>0.83789668484239921</v>
      </c>
      <c r="O56" s="11">
        <f t="shared" si="42"/>
        <v>1.5580534561669945</v>
      </c>
      <c r="P56" s="1"/>
      <c r="Q56" s="12"/>
      <c r="R56" s="14">
        <f t="shared" si="46"/>
        <v>1.5221355840313038</v>
      </c>
      <c r="S56" s="14">
        <f t="shared" si="44"/>
        <v>1.8196517987234506</v>
      </c>
      <c r="T56" s="14">
        <f t="shared" si="35"/>
        <v>2.6109094665878212</v>
      </c>
      <c r="U56" s="14">
        <f t="shared" si="31"/>
        <v>0</v>
      </c>
      <c r="V56" s="14">
        <f t="shared" si="45"/>
        <v>0</v>
      </c>
      <c r="W56" s="14">
        <f t="shared" si="36"/>
        <v>0</v>
      </c>
      <c r="X56" s="14">
        <f t="shared" si="13"/>
        <v>1.6608032327556039</v>
      </c>
      <c r="Y56" s="14">
        <f t="shared" si="14"/>
        <v>1.8728735102009824</v>
      </c>
      <c r="Z56" s="14">
        <f t="shared" si="24"/>
        <v>2.3526226053968902</v>
      </c>
      <c r="AA56" s="14">
        <f t="shared" si="32"/>
        <v>1.0530009426317137</v>
      </c>
      <c r="AB56" s="14">
        <f t="shared" si="6"/>
        <v>0.839129254296889</v>
      </c>
      <c r="AC56" s="14">
        <f t="shared" si="43"/>
        <v>1.5458667697145996</v>
      </c>
      <c r="AE56">
        <f t="shared" si="15"/>
        <v>2011</v>
      </c>
      <c r="AF56" s="1">
        <f t="shared" si="25"/>
        <v>1.5221355840313038</v>
      </c>
      <c r="AG56" s="1">
        <f t="shared" si="16"/>
        <v>1.8196517987234506</v>
      </c>
      <c r="AH56" s="1">
        <f t="shared" si="37"/>
        <v>2.6109094665878212</v>
      </c>
      <c r="AI56" s="1">
        <f t="shared" si="26"/>
        <v>1.6608032327556039</v>
      </c>
      <c r="AJ56" s="1">
        <f t="shared" si="17"/>
        <v>1.8728735102009824</v>
      </c>
      <c r="AK56" s="1">
        <f t="shared" si="38"/>
        <v>2.3526226053968902</v>
      </c>
      <c r="AL56" s="2">
        <f t="shared" si="27"/>
        <v>1.5922308905457012</v>
      </c>
      <c r="AM56" s="2">
        <f t="shared" si="18"/>
        <v>1.792483975567073</v>
      </c>
      <c r="AN56" s="2">
        <f t="shared" si="39"/>
        <v>2.2230043778252662</v>
      </c>
      <c r="AP56">
        <f t="shared" si="19"/>
        <v>2011</v>
      </c>
      <c r="AQ56" s="1">
        <f t="shared" si="28"/>
        <v>-0.13866764872430015</v>
      </c>
      <c r="AR56" s="1">
        <f t="shared" si="33"/>
        <v>-5.3221711477531741E-2</v>
      </c>
      <c r="AS56" s="1">
        <f t="shared" si="40"/>
        <v>0.25828686119093103</v>
      </c>
      <c r="AT56" s="2">
        <f t="shared" si="29"/>
        <v>-7.0095306514397437E-2</v>
      </c>
      <c r="AU56" s="2">
        <f t="shared" si="20"/>
        <v>2.7167823156377668E-2</v>
      </c>
      <c r="AV56" s="2">
        <f t="shared" si="41"/>
        <v>0.38790508876255503</v>
      </c>
    </row>
    <row r="57" spans="1:48" x14ac:dyDescent="0.35">
      <c r="A57">
        <v>2012</v>
      </c>
      <c r="B57" s="1">
        <v>3.931</v>
      </c>
      <c r="C57" s="1">
        <v>0.23719999999999999</v>
      </c>
      <c r="D57" s="1">
        <v>4.9916206670000003</v>
      </c>
      <c r="E57" s="1">
        <v>0.12280000000000001</v>
      </c>
      <c r="F57" s="1">
        <v>8.8010150140000007</v>
      </c>
      <c r="G57" s="1">
        <v>0.13307967200000001</v>
      </c>
      <c r="I57" s="1">
        <f t="shared" si="22"/>
        <v>1.3688938464397233</v>
      </c>
      <c r="J57" s="1">
        <f t="shared" si="12"/>
        <v>1.6077606399987887</v>
      </c>
      <c r="K57" s="1">
        <f t="shared" si="34"/>
        <v>2.174867057332726</v>
      </c>
      <c r="L57" s="6"/>
      <c r="M57" s="11">
        <f t="shared" si="30"/>
        <v>0.87766584842519479</v>
      </c>
      <c r="N57" s="11">
        <f t="shared" si="2"/>
        <v>0.47490904300930353</v>
      </c>
      <c r="O57" s="11">
        <f t="shared" si="42"/>
        <v>1.0778428859313227</v>
      </c>
      <c r="P57" s="1"/>
      <c r="Q57" s="12"/>
      <c r="R57" s="14">
        <f t="shared" si="46"/>
        <v>1.3688938464397233</v>
      </c>
      <c r="S57" s="14">
        <f t="shared" si="44"/>
        <v>1.6077606399987887</v>
      </c>
      <c r="T57" s="14">
        <f t="shared" si="35"/>
        <v>2.174867057332726</v>
      </c>
      <c r="U57" s="14">
        <f t="shared" si="31"/>
        <v>0</v>
      </c>
      <c r="V57" s="14">
        <f t="shared" si="45"/>
        <v>0</v>
      </c>
      <c r="W57" s="14">
        <f t="shared" si="36"/>
        <v>0</v>
      </c>
      <c r="X57" s="14">
        <f t="shared" si="13"/>
        <v>1.6608032327556039</v>
      </c>
      <c r="Y57" s="14">
        <f t="shared" si="14"/>
        <v>1.8728735102009824</v>
      </c>
      <c r="Z57" s="14">
        <f t="shared" si="24"/>
        <v>2.3526226053968902</v>
      </c>
      <c r="AA57" s="14">
        <f t="shared" si="32"/>
        <v>0.89798467028802087</v>
      </c>
      <c r="AB57" s="14">
        <f t="shared" si="6"/>
        <v>0.5230310846248365</v>
      </c>
      <c r="AC57" s="14">
        <f t="shared" si="43"/>
        <v>1.0885149797863662</v>
      </c>
      <c r="AE57">
        <f t="shared" si="15"/>
        <v>2012</v>
      </c>
      <c r="AF57" s="1">
        <f t="shared" si="25"/>
        <v>1.3688938464397233</v>
      </c>
      <c r="AG57" s="1">
        <f t="shared" si="16"/>
        <v>1.6077606399987887</v>
      </c>
      <c r="AH57" s="1">
        <f t="shared" si="37"/>
        <v>2.174867057332726</v>
      </c>
      <c r="AI57" s="1">
        <f t="shared" si="26"/>
        <v>1.6608032327556039</v>
      </c>
      <c r="AJ57" s="1">
        <f t="shared" si="17"/>
        <v>1.8728735102009824</v>
      </c>
      <c r="AK57" s="1">
        <f t="shared" si="38"/>
        <v>2.3526226053968902</v>
      </c>
      <c r="AL57" s="2">
        <f t="shared" si="27"/>
        <v>1.5922308905457012</v>
      </c>
      <c r="AM57" s="2">
        <f t="shared" si="18"/>
        <v>1.792483975567073</v>
      </c>
      <c r="AN57" s="2">
        <f t="shared" si="39"/>
        <v>2.2230043778252662</v>
      </c>
      <c r="AP57">
        <f t="shared" si="19"/>
        <v>2012</v>
      </c>
      <c r="AQ57" s="1">
        <f t="shared" si="28"/>
        <v>-0.29190938631588059</v>
      </c>
      <c r="AR57" s="1">
        <f t="shared" si="33"/>
        <v>-0.26511287020219365</v>
      </c>
      <c r="AS57" s="1">
        <f t="shared" si="40"/>
        <v>-0.17775554806416416</v>
      </c>
      <c r="AT57" s="2">
        <f t="shared" si="29"/>
        <v>-0.22333704410597788</v>
      </c>
      <c r="AU57" s="2">
        <f t="shared" si="20"/>
        <v>-0.18472333556828424</v>
      </c>
      <c r="AV57" s="2">
        <f t="shared" si="41"/>
        <v>-4.8137320492540159E-2</v>
      </c>
    </row>
    <row r="58" spans="1:48" x14ac:dyDescent="0.35">
      <c r="A58">
        <v>2013</v>
      </c>
      <c r="B58" s="1">
        <v>2.3109999999999999</v>
      </c>
      <c r="C58" s="1">
        <v>0.27660000000000001</v>
      </c>
      <c r="D58" s="1">
        <v>3.0147024999999998</v>
      </c>
      <c r="E58" s="1">
        <v>0.29609999999999997</v>
      </c>
      <c r="F58" s="1">
        <v>3.6757709919999999</v>
      </c>
      <c r="G58" s="1">
        <v>0.12238494</v>
      </c>
      <c r="I58" s="1">
        <f t="shared" si="22"/>
        <v>0.83768033129224362</v>
      </c>
      <c r="J58" s="1">
        <f t="shared" si="12"/>
        <v>1.1035011520104525</v>
      </c>
      <c r="K58" s="1">
        <f t="shared" si="34"/>
        <v>1.3017629044026671</v>
      </c>
      <c r="L58" s="6"/>
      <c r="M58" s="11">
        <f t="shared" si="30"/>
        <v>1.1681306177554249</v>
      </c>
      <c r="N58" s="11">
        <f t="shared" si="2"/>
        <v>1.1032477264091733</v>
      </c>
      <c r="O58" s="11">
        <f t="shared" si="42"/>
        <v>2.2169518006432072</v>
      </c>
      <c r="P58" s="1"/>
      <c r="Q58" s="12"/>
      <c r="R58" s="14">
        <f t="shared" si="46"/>
        <v>0</v>
      </c>
      <c r="S58" s="14">
        <f t="shared" si="44"/>
        <v>0</v>
      </c>
      <c r="T58" s="14">
        <f t="shared" si="35"/>
        <v>0</v>
      </c>
      <c r="U58" s="14">
        <f t="shared" si="31"/>
        <v>0.83768033129224362</v>
      </c>
      <c r="V58" s="14">
        <f t="shared" si="45"/>
        <v>1.1035011520104525</v>
      </c>
      <c r="W58" s="14">
        <f t="shared" si="36"/>
        <v>1.3017629044026671</v>
      </c>
      <c r="X58" s="14">
        <f t="shared" si="13"/>
        <v>1.2065114656150022</v>
      </c>
      <c r="Y58" s="14">
        <f t="shared" si="14"/>
        <v>1.2900493841051341</v>
      </c>
      <c r="Z58" s="14">
        <f t="shared" si="24"/>
        <v>1.8503519735568461</v>
      </c>
      <c r="AA58" s="14">
        <f t="shared" si="32"/>
        <v>0.63790022864272244</v>
      </c>
      <c r="AB58" s="14">
        <f t="shared" si="6"/>
        <v>0.8272183179574355</v>
      </c>
      <c r="AC58" s="14">
        <f t="shared" si="43"/>
        <v>0.86366966538564394</v>
      </c>
      <c r="AE58">
        <f t="shared" si="15"/>
        <v>2013</v>
      </c>
      <c r="AF58" s="1">
        <f t="shared" si="25"/>
        <v>0.83768033129224362</v>
      </c>
      <c r="AG58" s="1">
        <f t="shared" si="16"/>
        <v>1.1035011520104525</v>
      </c>
      <c r="AH58" s="1">
        <f t="shared" si="37"/>
        <v>1.3017629044026671</v>
      </c>
      <c r="AI58" s="1">
        <f t="shared" si="26"/>
        <v>1.2065114656150022</v>
      </c>
      <c r="AJ58" s="1">
        <f t="shared" si="17"/>
        <v>1.2900493841051341</v>
      </c>
      <c r="AK58" s="1">
        <f t="shared" si="38"/>
        <v>1.8503519735568461</v>
      </c>
      <c r="AL58" s="2">
        <f t="shared" si="27"/>
        <v>1.5922308905457012</v>
      </c>
      <c r="AM58" s="2">
        <f t="shared" si="18"/>
        <v>1.792483975567073</v>
      </c>
      <c r="AN58" s="2">
        <f t="shared" si="39"/>
        <v>2.2230043778252662</v>
      </c>
      <c r="AP58">
        <f t="shared" si="19"/>
        <v>2013</v>
      </c>
      <c r="AQ58" s="1">
        <f t="shared" si="28"/>
        <v>-0.3688311343227586</v>
      </c>
      <c r="AR58" s="1">
        <f t="shared" si="33"/>
        <v>-0.18654823209468163</v>
      </c>
      <c r="AS58" s="1">
        <f t="shared" si="40"/>
        <v>-0.54858906915417904</v>
      </c>
      <c r="AT58" s="2">
        <f t="shared" si="29"/>
        <v>-0.7545505592534576</v>
      </c>
      <c r="AU58" s="2">
        <f t="shared" si="20"/>
        <v>-0.68898282355662044</v>
      </c>
      <c r="AV58" s="2">
        <f t="shared" si="41"/>
        <v>-0.9212414734225991</v>
      </c>
    </row>
    <row r="59" spans="1:48" x14ac:dyDescent="0.35">
      <c r="A59">
        <v>2014</v>
      </c>
      <c r="B59" s="1">
        <v>2.8969999999999998</v>
      </c>
      <c r="C59" s="1">
        <v>0.32050000000000001</v>
      </c>
      <c r="D59" s="1">
        <v>2.6790899119999998</v>
      </c>
      <c r="E59" s="1">
        <v>0.12690000000000001</v>
      </c>
      <c r="F59" s="1">
        <v>4.6830743349999997</v>
      </c>
      <c r="G59" s="1">
        <v>0.17680026800000001</v>
      </c>
      <c r="I59" s="1">
        <f t="shared" si="22"/>
        <v>1.0636757187872132</v>
      </c>
      <c r="J59" s="1">
        <f t="shared" si="12"/>
        <v>0.9854771517760702</v>
      </c>
      <c r="K59" s="1">
        <f t="shared" si="34"/>
        <v>1.5439548034471942</v>
      </c>
      <c r="L59" s="6"/>
      <c r="M59" s="11">
        <f t="shared" si="30"/>
        <v>1.0067720580312114</v>
      </c>
      <c r="N59" s="11">
        <f t="shared" si="2"/>
        <v>2.6573176199172202</v>
      </c>
      <c r="O59" s="11">
        <f t="shared" si="42"/>
        <v>1.0664727854534</v>
      </c>
      <c r="P59" s="1"/>
      <c r="Q59" s="12"/>
      <c r="R59" s="14">
        <f t="shared" si="46"/>
        <v>0</v>
      </c>
      <c r="S59" s="14">
        <f t="shared" si="44"/>
        <v>0</v>
      </c>
      <c r="T59" s="14">
        <f t="shared" si="35"/>
        <v>0</v>
      </c>
      <c r="U59" s="14">
        <f t="shared" si="31"/>
        <v>1.0636757187872132</v>
      </c>
      <c r="V59" s="14">
        <f t="shared" si="45"/>
        <v>0.9854771517760702</v>
      </c>
      <c r="W59" s="14">
        <f t="shared" si="36"/>
        <v>1.5439548034471942</v>
      </c>
      <c r="X59" s="14">
        <f t="shared" si="13"/>
        <v>1.2065114656150022</v>
      </c>
      <c r="Y59" s="14">
        <f t="shared" si="14"/>
        <v>1.2900493841051341</v>
      </c>
      <c r="Z59" s="14">
        <f t="shared" si="24"/>
        <v>1.8503519735568461</v>
      </c>
      <c r="AA59" s="14">
        <f t="shared" si="32"/>
        <v>0.85657413769981572</v>
      </c>
      <c r="AB59" s="14">
        <f t="shared" si="6"/>
        <v>0.24134465944541714</v>
      </c>
      <c r="AC59" s="14">
        <f t="shared" si="43"/>
        <v>0.79863049505749661</v>
      </c>
      <c r="AE59">
        <f t="shared" si="15"/>
        <v>2014</v>
      </c>
      <c r="AF59" s="1">
        <f t="shared" si="25"/>
        <v>1.0636757187872132</v>
      </c>
      <c r="AG59" s="1">
        <f t="shared" si="16"/>
        <v>0.9854771517760702</v>
      </c>
      <c r="AH59" s="1">
        <f t="shared" si="37"/>
        <v>1.5439548034471942</v>
      </c>
      <c r="AI59" s="1">
        <f t="shared" si="26"/>
        <v>1.2065114656150022</v>
      </c>
      <c r="AJ59" s="1">
        <f t="shared" si="17"/>
        <v>1.2900493841051341</v>
      </c>
      <c r="AK59" s="1">
        <f t="shared" si="38"/>
        <v>1.8503519735568461</v>
      </c>
      <c r="AL59" s="2">
        <f t="shared" si="27"/>
        <v>1.5922308905457012</v>
      </c>
      <c r="AM59" s="2">
        <f t="shared" si="18"/>
        <v>1.792483975567073</v>
      </c>
      <c r="AN59" s="2">
        <f t="shared" si="39"/>
        <v>2.2230043778252662</v>
      </c>
      <c r="AP59">
        <f t="shared" si="19"/>
        <v>2014</v>
      </c>
      <c r="AQ59" s="1">
        <f t="shared" si="28"/>
        <v>-0.14283574682778899</v>
      </c>
      <c r="AR59" s="1">
        <f t="shared" si="33"/>
        <v>-0.30457223232906394</v>
      </c>
      <c r="AS59" s="1">
        <f t="shared" si="40"/>
        <v>-0.30639717010965195</v>
      </c>
      <c r="AT59" s="2">
        <f t="shared" si="29"/>
        <v>-0.52855517175848798</v>
      </c>
      <c r="AU59" s="2">
        <f t="shared" si="20"/>
        <v>-0.80700682379100275</v>
      </c>
      <c r="AV59" s="2">
        <f t="shared" si="41"/>
        <v>-0.67904957437807201</v>
      </c>
    </row>
    <row r="60" spans="1:48" x14ac:dyDescent="0.35">
      <c r="A60">
        <v>2015</v>
      </c>
      <c r="B60" s="1">
        <v>3.2170000000000001</v>
      </c>
      <c r="C60" s="1">
        <v>0.26979999999999998</v>
      </c>
      <c r="D60" s="1">
        <v>4.2744344219999997</v>
      </c>
      <c r="E60" s="1">
        <v>0.19839999999999999</v>
      </c>
      <c r="F60" s="1">
        <v>10.75714194</v>
      </c>
      <c r="G60" s="1">
        <v>0.27908844300000002</v>
      </c>
      <c r="I60" s="1">
        <f t="shared" si="22"/>
        <v>1.1684492482568893</v>
      </c>
      <c r="J60" s="1">
        <f t="shared" si="12"/>
        <v>1.4526517946890773</v>
      </c>
      <c r="K60" s="1">
        <f t="shared" si="34"/>
        <v>2.3755699004915667</v>
      </c>
      <c r="L60" s="6"/>
      <c r="M60" s="11">
        <f t="shared" si="30"/>
        <v>0.89651125486222261</v>
      </c>
      <c r="N60" s="11">
        <f t="shared" si="2"/>
        <v>0.83440967044191794</v>
      </c>
      <c r="O60" s="11">
        <f t="shared" si="42"/>
        <v>2.0195731213412631</v>
      </c>
      <c r="P60" s="1"/>
      <c r="Q60" s="12"/>
      <c r="R60" s="14">
        <f t="shared" si="46"/>
        <v>0</v>
      </c>
      <c r="S60" s="14">
        <f t="shared" si="44"/>
        <v>0</v>
      </c>
      <c r="T60" s="14">
        <f t="shared" si="35"/>
        <v>0</v>
      </c>
      <c r="U60" s="14">
        <f t="shared" si="31"/>
        <v>1.1684492482568893</v>
      </c>
      <c r="V60" s="14">
        <f t="shared" si="45"/>
        <v>1.4526517946890773</v>
      </c>
      <c r="W60" s="14">
        <f t="shared" si="36"/>
        <v>2.3755699004915667</v>
      </c>
      <c r="X60" s="14">
        <f t="shared" si="13"/>
        <v>1.2065114656150022</v>
      </c>
      <c r="Y60" s="14">
        <f t="shared" si="14"/>
        <v>1.2900493841051341</v>
      </c>
      <c r="Z60" s="14">
        <f t="shared" si="24"/>
        <v>1.8503519735568461</v>
      </c>
      <c r="AA60" s="14">
        <f t="shared" si="32"/>
        <v>0.77827499689444368</v>
      </c>
      <c r="AB60" s="14">
        <f t="shared" si="6"/>
        <v>0.77250184375407283</v>
      </c>
      <c r="AC60" s="14">
        <f t="shared" si="43"/>
        <v>2.0335847102786997</v>
      </c>
      <c r="AE60">
        <f t="shared" si="15"/>
        <v>2015</v>
      </c>
      <c r="AF60" s="1">
        <f t="shared" si="25"/>
        <v>1.1684492482568893</v>
      </c>
      <c r="AG60" s="1">
        <f t="shared" si="16"/>
        <v>1.4526517946890773</v>
      </c>
      <c r="AH60" s="1">
        <f t="shared" si="37"/>
        <v>2.3755699004915667</v>
      </c>
      <c r="AI60" s="1">
        <f t="shared" si="26"/>
        <v>1.2065114656150022</v>
      </c>
      <c r="AJ60" s="1">
        <f t="shared" si="17"/>
        <v>1.2900493841051341</v>
      </c>
      <c r="AK60" s="1">
        <f t="shared" si="38"/>
        <v>1.8503519735568461</v>
      </c>
      <c r="AL60" s="2">
        <f t="shared" si="27"/>
        <v>1.5922308905457012</v>
      </c>
      <c r="AM60" s="2">
        <f t="shared" si="18"/>
        <v>1.792483975567073</v>
      </c>
      <c r="AN60" s="2">
        <f t="shared" si="39"/>
        <v>2.2230043778252662</v>
      </c>
      <c r="AP60">
        <f t="shared" si="19"/>
        <v>2015</v>
      </c>
      <c r="AQ60" s="1">
        <f t="shared" si="28"/>
        <v>-3.8062217358112882E-2</v>
      </c>
      <c r="AR60" s="1">
        <f t="shared" si="33"/>
        <v>0.1626024105839432</v>
      </c>
      <c r="AS60" s="1">
        <f t="shared" si="40"/>
        <v>0.52521792693472058</v>
      </c>
      <c r="AT60" s="2">
        <f t="shared" si="29"/>
        <v>-0.42378164228881188</v>
      </c>
      <c r="AU60" s="2">
        <f t="shared" si="20"/>
        <v>-0.3398321808779956</v>
      </c>
      <c r="AV60" s="2">
        <f t="shared" si="41"/>
        <v>0.15256552266630052</v>
      </c>
    </row>
    <row r="61" spans="1:48" x14ac:dyDescent="0.35">
      <c r="A61">
        <v>2016</v>
      </c>
      <c r="B61" s="1">
        <v>3.67</v>
      </c>
      <c r="C61" s="1">
        <v>0.24179999999999999</v>
      </c>
      <c r="D61" s="1">
        <v>5.2041000000000004</v>
      </c>
      <c r="E61" s="1">
        <v>0.1474</v>
      </c>
      <c r="F61" s="1">
        <v>10.1699</v>
      </c>
      <c r="G61" s="1">
        <v>0.159576527</v>
      </c>
      <c r="I61" s="1">
        <f t="shared" si="22"/>
        <v>1.3001916620664788</v>
      </c>
      <c r="J61" s="1">
        <f t="shared" si="12"/>
        <v>1.649446776453336</v>
      </c>
      <c r="K61" s="1">
        <f t="shared" si="34"/>
        <v>2.3194323771704348</v>
      </c>
      <c r="L61" s="6"/>
      <c r="M61" s="11">
        <f t="shared" si="30"/>
        <v>0.85363700241771756</v>
      </c>
      <c r="N61" s="11">
        <f t="shared" si="2"/>
        <v>0.67116529347394194</v>
      </c>
      <c r="O61" s="11">
        <f t="shared" si="42"/>
        <v>1.4049044764292835</v>
      </c>
      <c r="P61" s="1"/>
      <c r="Q61" s="12"/>
      <c r="R61" s="14">
        <f t="shared" si="46"/>
        <v>0</v>
      </c>
      <c r="S61" s="14">
        <f t="shared" si="44"/>
        <v>0</v>
      </c>
      <c r="T61" s="14">
        <f t="shared" si="35"/>
        <v>0</v>
      </c>
      <c r="U61" s="14">
        <f t="shared" si="31"/>
        <v>1.3001916620664788</v>
      </c>
      <c r="V61" s="14">
        <f t="shared" si="45"/>
        <v>1.649446776453336</v>
      </c>
      <c r="W61" s="14">
        <f t="shared" si="36"/>
        <v>2.3194323771704348</v>
      </c>
      <c r="X61" s="14">
        <f t="shared" si="13"/>
        <v>1.2065114656150022</v>
      </c>
      <c r="Y61" s="14">
        <f t="shared" si="14"/>
        <v>1.2900493841051341</v>
      </c>
      <c r="Z61" s="14">
        <f t="shared" si="24"/>
        <v>1.8503519735568461</v>
      </c>
      <c r="AA61" s="14">
        <f t="shared" si="32"/>
        <v>0.8050579797000379</v>
      </c>
      <c r="AB61" s="14">
        <f t="shared" si="6"/>
        <v>0.76353736080555012</v>
      </c>
      <c r="AC61" s="14">
        <f t="shared" si="43"/>
        <v>1.4449119946296769</v>
      </c>
      <c r="AE61">
        <f t="shared" si="15"/>
        <v>2016</v>
      </c>
      <c r="AF61" s="1">
        <f t="shared" si="25"/>
        <v>1.3001916620664788</v>
      </c>
      <c r="AG61" s="1">
        <f t="shared" si="16"/>
        <v>1.649446776453336</v>
      </c>
      <c r="AH61" s="1">
        <f t="shared" si="37"/>
        <v>2.3194323771704348</v>
      </c>
      <c r="AI61" s="1">
        <f t="shared" si="26"/>
        <v>1.2065114656150022</v>
      </c>
      <c r="AJ61" s="1">
        <f t="shared" si="17"/>
        <v>1.2900493841051341</v>
      </c>
      <c r="AK61" s="1">
        <f t="shared" si="38"/>
        <v>1.8503519735568461</v>
      </c>
      <c r="AL61" s="2">
        <f t="shared" si="27"/>
        <v>1.5922308905457012</v>
      </c>
      <c r="AM61" s="2">
        <f t="shared" si="18"/>
        <v>1.792483975567073</v>
      </c>
      <c r="AN61" s="2">
        <f t="shared" si="39"/>
        <v>2.2230043778252662</v>
      </c>
      <c r="AP61">
        <f t="shared" si="19"/>
        <v>2016</v>
      </c>
      <c r="AQ61" s="1">
        <f t="shared" si="28"/>
        <v>9.3680196451476627E-2</v>
      </c>
      <c r="AR61" s="1">
        <f t="shared" si="33"/>
        <v>0.35939739234820189</v>
      </c>
      <c r="AS61" s="1">
        <f t="shared" si="40"/>
        <v>0.46908040361358871</v>
      </c>
      <c r="AT61" s="2">
        <f t="shared" si="29"/>
        <v>-0.29203922847922237</v>
      </c>
      <c r="AU61" s="2">
        <f t="shared" si="20"/>
        <v>-0.14303719911373691</v>
      </c>
      <c r="AV61" s="2">
        <f t="shared" si="41"/>
        <v>9.6427999345168658E-2</v>
      </c>
    </row>
    <row r="62" spans="1:48" x14ac:dyDescent="0.35">
      <c r="A62">
        <v>2017</v>
      </c>
      <c r="B62" s="1">
        <v>3.4740000000000002</v>
      </c>
      <c r="C62" s="1">
        <v>0.28570000000000001</v>
      </c>
      <c r="D62" s="1">
        <v>4.6288999999999998</v>
      </c>
      <c r="E62" s="1">
        <v>0.18310000000000001</v>
      </c>
      <c r="F62" s="1">
        <v>4.5237999999999996</v>
      </c>
      <c r="G62" s="1">
        <v>0.16674869</v>
      </c>
      <c r="I62" s="1">
        <f t="shared" si="22"/>
        <v>1.2453066678189133</v>
      </c>
      <c r="J62" s="1">
        <f t="shared" si="12"/>
        <v>1.532319258877787</v>
      </c>
      <c r="K62" s="1">
        <f t="shared" si="34"/>
        <v>1.5093523486117437</v>
      </c>
      <c r="L62" s="6"/>
      <c r="M62" s="11">
        <f t="shared" si="30"/>
        <v>0.97252068652886603</v>
      </c>
      <c r="N62" s="11">
        <f t="shared" si="2"/>
        <v>0.80064728721477518</v>
      </c>
      <c r="O62" s="11">
        <f t="shared" si="42"/>
        <v>1.0845423097579003</v>
      </c>
      <c r="P62" s="1"/>
      <c r="Q62" s="12"/>
      <c r="R62" s="14">
        <f t="shared" si="46"/>
        <v>0</v>
      </c>
      <c r="S62" s="14">
        <f t="shared" si="44"/>
        <v>0</v>
      </c>
      <c r="T62" s="14">
        <f t="shared" si="35"/>
        <v>0</v>
      </c>
      <c r="U62" s="14">
        <f t="shared" si="31"/>
        <v>1.2453066678189133</v>
      </c>
      <c r="V62" s="14">
        <f t="shared" si="45"/>
        <v>1.532319258877787</v>
      </c>
      <c r="W62" s="14">
        <f t="shared" si="36"/>
        <v>1.5093523486117437</v>
      </c>
      <c r="X62" s="14">
        <f t="shared" si="13"/>
        <v>1.2065114656150022</v>
      </c>
      <c r="Y62" s="14">
        <f t="shared" si="14"/>
        <v>1.2900493841051341</v>
      </c>
      <c r="Z62" s="14">
        <f t="shared" si="24"/>
        <v>1.8503519735568461</v>
      </c>
      <c r="AA62" s="14">
        <f t="shared" si="32"/>
        <v>0.91219614785623571</v>
      </c>
      <c r="AB62" s="14">
        <f t="shared" si="6"/>
        <v>0.79438914949024109</v>
      </c>
      <c r="AC62" s="14">
        <f t="shared" si="43"/>
        <v>0.73919878599258859</v>
      </c>
      <c r="AE62">
        <f t="shared" si="15"/>
        <v>2017</v>
      </c>
      <c r="AF62" s="1">
        <f t="shared" si="25"/>
        <v>1.2453066678189133</v>
      </c>
      <c r="AG62" s="1">
        <f t="shared" si="16"/>
        <v>1.532319258877787</v>
      </c>
      <c r="AH62" s="1">
        <f t="shared" si="37"/>
        <v>1.5093523486117437</v>
      </c>
      <c r="AI62" s="1">
        <f t="shared" si="26"/>
        <v>1.2065114656150022</v>
      </c>
      <c r="AJ62" s="1">
        <f t="shared" si="17"/>
        <v>1.2900493841051341</v>
      </c>
      <c r="AK62" s="1">
        <f t="shared" si="38"/>
        <v>1.8503519735568461</v>
      </c>
      <c r="AL62" s="2">
        <f t="shared" si="27"/>
        <v>1.5922308905457012</v>
      </c>
      <c r="AM62" s="2">
        <f t="shared" si="18"/>
        <v>1.792483975567073</v>
      </c>
      <c r="AN62" s="2">
        <f t="shared" si="39"/>
        <v>2.2230043778252662</v>
      </c>
      <c r="AP62">
        <f t="shared" si="19"/>
        <v>2017</v>
      </c>
      <c r="AQ62" s="1">
        <f t="shared" si="28"/>
        <v>3.8795202203911083E-2</v>
      </c>
      <c r="AR62" s="1">
        <f t="shared" si="33"/>
        <v>0.24226987477265283</v>
      </c>
      <c r="AS62" s="1">
        <f t="shared" si="40"/>
        <v>-0.34099962494510239</v>
      </c>
      <c r="AT62" s="2">
        <f t="shared" si="29"/>
        <v>-0.34692422272678791</v>
      </c>
      <c r="AU62" s="2">
        <f t="shared" si="20"/>
        <v>-0.26016471668928598</v>
      </c>
      <c r="AV62" s="2">
        <f t="shared" si="41"/>
        <v>-0.71365202921352244</v>
      </c>
    </row>
    <row r="63" spans="1:48" x14ac:dyDescent="0.35">
      <c r="A63">
        <v>2018</v>
      </c>
      <c r="B63" s="1">
        <v>4.1680000000000001</v>
      </c>
      <c r="C63" s="1">
        <v>0.30599999999999999</v>
      </c>
      <c r="D63" s="1">
        <v>2.8757999999999999</v>
      </c>
      <c r="E63" s="1">
        <v>0.1371</v>
      </c>
      <c r="F63" s="1">
        <v>6.6824000000000003</v>
      </c>
      <c r="G63" s="1">
        <v>0.41949350899999999</v>
      </c>
      <c r="I63" s="1">
        <f t="shared" si="22"/>
        <v>1.4274363044510658</v>
      </c>
      <c r="J63" s="1">
        <f t="shared" si="12"/>
        <v>1.0563308964115035</v>
      </c>
      <c r="K63" s="1">
        <f t="shared" si="34"/>
        <v>1.8994772044595596</v>
      </c>
      <c r="L63" s="6"/>
      <c r="M63" s="11">
        <f t="shared" si="30"/>
        <v>1.170552183363903</v>
      </c>
      <c r="N63" s="11">
        <f t="shared" si="2"/>
        <v>1.7312914206268561</v>
      </c>
      <c r="O63" s="11">
        <f t="shared" si="42"/>
        <v>1.9563685400362067</v>
      </c>
      <c r="P63" s="1"/>
      <c r="Q63" s="12"/>
      <c r="R63" s="14">
        <f t="shared" si="46"/>
        <v>0</v>
      </c>
      <c r="S63" s="14">
        <f t="shared" si="44"/>
        <v>0</v>
      </c>
      <c r="T63" s="14">
        <f t="shared" si="35"/>
        <v>0</v>
      </c>
      <c r="U63" s="14">
        <f t="shared" si="31"/>
        <v>1.4274363044510658</v>
      </c>
      <c r="V63" s="14">
        <f t="shared" si="45"/>
        <v>1.0563308964115035</v>
      </c>
      <c r="W63" s="14">
        <f t="shared" si="36"/>
        <v>1.8994772044595596</v>
      </c>
      <c r="X63" s="14">
        <f t="shared" si="13"/>
        <v>1.2065114656150022</v>
      </c>
      <c r="Y63" s="14">
        <f t="shared" si="14"/>
        <v>1.2900493841051341</v>
      </c>
      <c r="Z63" s="14">
        <f t="shared" si="24"/>
        <v>1.8503519735568461</v>
      </c>
      <c r="AA63" s="14">
        <f t="shared" si="32"/>
        <v>1.1772070635233516</v>
      </c>
      <c r="AB63" s="14">
        <f t="shared" si="6"/>
        <v>0.16392154501172382</v>
      </c>
      <c r="AC63" s="14">
        <f t="shared" si="43"/>
        <v>1.9498620662251276</v>
      </c>
      <c r="AE63">
        <f t="shared" si="15"/>
        <v>2018</v>
      </c>
      <c r="AF63" s="1">
        <f t="shared" si="25"/>
        <v>1.4274363044510658</v>
      </c>
      <c r="AG63" s="1">
        <f t="shared" si="16"/>
        <v>1.0563308964115035</v>
      </c>
      <c r="AH63" s="1">
        <f t="shared" si="37"/>
        <v>1.8994772044595596</v>
      </c>
      <c r="AI63" s="1">
        <f t="shared" si="26"/>
        <v>1.2065114656150022</v>
      </c>
      <c r="AJ63" s="1">
        <f t="shared" si="17"/>
        <v>1.2900493841051341</v>
      </c>
      <c r="AK63" s="1">
        <f t="shared" si="38"/>
        <v>1.8503519735568461</v>
      </c>
      <c r="AL63" s="2">
        <f t="shared" si="27"/>
        <v>1.5922308905457012</v>
      </c>
      <c r="AM63" s="2">
        <f t="shared" si="18"/>
        <v>1.792483975567073</v>
      </c>
      <c r="AN63" s="2">
        <f t="shared" si="39"/>
        <v>2.2230043778252662</v>
      </c>
      <c r="AP63">
        <f t="shared" si="19"/>
        <v>2018</v>
      </c>
      <c r="AQ63" s="1">
        <f t="shared" si="28"/>
        <v>0.22092483883606362</v>
      </c>
      <c r="AR63" s="1">
        <f t="shared" si="33"/>
        <v>-0.23371848769363068</v>
      </c>
      <c r="AS63" s="1">
        <f t="shared" si="40"/>
        <v>4.9125230902713479E-2</v>
      </c>
      <c r="AT63" s="2">
        <f t="shared" si="29"/>
        <v>-0.16479458609463538</v>
      </c>
      <c r="AU63" s="2">
        <f t="shared" si="20"/>
        <v>-0.73615307915556949</v>
      </c>
      <c r="AV63" s="2">
        <f t="shared" si="41"/>
        <v>-0.32352717336570658</v>
      </c>
    </row>
    <row r="64" spans="1:48" x14ac:dyDescent="0.35">
      <c r="A64">
        <v>2019</v>
      </c>
      <c r="B64" s="1">
        <v>3.8426</v>
      </c>
      <c r="C64" s="1">
        <v>0.24660000000000001</v>
      </c>
      <c r="D64" s="1">
        <v>3.8302097599999998</v>
      </c>
      <c r="E64" s="1">
        <v>0.16220000000000001</v>
      </c>
      <c r="F64" s="1">
        <v>6.0122909360000003</v>
      </c>
      <c r="G64" s="1">
        <v>0.19084963899999999</v>
      </c>
      <c r="I64" s="1">
        <f t="shared" si="22"/>
        <v>1.346149220815464</v>
      </c>
      <c r="J64" s="1">
        <f t="shared" si="12"/>
        <v>1.3429195693168838</v>
      </c>
      <c r="K64" s="1">
        <f t="shared" si="34"/>
        <v>1.7938058632680833</v>
      </c>
      <c r="L64" s="6"/>
      <c r="M64" s="11">
        <f t="shared" si="30"/>
        <v>0.89882041259422107</v>
      </c>
      <c r="N64" s="11">
        <f t="shared" si="2"/>
        <v>0.70475550158258149</v>
      </c>
      <c r="O64" s="11">
        <f t="shared" si="42"/>
        <v>1.1264308108874481</v>
      </c>
      <c r="P64" s="1"/>
      <c r="Q64" s="12"/>
      <c r="R64" s="14">
        <f t="shared" si="46"/>
        <v>0</v>
      </c>
      <c r="S64" s="14">
        <f t="shared" si="44"/>
        <v>0</v>
      </c>
      <c r="T64" s="14">
        <f t="shared" si="35"/>
        <v>0</v>
      </c>
      <c r="U64" s="14">
        <f t="shared" si="31"/>
        <v>1.346149220815464</v>
      </c>
      <c r="V64" s="14">
        <f t="shared" si="45"/>
        <v>1.3429195693168838</v>
      </c>
      <c r="W64" s="14">
        <f t="shared" si="36"/>
        <v>1.7938058632680833</v>
      </c>
      <c r="X64" s="14">
        <f t="shared" si="13"/>
        <v>1.2065114656150022</v>
      </c>
      <c r="Y64" s="14">
        <f t="shared" si="14"/>
        <v>1.2900493841051341</v>
      </c>
      <c r="Z64" s="14">
        <f t="shared" si="24"/>
        <v>1.8503519735568461</v>
      </c>
      <c r="AA64" s="14">
        <f t="shared" si="32"/>
        <v>0.8759578003240438</v>
      </c>
      <c r="AB64" s="14">
        <f t="shared" si="6"/>
        <v>0.44655410134548934</v>
      </c>
      <c r="AC64" s="14">
        <f t="shared" si="43"/>
        <v>1.0576892682896715</v>
      </c>
      <c r="AE64">
        <f t="shared" si="15"/>
        <v>2019</v>
      </c>
      <c r="AF64" s="1">
        <f t="shared" si="25"/>
        <v>1.346149220815464</v>
      </c>
      <c r="AG64" s="1">
        <f t="shared" si="16"/>
        <v>1.3429195693168838</v>
      </c>
      <c r="AH64" s="1">
        <f t="shared" si="37"/>
        <v>1.7938058632680833</v>
      </c>
      <c r="AI64" s="1">
        <f t="shared" si="26"/>
        <v>1.2065114656150022</v>
      </c>
      <c r="AJ64" s="1">
        <f t="shared" si="17"/>
        <v>1.2900493841051341</v>
      </c>
      <c r="AK64" s="1">
        <f t="shared" si="38"/>
        <v>1.8503519735568461</v>
      </c>
      <c r="AL64" s="2">
        <f t="shared" si="27"/>
        <v>1.5922308905457012</v>
      </c>
      <c r="AM64" s="2">
        <f t="shared" si="18"/>
        <v>1.792483975567073</v>
      </c>
      <c r="AN64" s="2">
        <f t="shared" si="39"/>
        <v>2.2230043778252662</v>
      </c>
      <c r="AP64">
        <f t="shared" si="19"/>
        <v>2019</v>
      </c>
      <c r="AQ64" s="1">
        <f t="shared" si="28"/>
        <v>0.13963775520046173</v>
      </c>
      <c r="AR64" s="1">
        <f t="shared" si="33"/>
        <v>5.2870185211749687E-2</v>
      </c>
      <c r="AS64" s="1">
        <f t="shared" si="40"/>
        <v>-5.6546110288762774E-2</v>
      </c>
      <c r="AT64" s="2">
        <f t="shared" si="29"/>
        <v>-0.24608166973023726</v>
      </c>
      <c r="AU64" s="2">
        <f t="shared" si="20"/>
        <v>-0.44956440625018912</v>
      </c>
      <c r="AV64" s="2">
        <f t="shared" si="41"/>
        <v>-0.42919851455718283</v>
      </c>
    </row>
    <row r="65" spans="1:48" x14ac:dyDescent="0.35">
      <c r="A65">
        <v>2020</v>
      </c>
      <c r="C65" s="1"/>
      <c r="E65" s="1"/>
      <c r="G65" s="1"/>
      <c r="I65" s="1"/>
      <c r="J65" s="1"/>
      <c r="K65" s="1"/>
      <c r="L65" s="6"/>
      <c r="M65" s="11"/>
      <c r="N65" s="11"/>
      <c r="O65" s="11"/>
      <c r="P65" s="1"/>
      <c r="Q65" s="12"/>
      <c r="R65" s="14"/>
      <c r="S65" s="14"/>
      <c r="T65" s="14"/>
      <c r="U65" s="14"/>
      <c r="V65" s="14"/>
      <c r="W65" s="14"/>
      <c r="X65" s="14">
        <f t="shared" si="13"/>
        <v>1.2065114656150022</v>
      </c>
      <c r="Y65" s="14">
        <f t="shared" si="14"/>
        <v>1.2900493841051341</v>
      </c>
      <c r="Z65" s="14">
        <f t="shared" si="24"/>
        <v>1.8503519735568461</v>
      </c>
      <c r="AA65" s="14"/>
      <c r="AB65" s="14"/>
      <c r="AC65" s="14"/>
      <c r="AE65">
        <f t="shared" si="15"/>
        <v>2020</v>
      </c>
      <c r="AF65" s="1"/>
      <c r="AG65" s="1"/>
      <c r="AH65" s="1"/>
      <c r="AI65" s="1">
        <f t="shared" si="26"/>
        <v>1.2065114656150022</v>
      </c>
      <c r="AJ65" s="1">
        <f t="shared" si="17"/>
        <v>1.2900493841051341</v>
      </c>
      <c r="AK65" s="1">
        <f t="shared" si="38"/>
        <v>1.8503519735568461</v>
      </c>
      <c r="AL65" s="2">
        <f t="shared" si="27"/>
        <v>1.5922308905457012</v>
      </c>
      <c r="AM65" s="2">
        <f t="shared" si="18"/>
        <v>1.792483975567073</v>
      </c>
      <c r="AN65" s="2">
        <f t="shared" si="39"/>
        <v>2.2230043778252662</v>
      </c>
      <c r="AP65">
        <f t="shared" si="19"/>
        <v>2020</v>
      </c>
      <c r="AQ65" s="1"/>
      <c r="AR65" s="1"/>
      <c r="AS65" s="1"/>
      <c r="AT65" s="2"/>
      <c r="AU65" s="2"/>
      <c r="AV65" s="2"/>
    </row>
    <row r="66" spans="1:48" x14ac:dyDescent="0.35">
      <c r="A66">
        <v>2021</v>
      </c>
      <c r="B66">
        <v>3.5367299999999999</v>
      </c>
      <c r="C66" s="1">
        <v>0.245</v>
      </c>
      <c r="D66">
        <v>3.3126500000000001</v>
      </c>
      <c r="E66" s="1">
        <v>0.1414</v>
      </c>
      <c r="F66">
        <v>7.8417371620000003</v>
      </c>
      <c r="G66" s="1">
        <v>0.222379415</v>
      </c>
      <c r="I66" s="1">
        <f t="shared" si="22"/>
        <v>1.2632025714317496</v>
      </c>
      <c r="J66" s="1">
        <f t="shared" si="12"/>
        <v>1.1977484733059636</v>
      </c>
      <c r="K66" s="1">
        <f t="shared" si="34"/>
        <v>2.0594603866035204</v>
      </c>
      <c r="L66" s="6"/>
      <c r="M66" s="11">
        <f t="shared" ref="M66" si="47">-LN(NORMDIST(LN(B66),M$3,C66*B66,FALSE))</f>
        <v>0.84773827830438464</v>
      </c>
      <c r="N66" s="11">
        <f t="shared" ref="N66" si="48">-LN(NORMDIST(LN(D66),N$3,E66*D66,FALSE))</f>
        <v>0.96658529418847361</v>
      </c>
      <c r="O66" s="11">
        <f t="shared" ref="O66" si="49">-LN(NORMDIST(LN(F66),O$3,G66*F66,FALSE))</f>
        <v>1.4794263390413387</v>
      </c>
      <c r="P66" s="1"/>
      <c r="Q66" s="12"/>
      <c r="R66" s="14">
        <f>IF(A66&lt;$S$2,I66,0)</f>
        <v>0</v>
      </c>
      <c r="S66" s="14">
        <f>IF(A66&lt;$S$2,J66,0)</f>
        <v>0</v>
      </c>
      <c r="T66" s="14">
        <f>IF(A66&lt;$S$2,K66,0)</f>
        <v>0</v>
      </c>
      <c r="U66" s="14">
        <f t="shared" si="31"/>
        <v>1.2632025714317496</v>
      </c>
      <c r="V66" s="14">
        <f>IF(A66&gt;=$S$2,J66,0)</f>
        <v>1.1977484733059636</v>
      </c>
      <c r="W66" s="14">
        <f>IF(A66&gt;=$S$2,K66,0)</f>
        <v>2.0594603866035204</v>
      </c>
      <c r="X66" s="14">
        <f t="shared" si="13"/>
        <v>1.2065114656150022</v>
      </c>
      <c r="Y66" s="14">
        <f t="shared" si="14"/>
        <v>1.2900493841051341</v>
      </c>
      <c r="Z66" s="14">
        <f t="shared" si="24"/>
        <v>1.8503519735568461</v>
      </c>
      <c r="AA66" s="14">
        <f t="shared" ref="AA66" si="50">-LN(NORMDIST(LN(B66),X66,B66*C66,FALSE))</f>
        <v>0.77778428311466374</v>
      </c>
      <c r="AB66" s="14">
        <f t="shared" ref="AB66" si="51">-LN(NORMDIST(LN(D66),Y66,D66*E66,FALSE))</f>
        <v>0.17993924219276664</v>
      </c>
      <c r="AC66" s="14">
        <f t="shared" ref="AC66" si="52">-LN(NORMDIST(LN(F66),Z66,F66*G66,FALSE))</f>
        <v>1.4822181503727498</v>
      </c>
      <c r="AE66">
        <f t="shared" si="15"/>
        <v>2021</v>
      </c>
      <c r="AF66" s="1">
        <f t="shared" si="25"/>
        <v>1.2632025714317496</v>
      </c>
      <c r="AG66" s="1">
        <f t="shared" si="16"/>
        <v>1.1977484733059636</v>
      </c>
      <c r="AH66" s="1">
        <f t="shared" si="37"/>
        <v>2.0594603866035204</v>
      </c>
      <c r="AI66" s="1">
        <f t="shared" si="26"/>
        <v>1.2065114656150022</v>
      </c>
      <c r="AJ66" s="1">
        <f t="shared" si="17"/>
        <v>1.2900493841051341</v>
      </c>
      <c r="AK66" s="1">
        <f t="shared" si="38"/>
        <v>1.8503519735568461</v>
      </c>
      <c r="AL66" s="2">
        <f t="shared" si="27"/>
        <v>1.5922308905457012</v>
      </c>
      <c r="AM66" s="2">
        <f t="shared" si="18"/>
        <v>1.792483975567073</v>
      </c>
      <c r="AN66" s="2">
        <f t="shared" si="39"/>
        <v>2.2230043778252662</v>
      </c>
      <c r="AP66">
        <f t="shared" si="19"/>
        <v>2021</v>
      </c>
      <c r="AQ66" s="1">
        <f t="shared" si="28"/>
        <v>5.6691105816747411E-2</v>
      </c>
      <c r="AR66" s="1">
        <f t="shared" si="33"/>
        <v>-9.2300910799170577E-2</v>
      </c>
      <c r="AS66" s="1">
        <f t="shared" si="40"/>
        <v>0.20910841304667427</v>
      </c>
      <c r="AT66" s="2">
        <f t="shared" si="29"/>
        <v>-0.32902831911395158</v>
      </c>
      <c r="AU66" s="2">
        <f t="shared" si="20"/>
        <v>-0.59473550226110938</v>
      </c>
      <c r="AV66" s="2">
        <f t="shared" si="41"/>
        <v>-0.16354399122174579</v>
      </c>
    </row>
    <row r="68" spans="1:48" x14ac:dyDescent="0.35">
      <c r="B68" t="s">
        <v>46</v>
      </c>
      <c r="C68" s="17">
        <f>MIN(C8:C66)</f>
        <v>0.23719999999999999</v>
      </c>
      <c r="D68" s="17"/>
      <c r="E68" s="17">
        <f t="shared" ref="E68:G68" si="53">MIN(E8:E66)</f>
        <v>0.12280000000000001</v>
      </c>
      <c r="F68" s="17"/>
      <c r="G68" s="17">
        <f t="shared" si="53"/>
        <v>9.3636055999999995E-2</v>
      </c>
    </row>
    <row r="69" spans="1:48" x14ac:dyDescent="0.35">
      <c r="B69" t="s">
        <v>47</v>
      </c>
      <c r="C69" s="17">
        <f>MAX(C8:C66)</f>
        <v>0.61799999999999999</v>
      </c>
      <c r="D69" s="17"/>
      <c r="E69" s="17">
        <f t="shared" ref="E69:G69" si="54">MAX(E8:E66)</f>
        <v>0.30880000000000002</v>
      </c>
      <c r="F69" s="17"/>
      <c r="G69" s="17">
        <f t="shared" si="54"/>
        <v>0.447005123</v>
      </c>
    </row>
  </sheetData>
  <conditionalFormatting sqref="AY8:AY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BFB-CBB8-4164-8699-D55B36745467}">
  <dimension ref="A1:AL82"/>
  <sheetViews>
    <sheetView topLeftCell="K1" workbookViewId="0">
      <selection activeCell="AD21" sqref="AD21"/>
    </sheetView>
  </sheetViews>
  <sheetFormatPr defaultRowHeight="14.5" x14ac:dyDescent="0.35"/>
  <cols>
    <col min="19" max="19" width="17.7265625" bestFit="1" customWidth="1"/>
    <col min="27" max="27" width="10.453125" customWidth="1"/>
  </cols>
  <sheetData>
    <row r="1" spans="1:33" x14ac:dyDescent="0.35">
      <c r="B1" t="s">
        <v>51</v>
      </c>
      <c r="I1" t="s">
        <v>52</v>
      </c>
    </row>
    <row r="2" spans="1:33" x14ac:dyDescent="0.35">
      <c r="B2" t="s">
        <v>2</v>
      </c>
      <c r="C2" t="s">
        <v>3</v>
      </c>
      <c r="D2" t="s">
        <v>4</v>
      </c>
      <c r="E2" t="s">
        <v>48</v>
      </c>
      <c r="F2" t="s">
        <v>49</v>
      </c>
      <c r="G2" t="s">
        <v>50</v>
      </c>
      <c r="I2" t="s">
        <v>2</v>
      </c>
      <c r="J2" t="s">
        <v>48</v>
      </c>
      <c r="K2" t="s">
        <v>3</v>
      </c>
      <c r="L2" t="s">
        <v>49</v>
      </c>
      <c r="M2" t="s">
        <v>4</v>
      </c>
      <c r="N2" t="s">
        <v>50</v>
      </c>
    </row>
    <row r="3" spans="1:33" x14ac:dyDescent="0.35">
      <c r="A3">
        <v>1963</v>
      </c>
      <c r="C3">
        <v>5.32</v>
      </c>
      <c r="K3">
        <v>1.6714733033535532</v>
      </c>
    </row>
    <row r="4" spans="1:33" ht="15" thickBot="1" x14ac:dyDescent="0.4">
      <c r="A4">
        <v>1964</v>
      </c>
      <c r="C4">
        <v>1.8607883000000001</v>
      </c>
      <c r="F4">
        <v>5.32</v>
      </c>
      <c r="K4" s="23">
        <v>0.62100021514426706</v>
      </c>
      <c r="L4" s="24">
        <v>1.6714733033535532</v>
      </c>
      <c r="S4" s="3" t="s">
        <v>51</v>
      </c>
    </row>
    <row r="5" spans="1:33" x14ac:dyDescent="0.35">
      <c r="A5">
        <v>1965</v>
      </c>
      <c r="C5">
        <v>4.1210000000000004</v>
      </c>
      <c r="F5">
        <v>1.8607883000000001</v>
      </c>
      <c r="K5" s="25">
        <v>1.4160958523566805</v>
      </c>
      <c r="L5" s="26">
        <v>0.62100021514426706</v>
      </c>
      <c r="S5" s="20"/>
      <c r="T5" s="20" t="s">
        <v>2</v>
      </c>
      <c r="U5" s="20" t="s">
        <v>3</v>
      </c>
      <c r="V5" s="20" t="s">
        <v>4</v>
      </c>
      <c r="W5" s="20" t="s">
        <v>48</v>
      </c>
      <c r="X5" s="20" t="s">
        <v>49</v>
      </c>
      <c r="Y5" s="20" t="s">
        <v>50</v>
      </c>
    </row>
    <row r="6" spans="1:33" x14ac:dyDescent="0.35">
      <c r="A6">
        <v>1966</v>
      </c>
      <c r="C6">
        <v>7.45</v>
      </c>
      <c r="F6">
        <v>4.1210000000000004</v>
      </c>
      <c r="K6" s="25">
        <v>2.0082140323914683</v>
      </c>
      <c r="L6" s="26">
        <v>1.4160958523566805</v>
      </c>
      <c r="S6" s="18" t="s">
        <v>2</v>
      </c>
      <c r="T6" s="18">
        <v>1</v>
      </c>
      <c r="U6" s="18"/>
      <c r="V6" s="18"/>
      <c r="W6" s="18"/>
      <c r="X6" s="18"/>
      <c r="Y6" s="18"/>
    </row>
    <row r="7" spans="1:33" x14ac:dyDescent="0.35">
      <c r="A7">
        <v>1967</v>
      </c>
      <c r="C7">
        <v>3.923706965</v>
      </c>
      <c r="F7">
        <v>7.45</v>
      </c>
      <c r="K7" s="25">
        <v>1.3670368612897315</v>
      </c>
      <c r="L7" s="26">
        <v>2.0082140323914683</v>
      </c>
      <c r="S7" s="18" t="s">
        <v>3</v>
      </c>
      <c r="T7" s="18">
        <v>0.49937993978136774</v>
      </c>
      <c r="U7" s="18">
        <v>1</v>
      </c>
      <c r="V7" s="18"/>
      <c r="W7" s="18"/>
      <c r="X7" s="18"/>
      <c r="Y7" s="18"/>
    </row>
    <row r="8" spans="1:33" x14ac:dyDescent="0.35">
      <c r="A8">
        <v>1968</v>
      </c>
      <c r="B8">
        <v>1.6305499999999999</v>
      </c>
      <c r="C8">
        <v>4.2649999999999997</v>
      </c>
      <c r="F8">
        <v>3.923706965</v>
      </c>
      <c r="I8">
        <v>0.48891738121711081</v>
      </c>
      <c r="K8" s="25">
        <v>1.4504421809436423</v>
      </c>
      <c r="L8" s="26">
        <v>1.3670368612897315</v>
      </c>
      <c r="S8" s="18" t="s">
        <v>4</v>
      </c>
      <c r="T8" s="18">
        <v>0.64897327683938666</v>
      </c>
      <c r="U8" s="18">
        <v>0.65536954042913942</v>
      </c>
      <c r="V8" s="18">
        <v>1</v>
      </c>
      <c r="W8" s="18"/>
      <c r="X8" s="18"/>
      <c r="Y8" s="18"/>
    </row>
    <row r="9" spans="1:33" x14ac:dyDescent="0.35">
      <c r="A9">
        <v>1969</v>
      </c>
      <c r="B9">
        <v>4.0181399999999998</v>
      </c>
      <c r="C9">
        <v>9.9030000000000005</v>
      </c>
      <c r="E9">
        <v>1.6305499999999999</v>
      </c>
      <c r="F9">
        <v>4.2649999999999997</v>
      </c>
      <c r="I9" s="23">
        <v>1.3908191089913071</v>
      </c>
      <c r="J9" s="29">
        <v>0.48891738121711081</v>
      </c>
      <c r="K9" s="25">
        <v>2.2928377415391656</v>
      </c>
      <c r="L9" s="26">
        <v>1.4504421809436423</v>
      </c>
      <c r="S9" s="18" t="s">
        <v>48</v>
      </c>
      <c r="T9" s="21">
        <v>0.52397727811506489</v>
      </c>
      <c r="U9" s="18">
        <v>0.14673259266561839</v>
      </c>
      <c r="V9" s="18">
        <v>0.47433415856940381</v>
      </c>
      <c r="W9" s="18">
        <v>1</v>
      </c>
      <c r="X9" s="18"/>
      <c r="Y9" s="18"/>
    </row>
    <row r="10" spans="1:33" x14ac:dyDescent="0.35">
      <c r="A10">
        <v>1970</v>
      </c>
      <c r="B10">
        <v>6.6512000000000002</v>
      </c>
      <c r="C10">
        <v>8.7579999999999991</v>
      </c>
      <c r="E10">
        <v>4.0181399999999998</v>
      </c>
      <c r="F10">
        <v>9.9030000000000005</v>
      </c>
      <c r="I10" s="25">
        <v>1.8947972895162359</v>
      </c>
      <c r="J10" s="30">
        <v>1.3908191089913071</v>
      </c>
      <c r="K10" s="25">
        <v>2.1699675683792066</v>
      </c>
      <c r="L10" s="26">
        <v>2.2928377415391656</v>
      </c>
      <c r="S10" s="18" t="s">
        <v>49</v>
      </c>
      <c r="T10" s="18">
        <v>0.55689258956963172</v>
      </c>
      <c r="U10" s="21">
        <v>0.57256881102096602</v>
      </c>
      <c r="V10" s="18">
        <v>0.47039921852531941</v>
      </c>
      <c r="W10" s="18">
        <v>0.49459381997975455</v>
      </c>
      <c r="X10" s="18">
        <v>1</v>
      </c>
      <c r="Y10" s="18"/>
    </row>
    <row r="11" spans="1:33" ht="15" thickBot="1" x14ac:dyDescent="0.4">
      <c r="A11">
        <v>1971</v>
      </c>
      <c r="B11">
        <v>3.6831100000000001</v>
      </c>
      <c r="C11">
        <v>10.811999999999999</v>
      </c>
      <c r="E11">
        <v>6.6512000000000002</v>
      </c>
      <c r="F11">
        <v>8.7579999999999991</v>
      </c>
      <c r="I11" s="25">
        <v>1.3037575039732052</v>
      </c>
      <c r="J11" s="30">
        <v>1.8947972895162359</v>
      </c>
      <c r="K11" s="25">
        <v>2.3806566284142012</v>
      </c>
      <c r="L11" s="26">
        <v>2.1699675683792066</v>
      </c>
      <c r="S11" s="19" t="s">
        <v>50</v>
      </c>
      <c r="T11" s="19">
        <v>0.58437685822297769</v>
      </c>
      <c r="U11" s="19">
        <v>0.53407480633614046</v>
      </c>
      <c r="V11" s="22">
        <v>0.44158504897042694</v>
      </c>
      <c r="W11" s="19">
        <v>0.64947032836228114</v>
      </c>
      <c r="X11" s="19">
        <v>0.6465391883034074</v>
      </c>
      <c r="Y11" s="19">
        <v>1</v>
      </c>
    </row>
    <row r="12" spans="1:33" x14ac:dyDescent="0.35">
      <c r="A12">
        <v>1972</v>
      </c>
      <c r="B12">
        <v>11.55255</v>
      </c>
      <c r="C12">
        <v>13.733000000000001</v>
      </c>
      <c r="E12">
        <v>3.6831100000000001</v>
      </c>
      <c r="F12">
        <v>10.811999999999999</v>
      </c>
      <c r="I12" s="25">
        <v>2.4469061918204362</v>
      </c>
      <c r="J12" s="30">
        <v>1.3037575039732052</v>
      </c>
      <c r="K12" s="25">
        <v>2.6198016955481447</v>
      </c>
      <c r="L12" s="26">
        <v>2.3806566284142012</v>
      </c>
    </row>
    <row r="13" spans="1:33" ht="15" thickBot="1" x14ac:dyDescent="0.4">
      <c r="A13">
        <v>1973</v>
      </c>
      <c r="B13">
        <v>10.54407</v>
      </c>
      <c r="C13">
        <v>9.7059999999999995</v>
      </c>
      <c r="E13">
        <v>11.55255</v>
      </c>
      <c r="F13">
        <v>13.733000000000001</v>
      </c>
      <c r="I13" s="25">
        <v>2.3555636165848517</v>
      </c>
      <c r="J13" s="30">
        <v>2.4469061918204362</v>
      </c>
      <c r="K13" s="25">
        <v>2.2727442509830245</v>
      </c>
      <c r="L13" s="26">
        <v>2.6198016955481447</v>
      </c>
      <c r="S13" s="3" t="s">
        <v>81</v>
      </c>
      <c r="AA13" s="3" t="s">
        <v>82</v>
      </c>
    </row>
    <row r="14" spans="1:33" x14ac:dyDescent="0.35">
      <c r="A14">
        <v>1974</v>
      </c>
      <c r="B14">
        <v>8.8084699999999998</v>
      </c>
      <c r="C14">
        <v>5.3369999999999997</v>
      </c>
      <c r="E14">
        <v>10.54407</v>
      </c>
      <c r="F14">
        <v>9.7059999999999995</v>
      </c>
      <c r="I14" s="25">
        <v>2.1757137585780435</v>
      </c>
      <c r="J14" s="30">
        <v>2.3555636165848517</v>
      </c>
      <c r="K14" s="25">
        <v>1.6746636973518076</v>
      </c>
      <c r="L14" s="26">
        <v>2.2727442509830245</v>
      </c>
      <c r="S14" s="20"/>
      <c r="T14" s="20" t="s">
        <v>2</v>
      </c>
      <c r="U14" s="20" t="s">
        <v>3</v>
      </c>
      <c r="V14" s="20" t="s">
        <v>4</v>
      </c>
      <c r="W14" s="20" t="s">
        <v>48</v>
      </c>
      <c r="X14" s="20" t="s">
        <v>49</v>
      </c>
      <c r="Y14" s="20" t="s">
        <v>50</v>
      </c>
      <c r="AA14" s="20"/>
      <c r="AB14" s="20" t="s">
        <v>2</v>
      </c>
      <c r="AC14" s="20" t="s">
        <v>3</v>
      </c>
      <c r="AD14" s="20" t="s">
        <v>4</v>
      </c>
      <c r="AE14" s="20" t="s">
        <v>48</v>
      </c>
      <c r="AF14" s="20" t="s">
        <v>49</v>
      </c>
      <c r="AG14" s="20" t="s">
        <v>50</v>
      </c>
    </row>
    <row r="15" spans="1:33" x14ac:dyDescent="0.35">
      <c r="A15">
        <v>1975</v>
      </c>
      <c r="B15">
        <v>9.3102400000000003</v>
      </c>
      <c r="C15">
        <v>5.0590000000000002</v>
      </c>
      <c r="E15">
        <v>8.8084699999999998</v>
      </c>
      <c r="F15">
        <v>5.3369999999999997</v>
      </c>
      <c r="I15" s="25">
        <v>2.2311148696892555</v>
      </c>
      <c r="J15" s="30">
        <v>2.1757137585780435</v>
      </c>
      <c r="K15" s="25">
        <v>1.6211688353097991</v>
      </c>
      <c r="L15" s="26">
        <v>1.6746636973518076</v>
      </c>
      <c r="S15" s="18" t="s">
        <v>2</v>
      </c>
      <c r="T15" s="18">
        <v>1</v>
      </c>
      <c r="U15" s="18"/>
      <c r="V15" s="18"/>
      <c r="W15" s="18"/>
      <c r="X15" s="18"/>
      <c r="Y15" s="18"/>
      <c r="AA15" s="18" t="s">
        <v>2</v>
      </c>
      <c r="AB15" s="18">
        <v>1</v>
      </c>
      <c r="AC15" s="18"/>
      <c r="AD15" s="18"/>
      <c r="AE15" s="18"/>
      <c r="AF15" s="18"/>
      <c r="AG15" s="18"/>
    </row>
    <row r="16" spans="1:33" x14ac:dyDescent="0.35">
      <c r="A16">
        <v>1976</v>
      </c>
      <c r="B16">
        <v>11.202349999999999</v>
      </c>
      <c r="C16">
        <v>6.7119999999999997</v>
      </c>
      <c r="E16">
        <v>9.3102400000000003</v>
      </c>
      <c r="F16">
        <v>5.0590000000000002</v>
      </c>
      <c r="I16" s="25">
        <v>2.416123577720183</v>
      </c>
      <c r="J16" s="30">
        <v>2.2311148696892555</v>
      </c>
      <c r="K16" s="25">
        <v>1.903896969164905</v>
      </c>
      <c r="L16" s="26">
        <v>1.6211688353097991</v>
      </c>
      <c r="S16" s="18" t="s">
        <v>3</v>
      </c>
      <c r="T16" s="18">
        <v>0.46826496929871114</v>
      </c>
      <c r="U16" s="18">
        <v>1</v>
      </c>
      <c r="V16" s="18"/>
      <c r="W16" s="18"/>
      <c r="X16" s="18"/>
      <c r="Y16" s="18"/>
      <c r="AA16" s="18" t="s">
        <v>3</v>
      </c>
      <c r="AB16" s="18">
        <v>0.15628475031254338</v>
      </c>
      <c r="AC16" s="18">
        <v>1</v>
      </c>
      <c r="AD16" s="18"/>
      <c r="AE16" s="18"/>
      <c r="AF16" s="18"/>
      <c r="AG16" s="18"/>
    </row>
    <row r="17" spans="1:33" x14ac:dyDescent="0.35">
      <c r="A17">
        <v>1977</v>
      </c>
      <c r="B17">
        <v>6.9611299999999998</v>
      </c>
      <c r="C17">
        <v>10.189</v>
      </c>
      <c r="E17">
        <v>11.202349999999999</v>
      </c>
      <c r="F17">
        <v>6.7119999999999997</v>
      </c>
      <c r="I17" s="25">
        <v>1.9403418174898062</v>
      </c>
      <c r="J17" s="30">
        <v>2.416123577720183</v>
      </c>
      <c r="K17" s="25">
        <v>2.3213087069921481</v>
      </c>
      <c r="L17" s="26">
        <v>1.903896969164905</v>
      </c>
      <c r="S17" s="18" t="s">
        <v>4</v>
      </c>
      <c r="T17" s="18">
        <v>0.67561340456754149</v>
      </c>
      <c r="U17" s="18">
        <v>0.61018945961716475</v>
      </c>
      <c r="V17" s="18">
        <v>1</v>
      </c>
      <c r="W17" s="18"/>
      <c r="X17" s="18"/>
      <c r="Y17" s="18"/>
      <c r="AA17" s="18" t="s">
        <v>4</v>
      </c>
      <c r="AB17" s="18">
        <v>0.34479094374771402</v>
      </c>
      <c r="AC17" s="18">
        <v>0.22786410122096998</v>
      </c>
      <c r="AD17" s="18">
        <v>1</v>
      </c>
      <c r="AE17" s="18"/>
      <c r="AF17" s="18"/>
      <c r="AG17" s="18"/>
    </row>
    <row r="18" spans="1:33" x14ac:dyDescent="0.35">
      <c r="A18">
        <v>1978</v>
      </c>
      <c r="B18">
        <v>3.3672499999999999</v>
      </c>
      <c r="C18">
        <v>8.1530000000000005</v>
      </c>
      <c r="E18">
        <v>6.9611299999999998</v>
      </c>
      <c r="F18">
        <v>10.189</v>
      </c>
      <c r="I18" s="25">
        <v>1.2140963874967872</v>
      </c>
      <c r="J18" s="30">
        <v>1.9403418174898062</v>
      </c>
      <c r="K18" s="25">
        <v>2.0983859576807737</v>
      </c>
      <c r="L18" s="26">
        <v>2.3213087069921481</v>
      </c>
      <c r="S18" s="18" t="s">
        <v>48</v>
      </c>
      <c r="T18" s="21">
        <v>0.57870587197961765</v>
      </c>
      <c r="U18" s="18">
        <v>0.1530428532512868</v>
      </c>
      <c r="V18" s="18">
        <v>0.44396851318513197</v>
      </c>
      <c r="W18" s="18">
        <v>1</v>
      </c>
      <c r="X18" s="18"/>
      <c r="Y18" s="18"/>
      <c r="AA18" s="18" t="s">
        <v>48</v>
      </c>
      <c r="AB18" s="21">
        <v>-7.727500522597594E-2</v>
      </c>
      <c r="AC18" s="18">
        <v>0.44196986878590999</v>
      </c>
      <c r="AD18" s="18">
        <v>4.5439125287718207E-2</v>
      </c>
      <c r="AE18" s="18">
        <v>1</v>
      </c>
      <c r="AF18" s="18"/>
      <c r="AG18" s="18"/>
    </row>
    <row r="19" spans="1:33" x14ac:dyDescent="0.35">
      <c r="A19">
        <v>1979</v>
      </c>
      <c r="B19">
        <v>5.8557399999999999</v>
      </c>
      <c r="C19">
        <v>5.548</v>
      </c>
      <c r="E19">
        <v>3.3672499999999999</v>
      </c>
      <c r="F19">
        <v>8.1530000000000005</v>
      </c>
      <c r="I19" s="25">
        <v>1.767422376766246</v>
      </c>
      <c r="J19" s="30">
        <v>1.2140963874967872</v>
      </c>
      <c r="K19" s="25">
        <v>1.7134375024525852</v>
      </c>
      <c r="L19" s="26">
        <v>2.0983859576807737</v>
      </c>
      <c r="S19" s="18" t="s">
        <v>49</v>
      </c>
      <c r="T19" s="18">
        <v>0.56259149847566514</v>
      </c>
      <c r="U19" s="21">
        <v>0.48920479761024394</v>
      </c>
      <c r="V19" s="18">
        <v>0.39079323600446569</v>
      </c>
      <c r="W19" s="18">
        <v>0.46446095718455638</v>
      </c>
      <c r="X19" s="18">
        <v>1</v>
      </c>
      <c r="Y19" s="18"/>
      <c r="AA19" s="18" t="s">
        <v>49</v>
      </c>
      <c r="AB19" s="18">
        <v>0.52956595665796835</v>
      </c>
      <c r="AC19" s="21">
        <v>-0.22739507105754059</v>
      </c>
      <c r="AD19" s="18">
        <v>0.56138636142940634</v>
      </c>
      <c r="AE19" s="18">
        <v>-0.414136603030066</v>
      </c>
      <c r="AF19" s="18">
        <v>1</v>
      </c>
      <c r="AG19" s="18"/>
    </row>
    <row r="20" spans="1:33" ht="15" thickBot="1" x14ac:dyDescent="0.4">
      <c r="A20">
        <v>1980</v>
      </c>
      <c r="B20">
        <v>11.89564</v>
      </c>
      <c r="C20">
        <v>10.952</v>
      </c>
      <c r="E20">
        <v>5.8557399999999999</v>
      </c>
      <c r="F20">
        <v>5.548</v>
      </c>
      <c r="I20" s="25">
        <v>2.4761719464269092</v>
      </c>
      <c r="J20" s="30">
        <v>1.767422376766246</v>
      </c>
      <c r="K20" s="25">
        <v>2.3935220879861476</v>
      </c>
      <c r="L20" s="26">
        <v>1.7134375024525852</v>
      </c>
      <c r="S20" s="19" t="s">
        <v>50</v>
      </c>
      <c r="T20" s="19">
        <v>0.52413026329741941</v>
      </c>
      <c r="U20" s="19">
        <v>0.50779982942278867</v>
      </c>
      <c r="V20" s="22">
        <v>0.45206940832297865</v>
      </c>
      <c r="W20" s="19">
        <v>0.68065011589040758</v>
      </c>
      <c r="X20" s="19">
        <v>0.59851521313789924</v>
      </c>
      <c r="Y20" s="19">
        <v>1</v>
      </c>
      <c r="AA20" s="19" t="s">
        <v>50</v>
      </c>
      <c r="AB20" s="19">
        <v>-5.7336086013172076E-2</v>
      </c>
      <c r="AC20" s="19">
        <v>0.61810523583295862</v>
      </c>
      <c r="AD20" s="22">
        <f>+AE68</f>
        <v>9.3500615870077547E-2</v>
      </c>
      <c r="AE20" s="19">
        <v>0.61670177703746998</v>
      </c>
      <c r="AF20" s="19">
        <v>-9.3500615870078907E-2</v>
      </c>
      <c r="AG20" s="19">
        <v>1</v>
      </c>
    </row>
    <row r="21" spans="1:33" x14ac:dyDescent="0.35">
      <c r="A21">
        <v>1981</v>
      </c>
      <c r="B21">
        <v>17.887609999999999</v>
      </c>
      <c r="C21">
        <v>8.3870000000000005</v>
      </c>
      <c r="E21">
        <v>11.89564</v>
      </c>
      <c r="F21">
        <v>10.952</v>
      </c>
      <c r="I21" s="25">
        <v>2.8841082944094332</v>
      </c>
      <c r="J21" s="30">
        <v>2.4761719464269092</v>
      </c>
      <c r="K21" s="25">
        <v>2.1266828880022746</v>
      </c>
      <c r="L21" s="26">
        <v>2.3935220879861476</v>
      </c>
    </row>
    <row r="22" spans="1:33" x14ac:dyDescent="0.35">
      <c r="A22">
        <v>1982</v>
      </c>
      <c r="B22">
        <v>6.6347199999999997</v>
      </c>
      <c r="C22">
        <v>1.869</v>
      </c>
      <c r="E22">
        <v>17.887609999999999</v>
      </c>
      <c r="F22">
        <v>8.3870000000000005</v>
      </c>
      <c r="I22" s="25">
        <v>1.892316466441559</v>
      </c>
      <c r="J22" s="30">
        <v>2.8841082944094332</v>
      </c>
      <c r="K22" s="25">
        <v>0.62540352847342573</v>
      </c>
      <c r="L22" s="26">
        <v>2.1266828880022746</v>
      </c>
      <c r="S22" s="3" t="s">
        <v>78</v>
      </c>
    </row>
    <row r="23" spans="1:33" x14ac:dyDescent="0.35">
      <c r="A23">
        <v>1983</v>
      </c>
      <c r="B23">
        <v>3.22573</v>
      </c>
      <c r="C23">
        <v>8.99</v>
      </c>
      <c r="E23">
        <v>6.6347199999999997</v>
      </c>
      <c r="F23">
        <v>1.869</v>
      </c>
      <c r="I23" s="25">
        <v>1.1711592812220957</v>
      </c>
      <c r="J23" s="30">
        <v>1.892316466441559</v>
      </c>
      <c r="K23" s="25">
        <v>2.1961128484835291</v>
      </c>
      <c r="L23" s="26">
        <v>0.62540352847342573</v>
      </c>
      <c r="S23" t="s">
        <v>53</v>
      </c>
    </row>
    <row r="24" spans="1:33" ht="15" thickBot="1" x14ac:dyDescent="0.4">
      <c r="A24">
        <v>1984</v>
      </c>
      <c r="B24">
        <v>2.7141099999999998</v>
      </c>
      <c r="C24">
        <v>5.173</v>
      </c>
      <c r="E24">
        <v>3.22573</v>
      </c>
      <c r="F24">
        <v>8.99</v>
      </c>
      <c r="I24" s="25">
        <v>0.99846409117350199</v>
      </c>
      <c r="J24" s="30">
        <v>1.1711592812220957</v>
      </c>
      <c r="K24" s="25">
        <v>1.6434527910213781</v>
      </c>
      <c r="L24" s="26">
        <v>2.1961128484835291</v>
      </c>
    </row>
    <row r="25" spans="1:33" x14ac:dyDescent="0.35">
      <c r="A25">
        <v>1985</v>
      </c>
      <c r="B25">
        <v>4.7072700000000003</v>
      </c>
      <c r="C25">
        <v>9.1720000000000006</v>
      </c>
      <c r="E25">
        <v>2.7141099999999998</v>
      </c>
      <c r="F25">
        <v>5.173</v>
      </c>
      <c r="I25" s="25">
        <v>1.5491081221505776</v>
      </c>
      <c r="J25" s="30">
        <v>0.99846409117350199</v>
      </c>
      <c r="K25" s="25">
        <v>2.2161553649956582</v>
      </c>
      <c r="L25" s="26">
        <v>1.6434527910213781</v>
      </c>
      <c r="S25" s="32" t="s">
        <v>54</v>
      </c>
      <c r="T25" s="32"/>
    </row>
    <row r="26" spans="1:33" x14ac:dyDescent="0.35">
      <c r="A26">
        <v>1986</v>
      </c>
      <c r="B26">
        <v>8.8207699999999996</v>
      </c>
      <c r="C26">
        <v>14.228</v>
      </c>
      <c r="E26">
        <v>4.7072700000000003</v>
      </c>
      <c r="F26">
        <v>9.1720000000000006</v>
      </c>
      <c r="I26" s="25">
        <v>2.1771091677954395</v>
      </c>
      <c r="J26" s="30">
        <v>1.5491081221505776</v>
      </c>
      <c r="K26" s="25">
        <v>2.6552118540862089</v>
      </c>
      <c r="L26" s="26">
        <v>2.2161553649956582</v>
      </c>
      <c r="S26" s="18" t="s">
        <v>55</v>
      </c>
      <c r="T26" s="18">
        <v>0.57870587197961798</v>
      </c>
    </row>
    <row r="27" spans="1:33" x14ac:dyDescent="0.35">
      <c r="A27">
        <v>1987</v>
      </c>
      <c r="B27">
        <v>7.6944299999999997</v>
      </c>
      <c r="C27">
        <v>7.7969999999999997</v>
      </c>
      <c r="E27">
        <v>8.8207699999999996</v>
      </c>
      <c r="F27">
        <v>14.228</v>
      </c>
      <c r="I27" s="25">
        <v>2.0404966904731485</v>
      </c>
      <c r="J27" s="30">
        <v>2.1771091677954395</v>
      </c>
      <c r="K27" s="25">
        <v>2.0537390443274628</v>
      </c>
      <c r="L27" s="26">
        <v>2.6552118540862089</v>
      </c>
      <c r="S27" s="18" t="s">
        <v>56</v>
      </c>
      <c r="T27" s="18">
        <v>0.33490048626368996</v>
      </c>
      <c r="U27" s="33">
        <f>SQRT(T27)</f>
        <v>0.57870587197961798</v>
      </c>
    </row>
    <row r="28" spans="1:33" x14ac:dyDescent="0.35">
      <c r="A28">
        <v>1988</v>
      </c>
      <c r="B28">
        <v>4.7107700000000001</v>
      </c>
      <c r="C28">
        <v>8.532</v>
      </c>
      <c r="E28">
        <v>7.6944299999999997</v>
      </c>
      <c r="F28">
        <v>7.7969999999999997</v>
      </c>
      <c r="I28" s="25">
        <v>1.5498513766198989</v>
      </c>
      <c r="J28" s="30">
        <v>2.0404966904731485</v>
      </c>
      <c r="K28" s="25">
        <v>2.1438238006091042</v>
      </c>
      <c r="L28" s="26">
        <v>2.0537390443274628</v>
      </c>
      <c r="S28" s="18" t="s">
        <v>57</v>
      </c>
      <c r="T28" s="18">
        <v>0.32132702679968361</v>
      </c>
    </row>
    <row r="29" spans="1:33" x14ac:dyDescent="0.35">
      <c r="A29">
        <v>1989</v>
      </c>
      <c r="B29">
        <v>3.5323000000000002</v>
      </c>
      <c r="C29">
        <v>12.136900000000001</v>
      </c>
      <c r="E29">
        <v>4.7107700000000001</v>
      </c>
      <c r="F29">
        <v>8.532</v>
      </c>
      <c r="I29" s="25">
        <v>1.2619492168470547</v>
      </c>
      <c r="J29" s="30">
        <v>1.5498513766198989</v>
      </c>
      <c r="K29" s="25">
        <v>2.4962503988219287</v>
      </c>
      <c r="L29" s="26">
        <v>2.1438238006091042</v>
      </c>
      <c r="S29" s="18" t="s">
        <v>58</v>
      </c>
      <c r="T29" s="18">
        <v>0.43987937631181434</v>
      </c>
    </row>
    <row r="30" spans="1:33" ht="15" thickBot="1" x14ac:dyDescent="0.4">
      <c r="A30">
        <v>1990</v>
      </c>
      <c r="B30">
        <v>12.3233</v>
      </c>
      <c r="C30">
        <v>12.8401</v>
      </c>
      <c r="D30">
        <v>16.20714821</v>
      </c>
      <c r="E30">
        <v>3.5323000000000002</v>
      </c>
      <c r="F30">
        <v>12.136900000000001</v>
      </c>
      <c r="I30" s="25">
        <v>2.5114917793809113</v>
      </c>
      <c r="J30" s="30">
        <v>1.2619492168470547</v>
      </c>
      <c r="K30" s="25">
        <v>2.5525730863934815</v>
      </c>
      <c r="L30" s="26">
        <v>2.4962503988219287</v>
      </c>
      <c r="M30">
        <v>2.7854523924481382</v>
      </c>
      <c r="S30" s="19" t="s">
        <v>59</v>
      </c>
      <c r="T30" s="19">
        <v>51</v>
      </c>
    </row>
    <row r="31" spans="1:33" x14ac:dyDescent="0.35">
      <c r="A31">
        <v>1991</v>
      </c>
      <c r="B31">
        <v>8.9741999999999997</v>
      </c>
      <c r="C31">
        <v>13.4894</v>
      </c>
      <c r="D31">
        <v>17.847234419999999</v>
      </c>
      <c r="E31">
        <v>12.3233</v>
      </c>
      <c r="F31">
        <v>12.8401</v>
      </c>
      <c r="G31">
        <v>16.20714821</v>
      </c>
      <c r="I31" s="25">
        <v>2.194353793911199</v>
      </c>
      <c r="J31" s="30">
        <v>2.5114917793809113</v>
      </c>
      <c r="K31" s="25">
        <v>2.6019041918398562</v>
      </c>
      <c r="L31" s="26">
        <v>2.5525730863934815</v>
      </c>
      <c r="M31" s="23">
        <v>2.8818485617682841</v>
      </c>
      <c r="N31" s="24">
        <v>2.7854523924481382</v>
      </c>
    </row>
    <row r="32" spans="1:33" ht="15" thickBot="1" x14ac:dyDescent="0.4">
      <c r="A32">
        <v>1992</v>
      </c>
      <c r="B32">
        <v>7.8723999999999998</v>
      </c>
      <c r="C32">
        <v>10.5862</v>
      </c>
      <c r="D32">
        <v>15.532286750000001</v>
      </c>
      <c r="E32">
        <v>8.9741999999999997</v>
      </c>
      <c r="F32">
        <v>13.4894</v>
      </c>
      <c r="G32">
        <v>17.847234419999999</v>
      </c>
      <c r="I32" s="25">
        <v>2.0633629714671451</v>
      </c>
      <c r="J32" s="30">
        <v>2.194353793911199</v>
      </c>
      <c r="K32" s="25">
        <v>2.3595512661347127</v>
      </c>
      <c r="L32" s="26">
        <v>2.6019041918398562</v>
      </c>
      <c r="M32" s="25">
        <v>2.7429208735841426</v>
      </c>
      <c r="N32" s="26">
        <v>2.8818485617682841</v>
      </c>
      <c r="S32" t="s">
        <v>60</v>
      </c>
    </row>
    <row r="33" spans="1:27" x14ac:dyDescent="0.35">
      <c r="A33">
        <v>1993</v>
      </c>
      <c r="B33">
        <v>8.1242000000000001</v>
      </c>
      <c r="C33">
        <v>10.4537</v>
      </c>
      <c r="D33">
        <v>8.586869708</v>
      </c>
      <c r="E33">
        <v>7.8723999999999998</v>
      </c>
      <c r="F33">
        <v>10.5862</v>
      </c>
      <c r="G33">
        <v>15.532286750000001</v>
      </c>
      <c r="I33" s="25">
        <v>2.0948472618296843</v>
      </c>
      <c r="J33" s="30">
        <v>2.0633629714671451</v>
      </c>
      <c r="K33" s="25">
        <v>2.3469559827295425</v>
      </c>
      <c r="L33" s="26">
        <v>2.3595512661347127</v>
      </c>
      <c r="M33" s="25">
        <v>2.1502342584064906</v>
      </c>
      <c r="N33" s="26">
        <v>2.7429208735841426</v>
      </c>
      <c r="S33" s="20"/>
      <c r="T33" s="20" t="s">
        <v>65</v>
      </c>
      <c r="U33" s="20" t="s">
        <v>66</v>
      </c>
      <c r="V33" s="20" t="s">
        <v>67</v>
      </c>
      <c r="W33" s="20" t="s">
        <v>68</v>
      </c>
      <c r="X33" s="20" t="s">
        <v>69</v>
      </c>
    </row>
    <row r="34" spans="1:27" x14ac:dyDescent="0.35">
      <c r="A34">
        <v>1994</v>
      </c>
      <c r="B34">
        <v>4.5133000000000001</v>
      </c>
      <c r="C34">
        <v>7.0650000000000004</v>
      </c>
      <c r="D34">
        <v>8.2343108980000004</v>
      </c>
      <c r="E34">
        <v>8.1242000000000001</v>
      </c>
      <c r="F34">
        <v>10.4537</v>
      </c>
      <c r="G34">
        <v>8.586869708</v>
      </c>
      <c r="I34" s="25">
        <v>1.5070285932643739</v>
      </c>
      <c r="J34" s="30">
        <v>2.0948472618296843</v>
      </c>
      <c r="K34" s="25">
        <v>1.9551530161364907</v>
      </c>
      <c r="L34" s="26">
        <v>2.3469559827295425</v>
      </c>
      <c r="M34" s="25">
        <v>2.1083096804682779</v>
      </c>
      <c r="N34" s="26">
        <v>2.1502342584064906</v>
      </c>
      <c r="S34" s="18" t="s">
        <v>61</v>
      </c>
      <c r="T34" s="18">
        <v>1</v>
      </c>
      <c r="U34" s="18">
        <v>4.7741100848539126</v>
      </c>
      <c r="V34" s="18">
        <v>4.7741100848539126</v>
      </c>
      <c r="W34" s="18">
        <v>24.67318572334257</v>
      </c>
      <c r="X34" s="18">
        <v>8.65618321532048E-6</v>
      </c>
    </row>
    <row r="35" spans="1:27" x14ac:dyDescent="0.35">
      <c r="A35">
        <v>1995</v>
      </c>
      <c r="B35">
        <v>4.1849999999999996</v>
      </c>
      <c r="C35">
        <v>8.7409999999999997</v>
      </c>
      <c r="D35">
        <v>13.95756647</v>
      </c>
      <c r="E35">
        <v>4.5133000000000001</v>
      </c>
      <c r="F35">
        <v>7.0650000000000004</v>
      </c>
      <c r="G35">
        <v>8.2343108980000004</v>
      </c>
      <c r="I35" s="25">
        <v>1.4315067039414386</v>
      </c>
      <c r="J35" s="30">
        <v>1.5070285932643739</v>
      </c>
      <c r="K35" s="25">
        <v>2.1680245995983509</v>
      </c>
      <c r="L35" s="26">
        <v>1.9551530161364907</v>
      </c>
      <c r="M35" s="25">
        <v>2.6360217605052068</v>
      </c>
      <c r="N35" s="26">
        <v>2.1083096804682779</v>
      </c>
      <c r="S35" s="18" t="s">
        <v>62</v>
      </c>
      <c r="T35" s="18">
        <v>49</v>
      </c>
      <c r="U35" s="18">
        <v>9.4811994195190685</v>
      </c>
      <c r="V35" s="18">
        <v>0.19349386570447077</v>
      </c>
      <c r="W35" s="18"/>
      <c r="X35" s="18"/>
    </row>
    <row r="36" spans="1:27" ht="15" thickBot="1" x14ac:dyDescent="0.4">
      <c r="A36">
        <v>1996</v>
      </c>
      <c r="B36">
        <v>3.0084</v>
      </c>
      <c r="C36">
        <v>4.6567999999999996</v>
      </c>
      <c r="D36">
        <v>8.1082426969999997</v>
      </c>
      <c r="E36">
        <v>4.1849999999999996</v>
      </c>
      <c r="F36">
        <v>8.7409999999999997</v>
      </c>
      <c r="G36">
        <v>13.95756647</v>
      </c>
      <c r="I36" s="25">
        <v>1.101408375970111</v>
      </c>
      <c r="J36" s="30">
        <v>1.4315067039414386</v>
      </c>
      <c r="K36" s="25">
        <v>1.5383285169753886</v>
      </c>
      <c r="L36" s="26">
        <v>2.1680245995983509</v>
      </c>
      <c r="M36" s="25">
        <v>2.0928811611708764</v>
      </c>
      <c r="N36" s="26">
        <v>2.6360217605052068</v>
      </c>
      <c r="S36" s="19" t="s">
        <v>63</v>
      </c>
      <c r="T36" s="19">
        <v>50</v>
      </c>
      <c r="U36" s="19">
        <v>14.255309504372981</v>
      </c>
      <c r="V36" s="19"/>
      <c r="W36" s="19"/>
      <c r="X36" s="19"/>
    </row>
    <row r="37" spans="1:27" ht="15" thickBot="1" x14ac:dyDescent="0.4">
      <c r="A37">
        <v>1997</v>
      </c>
      <c r="B37">
        <v>1.8748</v>
      </c>
      <c r="C37">
        <v>5.0312000000000001</v>
      </c>
      <c r="D37">
        <v>4.2876807890000004</v>
      </c>
      <c r="E37">
        <v>3.0084</v>
      </c>
      <c r="F37">
        <v>4.6567999999999996</v>
      </c>
      <c r="G37">
        <v>8.1082426969999997</v>
      </c>
      <c r="I37" s="25">
        <v>0.62850198706641403</v>
      </c>
      <c r="J37" s="30">
        <v>1.101408375970111</v>
      </c>
      <c r="K37" s="25">
        <v>1.6156585242471566</v>
      </c>
      <c r="L37" s="26">
        <v>1.5383285169753886</v>
      </c>
      <c r="M37" s="25">
        <v>1.4557459781336874</v>
      </c>
      <c r="N37" s="26">
        <v>2.0928811611708764</v>
      </c>
    </row>
    <row r="38" spans="1:27" x14ac:dyDescent="0.35">
      <c r="A38">
        <v>1998</v>
      </c>
      <c r="B38">
        <v>2.2324999999999999</v>
      </c>
      <c r="C38">
        <v>4.9192999999999998</v>
      </c>
      <c r="D38">
        <v>5.9678677950000001</v>
      </c>
      <c r="E38">
        <v>1.8748</v>
      </c>
      <c r="F38">
        <v>5.0312000000000001</v>
      </c>
      <c r="G38">
        <v>4.2876807890000004</v>
      </c>
      <c r="I38" s="25">
        <v>0.80312203376851699</v>
      </c>
      <c r="J38" s="30">
        <v>0.62850198706641403</v>
      </c>
      <c r="K38" s="25">
        <v>1.593166243959202</v>
      </c>
      <c r="L38" s="26">
        <v>1.6156585242471566</v>
      </c>
      <c r="M38" s="25">
        <v>1.7863897103437612</v>
      </c>
      <c r="N38" s="26">
        <v>1.4557459781336874</v>
      </c>
      <c r="S38" s="20"/>
      <c r="T38" s="20" t="s">
        <v>70</v>
      </c>
      <c r="U38" s="20" t="s">
        <v>58</v>
      </c>
      <c r="V38" s="20" t="s">
        <v>71</v>
      </c>
      <c r="W38" s="20" t="s">
        <v>72</v>
      </c>
      <c r="X38" s="20" t="s">
        <v>73</v>
      </c>
      <c r="Y38" s="20" t="s">
        <v>74</v>
      </c>
      <c r="Z38" s="20" t="s">
        <v>75</v>
      </c>
      <c r="AA38" s="20" t="s">
        <v>76</v>
      </c>
    </row>
    <row r="39" spans="1:27" x14ac:dyDescent="0.35">
      <c r="A39">
        <v>1999</v>
      </c>
      <c r="B39">
        <v>3.3435000000000001</v>
      </c>
      <c r="C39">
        <v>5.7858000000000001</v>
      </c>
      <c r="D39">
        <v>8.3207418260000008</v>
      </c>
      <c r="E39">
        <v>2.2324999999999999</v>
      </c>
      <c r="F39">
        <v>4.9192999999999998</v>
      </c>
      <c r="G39">
        <v>5.9678677950000001</v>
      </c>
      <c r="I39" s="25">
        <v>1.2070181625118963</v>
      </c>
      <c r="J39" s="30">
        <v>0.80312203376851699</v>
      </c>
      <c r="K39" s="25">
        <v>1.7554066397622567</v>
      </c>
      <c r="L39" s="26">
        <v>1.593166243959202</v>
      </c>
      <c r="M39" s="25">
        <v>2.1187514126372884</v>
      </c>
      <c r="N39" s="26">
        <v>1.7863897103437612</v>
      </c>
      <c r="S39" s="18" t="s">
        <v>64</v>
      </c>
      <c r="T39" s="18">
        <v>0.62403069842955317</v>
      </c>
      <c r="U39" s="18">
        <v>0.20658484636058466</v>
      </c>
      <c r="V39" s="18">
        <v>3.0206992885641539</v>
      </c>
      <c r="W39" s="18">
        <v>3.9996900588871401E-3</v>
      </c>
      <c r="X39" s="18">
        <v>0.20888290681717386</v>
      </c>
      <c r="Y39" s="18">
        <v>1.0391784900419325</v>
      </c>
      <c r="Z39" s="18">
        <v>0.20888290681717386</v>
      </c>
      <c r="AA39" s="18">
        <v>1.0391784900419325</v>
      </c>
    </row>
    <row r="40" spans="1:27" ht="15" thickBot="1" x14ac:dyDescent="0.4">
      <c r="A40">
        <v>2000</v>
      </c>
      <c r="B40">
        <v>5.3658000000000001</v>
      </c>
      <c r="C40">
        <v>7.4343000000000004</v>
      </c>
      <c r="D40">
        <v>16.567181819999998</v>
      </c>
      <c r="E40">
        <v>3.3435000000000001</v>
      </c>
      <c r="F40">
        <v>5.7858000000000001</v>
      </c>
      <c r="G40">
        <v>8.3207418260000008</v>
      </c>
      <c r="I40" s="25">
        <v>1.6800454795980535</v>
      </c>
      <c r="J40" s="30">
        <v>1.2070181625118963</v>
      </c>
      <c r="K40" s="25">
        <v>2.0061044261859151</v>
      </c>
      <c r="L40" s="26">
        <v>1.7554066397622567</v>
      </c>
      <c r="M40" s="25">
        <v>2.8074237397256576</v>
      </c>
      <c r="N40" s="26">
        <v>2.1187514126372884</v>
      </c>
      <c r="S40" s="19" t="s">
        <v>77</v>
      </c>
      <c r="T40" s="19">
        <v>0.60449742136233442</v>
      </c>
      <c r="U40" s="19">
        <v>0.12169755099052901</v>
      </c>
      <c r="V40" s="19">
        <v>4.9672110608814046</v>
      </c>
      <c r="W40" s="19">
        <v>8.65618321532048E-6</v>
      </c>
      <c r="X40" s="19">
        <v>0.35993703647249442</v>
      </c>
      <c r="Y40" s="19">
        <v>0.84905780625217442</v>
      </c>
      <c r="Z40" s="19">
        <v>0.35993703647249442</v>
      </c>
      <c r="AA40" s="19">
        <v>0.84905780625217442</v>
      </c>
    </row>
    <row r="41" spans="1:27" x14ac:dyDescent="0.35">
      <c r="A41">
        <v>2001</v>
      </c>
      <c r="B41">
        <v>4.9115000000000002</v>
      </c>
      <c r="C41">
        <v>5.6485000000000003</v>
      </c>
      <c r="D41">
        <v>9.6361546869999994</v>
      </c>
      <c r="E41">
        <v>5.3658000000000001</v>
      </c>
      <c r="F41">
        <v>7.4343000000000004</v>
      </c>
      <c r="G41">
        <v>16.567181819999998</v>
      </c>
      <c r="I41" s="25">
        <v>1.5915793941327874</v>
      </c>
      <c r="J41" s="30">
        <v>1.6800454795980535</v>
      </c>
      <c r="K41" s="25">
        <v>1.7313900231848465</v>
      </c>
      <c r="L41" s="26">
        <v>2.0061044261859151</v>
      </c>
      <c r="M41" s="25">
        <v>2.2655221376540795</v>
      </c>
      <c r="N41" s="26">
        <v>2.8074237397256576</v>
      </c>
    </row>
    <row r="42" spans="1:27" x14ac:dyDescent="0.35">
      <c r="A42">
        <v>2002</v>
      </c>
      <c r="B42">
        <v>5.3422999999999998</v>
      </c>
      <c r="C42">
        <v>4.2573999999999996</v>
      </c>
      <c r="D42">
        <v>10.67072233</v>
      </c>
      <c r="E42">
        <v>4.9115000000000002</v>
      </c>
      <c r="F42">
        <v>5.6485000000000003</v>
      </c>
      <c r="G42">
        <v>9.6361546869999994</v>
      </c>
      <c r="I42" s="25">
        <v>1.6756562718529702</v>
      </c>
      <c r="J42" s="30">
        <v>1.5915793941327874</v>
      </c>
      <c r="K42" s="25">
        <v>1.4486586453164405</v>
      </c>
      <c r="L42" s="26">
        <v>1.7313900231848465</v>
      </c>
      <c r="M42" s="25">
        <v>2.3675037603044036</v>
      </c>
      <c r="N42" s="26">
        <v>2.2655221376540795</v>
      </c>
    </row>
    <row r="43" spans="1:27" x14ac:dyDescent="0.35">
      <c r="A43">
        <v>2003</v>
      </c>
      <c r="B43">
        <v>5.3368000000000002</v>
      </c>
      <c r="C43">
        <v>3.8643999999999998</v>
      </c>
      <c r="D43">
        <v>11.15636625</v>
      </c>
      <c r="E43">
        <v>5.3422999999999998</v>
      </c>
      <c r="F43">
        <v>4.2573999999999996</v>
      </c>
      <c r="G43">
        <v>10.67072233</v>
      </c>
      <c r="I43" s="25">
        <v>1.6746262224131687</v>
      </c>
      <c r="J43" s="30">
        <v>1.6756562718529702</v>
      </c>
      <c r="K43" s="25">
        <v>1.3518064306612174</v>
      </c>
      <c r="L43" s="26">
        <v>1.4486586453164405</v>
      </c>
      <c r="M43" s="25">
        <v>2.4120102990936902</v>
      </c>
      <c r="N43" s="26">
        <v>2.3675037603044036</v>
      </c>
      <c r="S43" s="3" t="s">
        <v>79</v>
      </c>
    </row>
    <row r="44" spans="1:27" x14ac:dyDescent="0.35">
      <c r="A44">
        <v>2004</v>
      </c>
      <c r="B44">
        <v>4.7470999999999997</v>
      </c>
      <c r="C44">
        <v>3.5028000000000001</v>
      </c>
      <c r="D44">
        <v>14.776426620000001</v>
      </c>
      <c r="E44">
        <v>5.3368000000000002</v>
      </c>
      <c r="F44">
        <v>3.8643999999999998</v>
      </c>
      <c r="G44">
        <v>11.15636625</v>
      </c>
      <c r="I44" s="25">
        <v>1.5575339052836781</v>
      </c>
      <c r="J44" s="30">
        <v>1.6746262224131687</v>
      </c>
      <c r="K44" s="25">
        <v>1.2535626486659324</v>
      </c>
      <c r="L44" s="26">
        <v>1.3518064306612174</v>
      </c>
      <c r="M44" s="25">
        <v>2.6930331149760756</v>
      </c>
      <c r="N44" s="26">
        <v>2.4120102990936902</v>
      </c>
      <c r="S44" t="s">
        <v>53</v>
      </c>
    </row>
    <row r="45" spans="1:27" ht="15" thickBot="1" x14ac:dyDescent="0.4">
      <c r="A45">
        <v>2005</v>
      </c>
      <c r="B45">
        <v>3.7067999999999999</v>
      </c>
      <c r="C45">
        <v>3.4561000000000002</v>
      </c>
      <c r="D45">
        <v>8.7054918210000007</v>
      </c>
      <c r="E45">
        <v>4.7470999999999997</v>
      </c>
      <c r="F45">
        <v>3.5028000000000001</v>
      </c>
      <c r="G45">
        <v>14.776426620000001</v>
      </c>
      <c r="I45" s="25">
        <v>1.3101689707303992</v>
      </c>
      <c r="J45" s="30">
        <v>1.5575339052836781</v>
      </c>
      <c r="K45" s="25">
        <v>1.2401407857083799</v>
      </c>
      <c r="L45" s="26">
        <v>1.2535626486659324</v>
      </c>
      <c r="M45" s="25">
        <v>2.1639540703030824</v>
      </c>
      <c r="N45" s="26">
        <v>2.6930331149760756</v>
      </c>
    </row>
    <row r="46" spans="1:27" x14ac:dyDescent="0.35">
      <c r="A46">
        <v>2006</v>
      </c>
      <c r="B46">
        <v>2.5038999999999998</v>
      </c>
      <c r="C46">
        <v>4.6689999999999996</v>
      </c>
      <c r="D46">
        <v>10.36851368</v>
      </c>
      <c r="E46">
        <v>3.7067999999999999</v>
      </c>
      <c r="F46">
        <v>3.4561000000000002</v>
      </c>
      <c r="G46">
        <v>8.7054918210000007</v>
      </c>
      <c r="I46" s="25">
        <v>0.91784951633814826</v>
      </c>
      <c r="J46" s="30">
        <v>1.3101689707303992</v>
      </c>
      <c r="K46" s="25">
        <v>1.5409449159887998</v>
      </c>
      <c r="L46" s="26">
        <v>1.2401407857083799</v>
      </c>
      <c r="M46" s="25">
        <v>2.3387736831357047</v>
      </c>
      <c r="N46" s="26">
        <v>2.1639540703030824</v>
      </c>
      <c r="S46" s="32" t="s">
        <v>54</v>
      </c>
      <c r="T46" s="32"/>
    </row>
    <row r="47" spans="1:27" x14ac:dyDescent="0.35">
      <c r="A47">
        <v>2007</v>
      </c>
      <c r="B47">
        <v>2.6562999999999999</v>
      </c>
      <c r="C47">
        <v>6.5183999999999997</v>
      </c>
      <c r="D47">
        <v>10.30370544</v>
      </c>
      <c r="E47">
        <v>2.5038999999999998</v>
      </c>
      <c r="F47">
        <v>4.6689999999999996</v>
      </c>
      <c r="G47">
        <v>10.36851368</v>
      </c>
      <c r="I47" s="25">
        <v>0.97693417704284125</v>
      </c>
      <c r="J47" s="30">
        <v>0.91784951633814826</v>
      </c>
      <c r="K47" s="25">
        <v>1.8746289470503497</v>
      </c>
      <c r="L47" s="26">
        <v>1.5409449159887998</v>
      </c>
      <c r="M47" s="25">
        <v>2.3325035819968614</v>
      </c>
      <c r="N47" s="26">
        <v>2.3387736831357047</v>
      </c>
      <c r="S47" s="18" t="s">
        <v>55</v>
      </c>
      <c r="T47" s="18">
        <v>0.48920479761024394</v>
      </c>
    </row>
    <row r="48" spans="1:27" x14ac:dyDescent="0.35">
      <c r="A48">
        <v>2008</v>
      </c>
      <c r="B48">
        <v>6.8582999999999998</v>
      </c>
      <c r="C48">
        <v>5.8907999999999996</v>
      </c>
      <c r="D48">
        <v>9.2912837029999995</v>
      </c>
      <c r="E48">
        <v>2.6562999999999999</v>
      </c>
      <c r="F48">
        <v>6.5183999999999997</v>
      </c>
      <c r="G48">
        <v>10.30370544</v>
      </c>
      <c r="I48" s="25">
        <v>1.9254595976158979</v>
      </c>
      <c r="J48" s="30">
        <v>0.97693417704284125</v>
      </c>
      <c r="K48" s="25">
        <v>1.7733918118698699</v>
      </c>
      <c r="L48" s="26">
        <v>1.8746289470503497</v>
      </c>
      <c r="M48" s="25">
        <v>2.2290767244421499</v>
      </c>
      <c r="N48" s="26">
        <v>2.3325035819968614</v>
      </c>
      <c r="S48" s="18" t="s">
        <v>56</v>
      </c>
      <c r="T48" s="18">
        <v>0.2393213340048797</v>
      </c>
      <c r="U48" s="34"/>
    </row>
    <row r="49" spans="1:30" x14ac:dyDescent="0.35">
      <c r="A49">
        <v>2009</v>
      </c>
      <c r="B49">
        <v>6.1159999999999997</v>
      </c>
      <c r="C49">
        <v>4.2853676209999998</v>
      </c>
      <c r="D49">
        <v>10.88318115</v>
      </c>
      <c r="E49">
        <v>6.8582999999999998</v>
      </c>
      <c r="F49">
        <v>5.8907999999999996</v>
      </c>
      <c r="G49">
        <v>9.2912837029999995</v>
      </c>
      <c r="I49" s="25">
        <v>1.8109082880668159</v>
      </c>
      <c r="J49" s="30">
        <v>1.9254595976158979</v>
      </c>
      <c r="K49" s="25">
        <v>1.455206340901863</v>
      </c>
      <c r="L49" s="26">
        <v>1.7733918118698699</v>
      </c>
      <c r="M49" s="25">
        <v>2.3872185838018947</v>
      </c>
      <c r="N49" s="26">
        <v>2.2290767244421499</v>
      </c>
      <c r="S49" s="18" t="s">
        <v>57</v>
      </c>
      <c r="T49" s="18">
        <v>0.22523469204200708</v>
      </c>
    </row>
    <row r="50" spans="1:30" x14ac:dyDescent="0.35">
      <c r="A50">
        <v>2010</v>
      </c>
      <c r="B50">
        <v>4.7370000000000001</v>
      </c>
      <c r="C50">
        <v>6.6873616350000002</v>
      </c>
      <c r="D50">
        <v>13.05234636</v>
      </c>
      <c r="E50">
        <v>6.1159999999999997</v>
      </c>
      <c r="F50">
        <v>4.2853676209999998</v>
      </c>
      <c r="G50">
        <v>10.88318115</v>
      </c>
      <c r="I50" s="25">
        <v>1.5554040239416147</v>
      </c>
      <c r="J50" s="30">
        <v>1.8109082880668159</v>
      </c>
      <c r="K50" s="25">
        <v>1.900219421914624</v>
      </c>
      <c r="L50" s="26">
        <v>1.455206340901863</v>
      </c>
      <c r="M50" s="25">
        <v>2.5689679153081824</v>
      </c>
      <c r="N50" s="26">
        <v>2.3872185838018947</v>
      </c>
      <c r="S50" s="18" t="s">
        <v>58</v>
      </c>
      <c r="T50" s="18">
        <v>0.42461916811495654</v>
      </c>
    </row>
    <row r="51" spans="1:30" ht="15" thickBot="1" x14ac:dyDescent="0.4">
      <c r="A51">
        <v>2011</v>
      </c>
      <c r="B51">
        <v>4.5819999999999999</v>
      </c>
      <c r="C51">
        <v>6.1697097750000003</v>
      </c>
      <c r="D51">
        <v>13.611424360000001</v>
      </c>
      <c r="E51">
        <v>4.7370000000000001</v>
      </c>
      <c r="F51">
        <v>6.6873616350000002</v>
      </c>
      <c r="G51">
        <v>13.05234636</v>
      </c>
      <c r="I51" s="25">
        <v>1.5221355840313038</v>
      </c>
      <c r="J51" s="30">
        <v>1.5554040239416147</v>
      </c>
      <c r="K51" s="25">
        <v>1.8196517987234506</v>
      </c>
      <c r="L51" s="26">
        <v>1.900219421914624</v>
      </c>
      <c r="M51" s="25">
        <v>2.6109094665878212</v>
      </c>
      <c r="N51" s="26">
        <v>2.5689679153081824</v>
      </c>
      <c r="S51" s="19" t="s">
        <v>59</v>
      </c>
      <c r="T51" s="19">
        <v>56</v>
      </c>
    </row>
    <row r="52" spans="1:30" x14ac:dyDescent="0.35">
      <c r="A52">
        <v>2012</v>
      </c>
      <c r="B52">
        <v>3.931</v>
      </c>
      <c r="C52">
        <v>4.9916206670000003</v>
      </c>
      <c r="D52">
        <v>8.8010150140000007</v>
      </c>
      <c r="E52">
        <v>4.5819999999999999</v>
      </c>
      <c r="F52">
        <v>6.1697097750000003</v>
      </c>
      <c r="G52">
        <v>13.611424360000001</v>
      </c>
      <c r="I52" s="27">
        <v>1.3688938464397233</v>
      </c>
      <c r="J52" s="31">
        <v>1.5221355840313038</v>
      </c>
      <c r="K52" s="27">
        <v>1.6077606399987887</v>
      </c>
      <c r="L52" s="28">
        <v>1.8196517987234506</v>
      </c>
      <c r="M52" s="27">
        <v>2.174867057332726</v>
      </c>
      <c r="N52" s="28">
        <v>2.6109094665878212</v>
      </c>
    </row>
    <row r="53" spans="1:30" ht="15" thickBot="1" x14ac:dyDescent="0.4">
      <c r="A53">
        <v>2013</v>
      </c>
      <c r="B53">
        <v>2.3109999999999999</v>
      </c>
      <c r="C53">
        <v>3.0147024999999998</v>
      </c>
      <c r="D53">
        <v>3.6757709919999999</v>
      </c>
      <c r="E53">
        <v>3.931</v>
      </c>
      <c r="F53">
        <v>4.9916206670000003</v>
      </c>
      <c r="G53">
        <v>8.8010150140000007</v>
      </c>
      <c r="I53" s="25">
        <v>0.83768033129224362</v>
      </c>
      <c r="J53" s="30">
        <v>1.3688938464397233</v>
      </c>
      <c r="K53" s="25">
        <v>1.1035011520104525</v>
      </c>
      <c r="L53" s="26">
        <v>1.6077606399987887</v>
      </c>
      <c r="M53" s="25">
        <v>1.3017629044026671</v>
      </c>
      <c r="N53" s="26">
        <v>2.174867057332726</v>
      </c>
      <c r="S53" t="s">
        <v>60</v>
      </c>
    </row>
    <row r="54" spans="1:30" x14ac:dyDescent="0.35">
      <c r="A54">
        <v>2014</v>
      </c>
      <c r="B54">
        <v>2.8969999999999998</v>
      </c>
      <c r="C54">
        <v>2.6790899119999998</v>
      </c>
      <c r="D54">
        <v>4.6830743349999997</v>
      </c>
      <c r="E54">
        <v>2.3109999999999999</v>
      </c>
      <c r="F54">
        <v>3.0147024999999998</v>
      </c>
      <c r="G54">
        <v>3.6757709919999999</v>
      </c>
      <c r="I54" s="25">
        <v>1.0636757187872132</v>
      </c>
      <c r="J54" s="30">
        <v>0.83768033129224362</v>
      </c>
      <c r="K54" s="25">
        <v>0.9854771517760702</v>
      </c>
      <c r="L54" s="26">
        <v>1.1035011520104525</v>
      </c>
      <c r="M54" s="25">
        <v>1.5439548034471942</v>
      </c>
      <c r="N54" s="26">
        <v>1.3017629044026671</v>
      </c>
      <c r="S54" s="20"/>
      <c r="T54" s="20" t="s">
        <v>65</v>
      </c>
      <c r="U54" s="20" t="s">
        <v>66</v>
      </c>
      <c r="V54" s="20" t="s">
        <v>67</v>
      </c>
      <c r="W54" s="20" t="s">
        <v>68</v>
      </c>
      <c r="X54" s="20" t="s">
        <v>69</v>
      </c>
    </row>
    <row r="55" spans="1:30" x14ac:dyDescent="0.35">
      <c r="A55">
        <v>2015</v>
      </c>
      <c r="B55">
        <v>3.2170000000000001</v>
      </c>
      <c r="C55">
        <v>4.2744344219999997</v>
      </c>
      <c r="D55">
        <v>10.75714194</v>
      </c>
      <c r="E55">
        <v>2.8969999999999998</v>
      </c>
      <c r="F55">
        <v>2.6790899119999998</v>
      </c>
      <c r="G55">
        <v>4.6830743349999997</v>
      </c>
      <c r="I55" s="25">
        <v>1.1684492482568893</v>
      </c>
      <c r="J55" s="30">
        <v>1.0636757187872132</v>
      </c>
      <c r="K55" s="25">
        <v>1.4526517946890773</v>
      </c>
      <c r="L55" s="26">
        <v>0.9854771517760702</v>
      </c>
      <c r="M55" s="25">
        <v>2.3755699004915667</v>
      </c>
      <c r="N55" s="26">
        <v>1.5439548034471942</v>
      </c>
      <c r="S55" s="18" t="s">
        <v>61</v>
      </c>
      <c r="T55" s="18">
        <v>1</v>
      </c>
      <c r="U55" s="18">
        <v>3.0631843105181709</v>
      </c>
      <c r="V55" s="18">
        <v>3.0631843105181709</v>
      </c>
      <c r="W55" s="18">
        <v>16.989239496229548</v>
      </c>
      <c r="X55" s="18">
        <v>1.3023569180311032E-4</v>
      </c>
    </row>
    <row r="56" spans="1:30" x14ac:dyDescent="0.35">
      <c r="A56">
        <v>2016</v>
      </c>
      <c r="B56">
        <v>3.67</v>
      </c>
      <c r="C56">
        <v>5.2041000000000004</v>
      </c>
      <c r="D56">
        <v>10.1699</v>
      </c>
      <c r="E56">
        <v>3.2170000000000001</v>
      </c>
      <c r="F56">
        <v>4.2744344219999997</v>
      </c>
      <c r="G56">
        <v>10.75714194</v>
      </c>
      <c r="I56" s="25">
        <v>1.3001916620664788</v>
      </c>
      <c r="J56" s="30">
        <v>1.1684492482568893</v>
      </c>
      <c r="K56" s="25">
        <v>1.649446776453336</v>
      </c>
      <c r="L56" s="26">
        <v>1.4526517946890773</v>
      </c>
      <c r="M56" s="25">
        <v>2.3194323771704348</v>
      </c>
      <c r="N56" s="26">
        <v>2.3755699004915667</v>
      </c>
      <c r="S56" s="18" t="s">
        <v>62</v>
      </c>
      <c r="T56" s="18">
        <v>54</v>
      </c>
      <c r="U56" s="18">
        <v>9.7362776482544362</v>
      </c>
      <c r="V56" s="18">
        <v>0.18030143793063771</v>
      </c>
      <c r="W56" s="18"/>
      <c r="X56" s="18"/>
    </row>
    <row r="57" spans="1:30" ht="15" thickBot="1" x14ac:dyDescent="0.4">
      <c r="A57">
        <v>2017</v>
      </c>
      <c r="B57">
        <v>3.4740000000000002</v>
      </c>
      <c r="C57">
        <v>4.6288999999999998</v>
      </c>
      <c r="D57">
        <v>4.5237999999999996</v>
      </c>
      <c r="E57">
        <v>3.67</v>
      </c>
      <c r="F57">
        <v>5.2041000000000004</v>
      </c>
      <c r="G57">
        <v>10.1699</v>
      </c>
      <c r="I57" s="25">
        <v>1.2453066678189133</v>
      </c>
      <c r="J57" s="30">
        <v>1.3001916620664788</v>
      </c>
      <c r="K57" s="25">
        <v>1.532319258877787</v>
      </c>
      <c r="L57" s="26">
        <v>1.649446776453336</v>
      </c>
      <c r="M57" s="25">
        <v>1.5093523486117437</v>
      </c>
      <c r="N57" s="26">
        <v>2.3194323771704348</v>
      </c>
      <c r="S57" s="19" t="s">
        <v>63</v>
      </c>
      <c r="T57" s="19">
        <v>55</v>
      </c>
      <c r="U57" s="19">
        <v>12.799461958772607</v>
      </c>
      <c r="V57" s="19"/>
      <c r="W57" s="19"/>
      <c r="X57" s="19"/>
    </row>
    <row r="58" spans="1:30" ht="15" thickBot="1" x14ac:dyDescent="0.4">
      <c r="A58">
        <v>2018</v>
      </c>
      <c r="B58">
        <v>4.1680000000000001</v>
      </c>
      <c r="C58">
        <v>2.8757999999999999</v>
      </c>
      <c r="D58">
        <v>6.6824000000000003</v>
      </c>
      <c r="E58">
        <v>3.4740000000000002</v>
      </c>
      <c r="F58">
        <v>4.6288999999999998</v>
      </c>
      <c r="G58">
        <v>4.5237999999999996</v>
      </c>
      <c r="I58" s="25">
        <v>1.4274363044510658</v>
      </c>
      <c r="J58" s="30">
        <v>1.2453066678189133</v>
      </c>
      <c r="K58" s="25">
        <v>1.0563308964115035</v>
      </c>
      <c r="L58" s="26">
        <v>1.532319258877787</v>
      </c>
      <c r="M58" s="25">
        <v>1.8994772044595596</v>
      </c>
      <c r="N58" s="26">
        <v>1.5093523486117437</v>
      </c>
    </row>
    <row r="59" spans="1:30" x14ac:dyDescent="0.35">
      <c r="A59">
        <v>2019</v>
      </c>
      <c r="B59">
        <v>3.8426</v>
      </c>
      <c r="C59">
        <v>3.8302097599999998</v>
      </c>
      <c r="D59">
        <v>6.0122909360000003</v>
      </c>
      <c r="E59">
        <v>4.1680000000000001</v>
      </c>
      <c r="F59">
        <v>2.8757999999999999</v>
      </c>
      <c r="G59">
        <v>6.6824000000000003</v>
      </c>
      <c r="I59" s="27">
        <v>1.346149220815464</v>
      </c>
      <c r="J59" s="31">
        <v>1.4274363044510658</v>
      </c>
      <c r="K59" s="27">
        <v>1.3429195693168838</v>
      </c>
      <c r="L59" s="28">
        <v>1.0563308964115035</v>
      </c>
      <c r="M59" s="27">
        <v>1.7938058632680833</v>
      </c>
      <c r="N59" s="28">
        <v>1.8994772044595596</v>
      </c>
      <c r="S59" s="20"/>
      <c r="T59" s="20" t="s">
        <v>70</v>
      </c>
      <c r="U59" s="20" t="s">
        <v>58</v>
      </c>
      <c r="V59" s="20" t="s">
        <v>71</v>
      </c>
      <c r="W59" s="20" t="s">
        <v>72</v>
      </c>
      <c r="X59" s="20" t="s">
        <v>73</v>
      </c>
      <c r="Y59" s="20" t="s">
        <v>74</v>
      </c>
      <c r="Z59" s="20" t="s">
        <v>75</v>
      </c>
      <c r="AA59" s="20" t="s">
        <v>76</v>
      </c>
    </row>
    <row r="60" spans="1:30" x14ac:dyDescent="0.35">
      <c r="A60">
        <v>2020</v>
      </c>
      <c r="E60">
        <v>3.8426</v>
      </c>
      <c r="F60">
        <v>3.8302097599999998</v>
      </c>
      <c r="G60">
        <v>6.0122909360000003</v>
      </c>
      <c r="J60">
        <v>1.346149220815464</v>
      </c>
      <c r="L60">
        <v>1.3429195693168838</v>
      </c>
      <c r="N60">
        <v>1.7938058632680833</v>
      </c>
      <c r="S60" s="18" t="s">
        <v>64</v>
      </c>
      <c r="T60" s="18">
        <v>0.9347333728549444</v>
      </c>
      <c r="U60" s="18">
        <v>0.2200662634919989</v>
      </c>
      <c r="V60" s="18">
        <v>4.2475087186134237</v>
      </c>
      <c r="W60" s="18">
        <v>8.580762489279788E-5</v>
      </c>
      <c r="X60" s="18">
        <v>0.49352707915090011</v>
      </c>
      <c r="Y60" s="18">
        <v>1.3759396665589887</v>
      </c>
      <c r="Z60" s="18">
        <v>0.49352707915090011</v>
      </c>
      <c r="AA60" s="18">
        <v>1.3759396665589887</v>
      </c>
    </row>
    <row r="61" spans="1:30" ht="15" thickBot="1" x14ac:dyDescent="0.4">
      <c r="A61">
        <v>2021</v>
      </c>
      <c r="B61">
        <v>3.5367299999999999</v>
      </c>
      <c r="C61">
        <v>3.3126500000000001</v>
      </c>
      <c r="D61">
        <v>7.8417371620000003</v>
      </c>
      <c r="I61">
        <v>1.2632025714317496</v>
      </c>
      <c r="K61">
        <v>1.1977484733059636</v>
      </c>
      <c r="M61">
        <v>2.0594603866035204</v>
      </c>
      <c r="S61" s="19" t="s">
        <v>77</v>
      </c>
      <c r="T61" s="19">
        <v>0.48546819387859536</v>
      </c>
      <c r="U61" s="19">
        <v>0.11778061358329538</v>
      </c>
      <c r="V61" s="19">
        <v>4.1218005163071121</v>
      </c>
      <c r="W61" s="19">
        <v>1.3023569180310935E-4</v>
      </c>
      <c r="X61" s="19">
        <v>0.24933228115536543</v>
      </c>
      <c r="Y61" s="19">
        <v>0.72160410660182528</v>
      </c>
      <c r="Z61" s="19">
        <v>0.24933228115536543</v>
      </c>
      <c r="AA61" s="19">
        <v>0.72160410660182528</v>
      </c>
    </row>
    <row r="62" spans="1:30" x14ac:dyDescent="0.35">
      <c r="A62">
        <v>2022</v>
      </c>
      <c r="E62">
        <v>3.5367299999999999</v>
      </c>
      <c r="F62">
        <v>3.3126500000000001</v>
      </c>
      <c r="G62">
        <v>7.8417371620000003</v>
      </c>
      <c r="J62">
        <v>1.2632025714317496</v>
      </c>
      <c r="L62">
        <v>1.1977484733059636</v>
      </c>
      <c r="N62">
        <v>2.0594603866035204</v>
      </c>
    </row>
    <row r="64" spans="1:30" x14ac:dyDescent="0.35">
      <c r="S64" s="3" t="s">
        <v>80</v>
      </c>
      <c r="AD64" s="3" t="s">
        <v>83</v>
      </c>
    </row>
    <row r="65" spans="19:38" x14ac:dyDescent="0.35">
      <c r="S65" t="s">
        <v>53</v>
      </c>
      <c r="AD65" t="s">
        <v>53</v>
      </c>
    </row>
    <row r="66" spans="19:38" ht="15" thickBot="1" x14ac:dyDescent="0.4"/>
    <row r="67" spans="19:38" x14ac:dyDescent="0.35">
      <c r="S67" s="32" t="s">
        <v>54</v>
      </c>
      <c r="T67" s="32"/>
      <c r="AD67" s="32" t="s">
        <v>54</v>
      </c>
      <c r="AE67" s="32"/>
    </row>
    <row r="68" spans="19:38" x14ac:dyDescent="0.35">
      <c r="S68" s="18" t="s">
        <v>55</v>
      </c>
      <c r="T68" s="18">
        <v>0.45206940832297887</v>
      </c>
      <c r="AD68" s="18" t="s">
        <v>55</v>
      </c>
      <c r="AE68" s="18">
        <v>9.3500615870077547E-2</v>
      </c>
    </row>
    <row r="69" spans="19:38" x14ac:dyDescent="0.35">
      <c r="S69" s="18" t="s">
        <v>56</v>
      </c>
      <c r="T69" s="18">
        <v>0.20436674994148821</v>
      </c>
      <c r="U69" s="34"/>
      <c r="AD69" s="18" t="s">
        <v>56</v>
      </c>
      <c r="AE69" s="18">
        <v>8.7423651680837971E-3</v>
      </c>
      <c r="AF69" s="34"/>
    </row>
    <row r="70" spans="19:38" x14ac:dyDescent="0.35">
      <c r="S70" s="18" t="s">
        <v>57</v>
      </c>
      <c r="T70" s="18">
        <v>0.17489885179117295</v>
      </c>
      <c r="AD70" s="18" t="s">
        <v>57</v>
      </c>
      <c r="AE70" s="18">
        <v>-0.18950916179829944</v>
      </c>
      <c r="AF70" s="34"/>
    </row>
    <row r="71" spans="19:38" x14ac:dyDescent="0.35">
      <c r="S71" s="18" t="s">
        <v>58</v>
      </c>
      <c r="T71" s="18">
        <v>0.3803917530435123</v>
      </c>
      <c r="AD71" s="18" t="s">
        <v>58</v>
      </c>
      <c r="AE71" s="18">
        <v>0.46921023050666655</v>
      </c>
    </row>
    <row r="72" spans="19:38" ht="15" thickBot="1" x14ac:dyDescent="0.4">
      <c r="S72" s="19" t="s">
        <v>59</v>
      </c>
      <c r="T72" s="19">
        <v>29</v>
      </c>
      <c r="AD72" s="19" t="s">
        <v>59</v>
      </c>
      <c r="AE72" s="19">
        <v>7</v>
      </c>
    </row>
    <row r="74" spans="19:38" ht="15" thickBot="1" x14ac:dyDescent="0.4">
      <c r="S74" t="s">
        <v>60</v>
      </c>
      <c r="AD74" t="s">
        <v>60</v>
      </c>
    </row>
    <row r="75" spans="19:38" x14ac:dyDescent="0.35">
      <c r="S75" s="20"/>
      <c r="T75" s="20" t="s">
        <v>65</v>
      </c>
      <c r="U75" s="20" t="s">
        <v>66</v>
      </c>
      <c r="V75" s="20" t="s">
        <v>67</v>
      </c>
      <c r="W75" s="20" t="s">
        <v>68</v>
      </c>
      <c r="X75" s="20" t="s">
        <v>69</v>
      </c>
      <c r="AD75" s="20"/>
      <c r="AE75" s="20" t="s">
        <v>65</v>
      </c>
      <c r="AF75" s="20" t="s">
        <v>66</v>
      </c>
      <c r="AG75" s="20" t="s">
        <v>67</v>
      </c>
      <c r="AH75" s="20" t="s">
        <v>68</v>
      </c>
      <c r="AI75" s="20" t="s">
        <v>69</v>
      </c>
    </row>
    <row r="76" spans="19:38" x14ac:dyDescent="0.35">
      <c r="S76" s="18" t="s">
        <v>61</v>
      </c>
      <c r="T76" s="18">
        <v>1</v>
      </c>
      <c r="U76" s="18">
        <v>1.0035136028412524</v>
      </c>
      <c r="V76" s="18">
        <v>1.0035136028412524</v>
      </c>
      <c r="W76" s="18">
        <v>6.9352333477948402</v>
      </c>
      <c r="X76" s="18">
        <v>1.3815240073499841E-2</v>
      </c>
      <c r="AD76" s="18" t="s">
        <v>61</v>
      </c>
      <c r="AE76" s="18">
        <v>1</v>
      </c>
      <c r="AF76" s="18">
        <v>9.7083929788439605E-3</v>
      </c>
      <c r="AG76" s="18">
        <v>9.7083929788439605E-3</v>
      </c>
      <c r="AH76" s="18">
        <v>4.4097340897486285E-2</v>
      </c>
      <c r="AI76" s="18">
        <v>0.84196135842834197</v>
      </c>
    </row>
    <row r="77" spans="19:38" x14ac:dyDescent="0.35">
      <c r="S77" s="18" t="s">
        <v>62</v>
      </c>
      <c r="T77" s="18">
        <v>27</v>
      </c>
      <c r="U77" s="18">
        <v>3.9068429161549449</v>
      </c>
      <c r="V77" s="18">
        <v>0.14469788578351647</v>
      </c>
      <c r="W77" s="18"/>
      <c r="X77" s="18"/>
      <c r="AD77" s="18" t="s">
        <v>62</v>
      </c>
      <c r="AE77" s="18">
        <v>5</v>
      </c>
      <c r="AF77" s="18">
        <v>1.1007912020605959</v>
      </c>
      <c r="AG77" s="18">
        <v>0.22015824041211918</v>
      </c>
      <c r="AH77" s="18"/>
      <c r="AI77" s="18"/>
    </row>
    <row r="78" spans="19:38" ht="15" thickBot="1" x14ac:dyDescent="0.4">
      <c r="S78" s="19" t="s">
        <v>63</v>
      </c>
      <c r="T78" s="19">
        <v>28</v>
      </c>
      <c r="U78" s="19">
        <v>4.9103565189961973</v>
      </c>
      <c r="V78" s="19"/>
      <c r="W78" s="19"/>
      <c r="X78" s="19"/>
      <c r="AD78" s="19" t="s">
        <v>63</v>
      </c>
      <c r="AE78" s="19">
        <v>6</v>
      </c>
      <c r="AF78" s="19">
        <v>1.1104995950394398</v>
      </c>
      <c r="AG78" s="19"/>
      <c r="AH78" s="19"/>
      <c r="AI78" s="19"/>
    </row>
    <row r="79" spans="19:38" ht="15" thickBot="1" x14ac:dyDescent="0.4"/>
    <row r="80" spans="19:38" x14ac:dyDescent="0.35">
      <c r="S80" s="20"/>
      <c r="T80" s="20" t="s">
        <v>70</v>
      </c>
      <c r="U80" s="20" t="s">
        <v>58</v>
      </c>
      <c r="V80" s="20" t="s">
        <v>71</v>
      </c>
      <c r="W80" s="20" t="s">
        <v>72</v>
      </c>
      <c r="X80" s="20" t="s">
        <v>73</v>
      </c>
      <c r="Y80" s="20" t="s">
        <v>74</v>
      </c>
      <c r="Z80" s="20" t="s">
        <v>75</v>
      </c>
      <c r="AA80" s="20" t="s">
        <v>76</v>
      </c>
      <c r="AD80" s="20"/>
      <c r="AE80" s="20" t="s">
        <v>70</v>
      </c>
      <c r="AF80" s="20" t="s">
        <v>58</v>
      </c>
      <c r="AG80" s="20" t="s">
        <v>71</v>
      </c>
      <c r="AH80" s="20" t="s">
        <v>72</v>
      </c>
      <c r="AI80" s="20" t="s">
        <v>73</v>
      </c>
      <c r="AJ80" s="20" t="s">
        <v>74</v>
      </c>
      <c r="AK80" s="20" t="s">
        <v>75</v>
      </c>
      <c r="AL80" s="20" t="s">
        <v>76</v>
      </c>
    </row>
    <row r="81" spans="19:38" x14ac:dyDescent="0.35">
      <c r="S81" s="18" t="s">
        <v>64</v>
      </c>
      <c r="T81" s="18">
        <v>1.2316960822921033</v>
      </c>
      <c r="U81" s="18">
        <v>0.39062586425134382</v>
      </c>
      <c r="V81" s="18">
        <v>3.1531349944088247</v>
      </c>
      <c r="W81" s="18">
        <v>3.9344427998587884E-3</v>
      </c>
      <c r="X81" s="18">
        <v>0.43019801349471043</v>
      </c>
      <c r="Y81" s="18">
        <v>2.033194151089496</v>
      </c>
      <c r="Z81" s="18">
        <v>0.43019801349471043</v>
      </c>
      <c r="AA81" s="18">
        <v>2.033194151089496</v>
      </c>
      <c r="AD81" s="18" t="s">
        <v>64</v>
      </c>
      <c r="AE81" s="18">
        <v>2.0537225396910697</v>
      </c>
      <c r="AF81" s="18">
        <v>0.86975468516033416</v>
      </c>
      <c r="AG81" s="18">
        <v>2.361266429179945</v>
      </c>
      <c r="AH81" s="18">
        <v>6.4649332631152467E-2</v>
      </c>
      <c r="AI81" s="18">
        <v>-0.1820530554416675</v>
      </c>
      <c r="AJ81" s="18">
        <v>4.2894981348238073</v>
      </c>
      <c r="AK81" s="18">
        <v>-0.1820530554416675</v>
      </c>
      <c r="AL81" s="18">
        <v>4.2894981348238073</v>
      </c>
    </row>
    <row r="82" spans="19:38" ht="15" thickBot="1" x14ac:dyDescent="0.4">
      <c r="S82" s="19" t="s">
        <v>77</v>
      </c>
      <c r="T82" s="19">
        <v>0.45795999534247323</v>
      </c>
      <c r="U82" s="19">
        <v>0.17389896738540367</v>
      </c>
      <c r="V82" s="19">
        <v>2.6334831208486658</v>
      </c>
      <c r="W82" s="19">
        <v>1.3815240073499904E-2</v>
      </c>
      <c r="X82" s="19">
        <v>0.10114878727669202</v>
      </c>
      <c r="Y82" s="19">
        <v>0.81477120340825437</v>
      </c>
      <c r="Z82" s="19">
        <v>0.10114878727669202</v>
      </c>
      <c r="AA82" s="19">
        <v>0.81477120340825437</v>
      </c>
      <c r="AD82" s="19" t="s">
        <v>77</v>
      </c>
      <c r="AE82" s="19">
        <v>-9.8219122236814227E-2</v>
      </c>
      <c r="AF82" s="19">
        <v>0.46772420731094905</v>
      </c>
      <c r="AG82" s="19">
        <v>-0.20999366870810024</v>
      </c>
      <c r="AH82" s="19">
        <v>0.84196135842834008</v>
      </c>
      <c r="AI82" s="19">
        <v>-1.300542473637734</v>
      </c>
      <c r="AJ82" s="19">
        <v>1.1041042291641054</v>
      </c>
      <c r="AK82" s="19">
        <v>-1.300542473637734</v>
      </c>
      <c r="AL82" s="19">
        <v>1.1041042291641054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E87D-787F-45CC-90AA-07D8D99D47E2}">
  <dimension ref="A1:H63"/>
  <sheetViews>
    <sheetView topLeftCell="A25" workbookViewId="0">
      <selection activeCell="G4" sqref="G4"/>
    </sheetView>
  </sheetViews>
  <sheetFormatPr defaultRowHeight="14.5" x14ac:dyDescent="0.35"/>
  <sheetData>
    <row r="1" spans="1:8" x14ac:dyDescent="0.35">
      <c r="A1" t="s">
        <v>30</v>
      </c>
    </row>
    <row r="3" spans="1:8" x14ac:dyDescent="0.35">
      <c r="B3" t="s">
        <v>2</v>
      </c>
      <c r="E3" t="s">
        <v>3</v>
      </c>
      <c r="G3" t="s">
        <v>4</v>
      </c>
    </row>
    <row r="4" spans="1:8" x14ac:dyDescent="0.35">
      <c r="B4" t="s">
        <v>31</v>
      </c>
      <c r="D4" t="s">
        <v>0</v>
      </c>
      <c r="E4" t="s">
        <v>31</v>
      </c>
      <c r="F4" t="s">
        <v>0</v>
      </c>
      <c r="G4" t="s">
        <v>31</v>
      </c>
      <c r="H4" t="s">
        <v>0</v>
      </c>
    </row>
    <row r="5" spans="1:8" x14ac:dyDescent="0.35">
      <c r="A5">
        <v>1963</v>
      </c>
      <c r="E5" s="1">
        <v>5.32</v>
      </c>
      <c r="F5">
        <v>65</v>
      </c>
    </row>
    <row r="6" spans="1:8" x14ac:dyDescent="0.35">
      <c r="A6">
        <v>1964</v>
      </c>
      <c r="E6" s="1">
        <v>1.8607883000000001</v>
      </c>
      <c r="F6">
        <v>65</v>
      </c>
    </row>
    <row r="7" spans="1:8" x14ac:dyDescent="0.35">
      <c r="A7">
        <v>1965</v>
      </c>
      <c r="E7" s="1">
        <v>4.1210000000000004</v>
      </c>
      <c r="F7">
        <v>65</v>
      </c>
    </row>
    <row r="8" spans="1:8" x14ac:dyDescent="0.35">
      <c r="A8">
        <v>1966</v>
      </c>
      <c r="E8" s="1">
        <v>7.45</v>
      </c>
      <c r="F8">
        <v>65</v>
      </c>
    </row>
    <row r="9" spans="1:8" x14ac:dyDescent="0.35">
      <c r="A9">
        <v>1967</v>
      </c>
      <c r="E9" s="1">
        <v>3.923706965</v>
      </c>
      <c r="F9">
        <v>65</v>
      </c>
    </row>
    <row r="10" spans="1:8" x14ac:dyDescent="0.35">
      <c r="A10">
        <v>1968</v>
      </c>
      <c r="B10" s="1">
        <v>1.6305499999999999</v>
      </c>
      <c r="C10" s="1"/>
      <c r="D10">
        <v>29</v>
      </c>
      <c r="E10" s="1">
        <v>4.2649999999999997</v>
      </c>
      <c r="F10">
        <v>65</v>
      </c>
    </row>
    <row r="11" spans="1:8" x14ac:dyDescent="0.35">
      <c r="A11">
        <v>1969</v>
      </c>
      <c r="B11" s="1">
        <v>4.0181399999999998</v>
      </c>
      <c r="C11" s="1"/>
      <c r="D11">
        <v>29</v>
      </c>
      <c r="E11" s="1">
        <v>9.9030000000000005</v>
      </c>
      <c r="F11">
        <v>65</v>
      </c>
    </row>
    <row r="12" spans="1:8" x14ac:dyDescent="0.35">
      <c r="A12">
        <v>1970</v>
      </c>
      <c r="B12" s="1">
        <v>6.6512000000000002</v>
      </c>
      <c r="C12" s="1"/>
      <c r="D12">
        <v>29</v>
      </c>
      <c r="E12" s="1">
        <v>8.7579999999999991</v>
      </c>
      <c r="F12">
        <v>65</v>
      </c>
    </row>
    <row r="13" spans="1:8" x14ac:dyDescent="0.35">
      <c r="A13">
        <v>1971</v>
      </c>
      <c r="B13" s="1">
        <v>3.6831100000000001</v>
      </c>
      <c r="C13" s="1"/>
      <c r="D13">
        <v>29</v>
      </c>
      <c r="E13" s="1">
        <v>10.811999999999999</v>
      </c>
      <c r="F13">
        <v>65</v>
      </c>
    </row>
    <row r="14" spans="1:8" x14ac:dyDescent="0.35">
      <c r="A14">
        <v>1972</v>
      </c>
      <c r="B14" s="1">
        <v>11.55255</v>
      </c>
      <c r="C14" s="1"/>
      <c r="D14">
        <v>29</v>
      </c>
      <c r="E14" s="1">
        <v>13.733000000000001</v>
      </c>
      <c r="F14">
        <v>65</v>
      </c>
    </row>
    <row r="15" spans="1:8" x14ac:dyDescent="0.35">
      <c r="A15">
        <v>1973</v>
      </c>
      <c r="B15" s="1">
        <v>10.54407</v>
      </c>
      <c r="C15" s="1"/>
      <c r="D15">
        <v>29</v>
      </c>
      <c r="E15" s="1">
        <v>9.7059999999999995</v>
      </c>
      <c r="F15">
        <v>65</v>
      </c>
    </row>
    <row r="16" spans="1:8" x14ac:dyDescent="0.35">
      <c r="A16">
        <v>1974</v>
      </c>
      <c r="B16" s="1">
        <v>8.8084699999999998</v>
      </c>
      <c r="C16" s="1"/>
      <c r="D16">
        <v>29</v>
      </c>
      <c r="E16" s="1">
        <v>5.3369999999999997</v>
      </c>
      <c r="F16">
        <v>65</v>
      </c>
    </row>
    <row r="17" spans="1:8" x14ac:dyDescent="0.35">
      <c r="A17">
        <v>1975</v>
      </c>
      <c r="B17" s="1">
        <v>9.3102400000000003</v>
      </c>
      <c r="C17" s="1"/>
      <c r="D17">
        <v>29</v>
      </c>
      <c r="E17" s="1">
        <v>5.0590000000000002</v>
      </c>
      <c r="F17">
        <v>65</v>
      </c>
    </row>
    <row r="18" spans="1:8" x14ac:dyDescent="0.35">
      <c r="A18">
        <v>1976</v>
      </c>
      <c r="B18" s="1">
        <v>11.202349999999999</v>
      </c>
      <c r="C18" s="1"/>
      <c r="D18">
        <v>29</v>
      </c>
      <c r="E18" s="1">
        <v>6.7119999999999997</v>
      </c>
      <c r="F18">
        <v>65</v>
      </c>
    </row>
    <row r="19" spans="1:8" x14ac:dyDescent="0.35">
      <c r="A19">
        <v>1977</v>
      </c>
      <c r="B19" s="1">
        <v>6.9611299999999998</v>
      </c>
      <c r="C19" s="1"/>
      <c r="D19">
        <v>29</v>
      </c>
      <c r="E19" s="1">
        <v>10.189</v>
      </c>
      <c r="F19">
        <v>65</v>
      </c>
    </row>
    <row r="20" spans="1:8" x14ac:dyDescent="0.35">
      <c r="A20">
        <v>1978</v>
      </c>
      <c r="B20" s="1">
        <v>3.3672499999999999</v>
      </c>
      <c r="C20" s="1"/>
      <c r="D20">
        <v>29</v>
      </c>
      <c r="E20" s="1">
        <v>8.1530000000000005</v>
      </c>
      <c r="F20">
        <v>65</v>
      </c>
    </row>
    <row r="21" spans="1:8" x14ac:dyDescent="0.35">
      <c r="A21">
        <v>1979</v>
      </c>
      <c r="B21" s="1">
        <v>5.8557399999999999</v>
      </c>
      <c r="C21" s="1"/>
      <c r="D21">
        <v>29</v>
      </c>
      <c r="E21" s="1">
        <v>5.548</v>
      </c>
      <c r="F21">
        <v>65</v>
      </c>
    </row>
    <row r="22" spans="1:8" x14ac:dyDescent="0.35">
      <c r="A22">
        <v>1980</v>
      </c>
      <c r="B22" s="1">
        <v>11.89564</v>
      </c>
      <c r="C22" s="1"/>
      <c r="D22">
        <v>29</v>
      </c>
      <c r="E22" s="1">
        <v>10.952</v>
      </c>
      <c r="F22">
        <v>65</v>
      </c>
    </row>
    <row r="23" spans="1:8" x14ac:dyDescent="0.35">
      <c r="A23">
        <v>1981</v>
      </c>
      <c r="B23" s="1">
        <v>17.887609999999999</v>
      </c>
      <c r="C23" s="1"/>
      <c r="D23">
        <v>29</v>
      </c>
      <c r="E23" s="1">
        <v>8.3870000000000005</v>
      </c>
      <c r="F23">
        <v>65</v>
      </c>
    </row>
    <row r="24" spans="1:8" x14ac:dyDescent="0.35">
      <c r="A24">
        <v>1982</v>
      </c>
      <c r="B24" s="1">
        <v>6.6347199999999997</v>
      </c>
      <c r="C24" s="1"/>
      <c r="D24">
        <v>42</v>
      </c>
      <c r="E24" s="1">
        <v>1.869</v>
      </c>
      <c r="F24">
        <v>91</v>
      </c>
    </row>
    <row r="25" spans="1:8" x14ac:dyDescent="0.35">
      <c r="A25">
        <v>1983</v>
      </c>
      <c r="B25" s="1">
        <v>3.22573</v>
      </c>
      <c r="C25" s="1"/>
      <c r="D25">
        <v>42</v>
      </c>
      <c r="E25" s="1">
        <v>8.99</v>
      </c>
      <c r="F25">
        <v>91</v>
      </c>
    </row>
    <row r="26" spans="1:8" x14ac:dyDescent="0.35">
      <c r="A26">
        <v>1984</v>
      </c>
      <c r="B26" s="1">
        <v>2.7141099999999998</v>
      </c>
      <c r="C26" s="1"/>
      <c r="D26">
        <v>42</v>
      </c>
      <c r="E26" s="1">
        <v>5.173</v>
      </c>
      <c r="F26">
        <v>91</v>
      </c>
    </row>
    <row r="27" spans="1:8" x14ac:dyDescent="0.35">
      <c r="A27">
        <v>1985</v>
      </c>
      <c r="B27" s="1">
        <v>4.7072700000000003</v>
      </c>
      <c r="C27" s="1"/>
      <c r="D27">
        <v>42</v>
      </c>
      <c r="E27" s="1">
        <v>9.1720000000000006</v>
      </c>
      <c r="F27">
        <v>91</v>
      </c>
    </row>
    <row r="28" spans="1:8" x14ac:dyDescent="0.35">
      <c r="A28">
        <v>1986</v>
      </c>
      <c r="B28" s="1">
        <v>8.8207699999999996</v>
      </c>
      <c r="C28" s="1"/>
      <c r="D28">
        <v>42</v>
      </c>
      <c r="E28" s="1">
        <v>14.228</v>
      </c>
      <c r="F28">
        <v>91</v>
      </c>
    </row>
    <row r="29" spans="1:8" x14ac:dyDescent="0.35">
      <c r="A29">
        <v>1987</v>
      </c>
      <c r="B29" s="1">
        <v>7.6944299999999997</v>
      </c>
      <c r="C29" s="1"/>
      <c r="D29">
        <v>42</v>
      </c>
      <c r="E29" s="1">
        <v>7.7969999999999997</v>
      </c>
      <c r="F29">
        <v>91</v>
      </c>
    </row>
    <row r="30" spans="1:8" x14ac:dyDescent="0.35">
      <c r="A30">
        <v>1988</v>
      </c>
      <c r="B30" s="1">
        <v>4.7107700000000001</v>
      </c>
      <c r="C30" s="1"/>
      <c r="D30">
        <v>42</v>
      </c>
      <c r="E30" s="1">
        <v>8.532</v>
      </c>
      <c r="F30">
        <v>91</v>
      </c>
    </row>
    <row r="31" spans="1:8" x14ac:dyDescent="0.35">
      <c r="A31">
        <v>1989</v>
      </c>
      <c r="B31" s="1">
        <v>3.5323000000000002</v>
      </c>
      <c r="C31" s="1"/>
      <c r="D31">
        <v>42</v>
      </c>
      <c r="E31" s="1">
        <v>12.136900000000001</v>
      </c>
      <c r="F31">
        <v>91</v>
      </c>
    </row>
    <row r="32" spans="1:8" x14ac:dyDescent="0.35">
      <c r="A32">
        <v>1990</v>
      </c>
      <c r="B32" s="1">
        <v>12.3233</v>
      </c>
      <c r="C32" s="1"/>
      <c r="D32">
        <v>42</v>
      </c>
      <c r="E32" s="1">
        <v>12.8401</v>
      </c>
      <c r="F32">
        <v>91</v>
      </c>
      <c r="G32" s="1">
        <v>16.20714821</v>
      </c>
      <c r="H32">
        <v>50</v>
      </c>
    </row>
    <row r="33" spans="1:8" x14ac:dyDescent="0.35">
      <c r="A33">
        <v>1991</v>
      </c>
      <c r="B33" s="1">
        <v>8.9741999999999997</v>
      </c>
      <c r="C33" s="1"/>
      <c r="D33">
        <v>42</v>
      </c>
      <c r="E33" s="1">
        <v>13.4894</v>
      </c>
      <c r="F33">
        <v>91</v>
      </c>
      <c r="G33" s="1">
        <v>17.847234419999999</v>
      </c>
      <c r="H33">
        <v>50</v>
      </c>
    </row>
    <row r="34" spans="1:8" x14ac:dyDescent="0.35">
      <c r="A34">
        <v>1992</v>
      </c>
      <c r="B34" s="1">
        <v>7.8723999999999998</v>
      </c>
      <c r="C34" s="1"/>
      <c r="D34">
        <v>42</v>
      </c>
      <c r="E34" s="1">
        <v>10.5862</v>
      </c>
      <c r="F34">
        <v>91</v>
      </c>
      <c r="G34" s="1">
        <v>15.532286750000001</v>
      </c>
      <c r="H34">
        <v>50</v>
      </c>
    </row>
    <row r="35" spans="1:8" x14ac:dyDescent="0.35">
      <c r="A35">
        <v>1993</v>
      </c>
      <c r="B35" s="1">
        <v>8.1242000000000001</v>
      </c>
      <c r="C35" s="1"/>
      <c r="D35">
        <v>42</v>
      </c>
      <c r="E35" s="1">
        <v>10.4537</v>
      </c>
      <c r="F35">
        <v>91</v>
      </c>
      <c r="G35" s="1">
        <v>8.586869708</v>
      </c>
      <c r="H35">
        <v>50</v>
      </c>
    </row>
    <row r="36" spans="1:8" x14ac:dyDescent="0.35">
      <c r="A36">
        <v>1994</v>
      </c>
      <c r="B36" s="1">
        <v>4.5133000000000001</v>
      </c>
      <c r="C36" s="1"/>
      <c r="D36">
        <v>42</v>
      </c>
      <c r="E36" s="1">
        <v>7.0650000000000004</v>
      </c>
      <c r="F36">
        <v>91</v>
      </c>
      <c r="G36" s="1">
        <v>8.2343108980000004</v>
      </c>
      <c r="H36">
        <v>50</v>
      </c>
    </row>
    <row r="37" spans="1:8" x14ac:dyDescent="0.35">
      <c r="A37">
        <v>1995</v>
      </c>
      <c r="B37" s="1">
        <v>4.1849999999999996</v>
      </c>
      <c r="C37" s="1"/>
      <c r="D37">
        <v>42</v>
      </c>
      <c r="E37" s="1">
        <v>8.7409999999999997</v>
      </c>
      <c r="F37">
        <v>91</v>
      </c>
      <c r="G37" s="1">
        <v>13.95756647</v>
      </c>
      <c r="H37">
        <v>50</v>
      </c>
    </row>
    <row r="38" spans="1:8" x14ac:dyDescent="0.35">
      <c r="A38">
        <v>1996</v>
      </c>
      <c r="B38" s="1">
        <v>3.0084</v>
      </c>
      <c r="C38" s="1"/>
      <c r="D38">
        <v>42</v>
      </c>
      <c r="E38" s="1">
        <v>4.6567999999999996</v>
      </c>
      <c r="F38">
        <v>91</v>
      </c>
      <c r="G38" s="1">
        <v>8.1082426969999997</v>
      </c>
      <c r="H38">
        <v>50</v>
      </c>
    </row>
    <row r="39" spans="1:8" x14ac:dyDescent="0.35">
      <c r="A39">
        <v>1997</v>
      </c>
      <c r="B39" s="1">
        <v>1.8748</v>
      </c>
      <c r="C39" s="1"/>
      <c r="D39">
        <v>42</v>
      </c>
      <c r="E39" s="1">
        <v>5.0312000000000001</v>
      </c>
      <c r="F39">
        <v>91</v>
      </c>
      <c r="G39" s="1">
        <v>4.2876807890000004</v>
      </c>
      <c r="H39">
        <v>50</v>
      </c>
    </row>
    <row r="40" spans="1:8" x14ac:dyDescent="0.35">
      <c r="A40">
        <v>1998</v>
      </c>
      <c r="B40" s="1">
        <v>2.2324999999999999</v>
      </c>
      <c r="C40" s="1"/>
      <c r="D40">
        <v>42</v>
      </c>
      <c r="E40" s="1">
        <v>4.9192999999999998</v>
      </c>
      <c r="F40">
        <v>91</v>
      </c>
      <c r="G40" s="1">
        <v>5.9678677950000001</v>
      </c>
      <c r="H40">
        <v>50</v>
      </c>
    </row>
    <row r="41" spans="1:8" x14ac:dyDescent="0.35">
      <c r="A41">
        <v>1999</v>
      </c>
      <c r="B41" s="1">
        <v>3.3435000000000001</v>
      </c>
      <c r="C41" s="1"/>
      <c r="D41">
        <v>42</v>
      </c>
      <c r="E41" s="1">
        <v>5.7858000000000001</v>
      </c>
      <c r="F41">
        <v>91</v>
      </c>
      <c r="G41" s="1">
        <v>8.3207418260000008</v>
      </c>
      <c r="H41">
        <v>50</v>
      </c>
    </row>
    <row r="42" spans="1:8" x14ac:dyDescent="0.35">
      <c r="A42">
        <v>2000</v>
      </c>
      <c r="B42" s="1">
        <v>5.3658000000000001</v>
      </c>
      <c r="C42" s="1"/>
      <c r="D42">
        <v>42</v>
      </c>
      <c r="E42" s="1">
        <v>7.4343000000000004</v>
      </c>
      <c r="F42">
        <v>91</v>
      </c>
      <c r="G42" s="1">
        <v>16.567181819999998</v>
      </c>
      <c r="H42">
        <v>83</v>
      </c>
    </row>
    <row r="43" spans="1:8" x14ac:dyDescent="0.35">
      <c r="A43">
        <v>2001</v>
      </c>
      <c r="B43" s="1">
        <v>4.9115000000000002</v>
      </c>
      <c r="C43" s="1"/>
      <c r="D43">
        <v>42</v>
      </c>
      <c r="E43" s="1">
        <v>5.6485000000000003</v>
      </c>
      <c r="F43">
        <v>91</v>
      </c>
      <c r="G43" s="1">
        <v>9.6361546869999994</v>
      </c>
      <c r="H43">
        <v>50</v>
      </c>
    </row>
    <row r="44" spans="1:8" x14ac:dyDescent="0.35">
      <c r="A44">
        <v>2002</v>
      </c>
      <c r="B44" s="1">
        <v>5.3422999999999998</v>
      </c>
      <c r="C44" s="1"/>
      <c r="D44">
        <v>42</v>
      </c>
      <c r="E44" s="1">
        <v>4.2573999999999996</v>
      </c>
      <c r="F44">
        <v>91</v>
      </c>
      <c r="G44" s="1">
        <v>10.67072233</v>
      </c>
      <c r="H44">
        <v>50</v>
      </c>
    </row>
    <row r="45" spans="1:8" x14ac:dyDescent="0.35">
      <c r="A45">
        <v>2003</v>
      </c>
      <c r="B45" s="1">
        <v>5.3368000000000002</v>
      </c>
      <c r="C45" s="1"/>
      <c r="D45">
        <v>42</v>
      </c>
      <c r="E45" s="1">
        <v>3.8643999999999998</v>
      </c>
      <c r="F45">
        <v>91</v>
      </c>
      <c r="G45" s="1">
        <v>11.15636625</v>
      </c>
      <c r="H45">
        <v>50</v>
      </c>
    </row>
    <row r="46" spans="1:8" x14ac:dyDescent="0.35">
      <c r="A46">
        <v>2004</v>
      </c>
      <c r="B46" s="1">
        <v>4.7470999999999997</v>
      </c>
      <c r="C46" s="1"/>
      <c r="D46">
        <v>42</v>
      </c>
      <c r="E46" s="1">
        <v>3.5028000000000001</v>
      </c>
      <c r="F46">
        <v>91</v>
      </c>
      <c r="G46" s="1">
        <v>14.776426620000001</v>
      </c>
      <c r="H46">
        <v>50</v>
      </c>
    </row>
    <row r="47" spans="1:8" x14ac:dyDescent="0.35">
      <c r="A47">
        <v>2005</v>
      </c>
      <c r="B47" s="1">
        <v>3.7067999999999999</v>
      </c>
      <c r="C47" s="1"/>
      <c r="D47">
        <v>42</v>
      </c>
      <c r="E47" s="1">
        <v>3.4561000000000002</v>
      </c>
      <c r="F47">
        <v>91</v>
      </c>
      <c r="G47" s="1">
        <v>8.7054918210000007</v>
      </c>
      <c r="H47">
        <v>50</v>
      </c>
    </row>
    <row r="48" spans="1:8" x14ac:dyDescent="0.35">
      <c r="A48">
        <v>2006</v>
      </c>
      <c r="B48" s="1">
        <v>2.5038999999999998</v>
      </c>
      <c r="C48" s="1"/>
      <c r="D48">
        <v>42</v>
      </c>
      <c r="E48" s="1">
        <v>4.6689999999999996</v>
      </c>
      <c r="F48">
        <v>91</v>
      </c>
      <c r="G48" s="1">
        <v>10.36851368</v>
      </c>
      <c r="H48">
        <v>50</v>
      </c>
    </row>
    <row r="49" spans="1:8" x14ac:dyDescent="0.35">
      <c r="A49">
        <v>2007</v>
      </c>
      <c r="B49" s="1">
        <v>2.6562999999999999</v>
      </c>
      <c r="C49" s="1"/>
      <c r="D49">
        <v>42</v>
      </c>
      <c r="E49" s="1">
        <v>6.5183999999999997</v>
      </c>
      <c r="F49">
        <v>91</v>
      </c>
      <c r="G49" s="1">
        <v>10.30370544</v>
      </c>
      <c r="H49">
        <v>50</v>
      </c>
    </row>
    <row r="50" spans="1:8" x14ac:dyDescent="0.35">
      <c r="A50">
        <v>2008</v>
      </c>
      <c r="B50" s="1">
        <v>6.8582999999999998</v>
      </c>
      <c r="C50" s="1"/>
      <c r="D50">
        <v>42</v>
      </c>
      <c r="E50" s="1">
        <v>5.8907999999999996</v>
      </c>
      <c r="F50">
        <v>91</v>
      </c>
      <c r="G50" s="1">
        <v>9.2912837029999995</v>
      </c>
      <c r="H50">
        <v>50</v>
      </c>
    </row>
    <row r="51" spans="1:8" x14ac:dyDescent="0.35">
      <c r="A51">
        <v>2009</v>
      </c>
      <c r="B51" s="1">
        <v>6.1159999999999997</v>
      </c>
      <c r="C51" s="1"/>
      <c r="D51">
        <v>42</v>
      </c>
      <c r="E51" s="1">
        <v>4.2853676209999998</v>
      </c>
      <c r="F51">
        <v>91</v>
      </c>
      <c r="G51" s="1">
        <v>10.88318115</v>
      </c>
      <c r="H51">
        <v>50</v>
      </c>
    </row>
    <row r="52" spans="1:8" x14ac:dyDescent="0.35">
      <c r="A52">
        <v>2010</v>
      </c>
      <c r="B52" s="1">
        <v>4.7370000000000001</v>
      </c>
      <c r="C52" s="1"/>
      <c r="D52">
        <v>42</v>
      </c>
      <c r="E52" s="1">
        <v>6.6873616350000002</v>
      </c>
      <c r="F52">
        <v>91</v>
      </c>
      <c r="G52" s="1">
        <v>13.05234636</v>
      </c>
      <c r="H52">
        <v>50</v>
      </c>
    </row>
    <row r="53" spans="1:8" x14ac:dyDescent="0.35">
      <c r="A53">
        <v>2011</v>
      </c>
      <c r="B53" s="1">
        <v>4.5819999999999999</v>
      </c>
      <c r="C53" s="1"/>
      <c r="D53">
        <v>42</v>
      </c>
      <c r="E53" s="1">
        <v>6.1697097750000003</v>
      </c>
      <c r="F53">
        <v>91</v>
      </c>
      <c r="G53" s="1">
        <v>13.611424360000001</v>
      </c>
      <c r="H53">
        <v>83</v>
      </c>
    </row>
    <row r="54" spans="1:8" x14ac:dyDescent="0.35">
      <c r="A54">
        <v>2012</v>
      </c>
      <c r="B54" s="1">
        <v>3.931</v>
      </c>
      <c r="C54" s="1"/>
      <c r="D54">
        <v>42</v>
      </c>
      <c r="E54" s="1">
        <v>4.9916206670000003</v>
      </c>
      <c r="F54">
        <v>91</v>
      </c>
      <c r="G54" s="1">
        <v>8.8010150140000007</v>
      </c>
      <c r="H54">
        <v>83</v>
      </c>
    </row>
    <row r="55" spans="1:8" x14ac:dyDescent="0.35">
      <c r="A55">
        <v>2013</v>
      </c>
      <c r="B55" s="1">
        <v>2.3109999999999999</v>
      </c>
      <c r="C55" s="1"/>
      <c r="D55">
        <v>42</v>
      </c>
      <c r="E55" s="1">
        <v>3.0147024999999998</v>
      </c>
      <c r="F55">
        <v>91</v>
      </c>
      <c r="G55" s="1">
        <v>3.6757709919999999</v>
      </c>
      <c r="H55">
        <v>83</v>
      </c>
    </row>
    <row r="56" spans="1:8" x14ac:dyDescent="0.35">
      <c r="A56">
        <v>2014</v>
      </c>
      <c r="B56" s="1">
        <v>2.8969999999999998</v>
      </c>
      <c r="C56" s="1"/>
      <c r="D56">
        <v>42</v>
      </c>
      <c r="E56" s="1">
        <v>2.6790899119999998</v>
      </c>
      <c r="F56">
        <v>91</v>
      </c>
      <c r="G56" s="1">
        <v>4.6830743349999997</v>
      </c>
      <c r="H56">
        <v>83</v>
      </c>
    </row>
    <row r="57" spans="1:8" x14ac:dyDescent="0.35">
      <c r="A57">
        <v>2015</v>
      </c>
      <c r="B57" s="1">
        <v>3.2170000000000001</v>
      </c>
      <c r="C57" s="1"/>
      <c r="D57">
        <v>42</v>
      </c>
      <c r="E57" s="1">
        <v>4.2744344219999997</v>
      </c>
      <c r="F57">
        <v>91</v>
      </c>
      <c r="G57" s="1">
        <v>10.75714194</v>
      </c>
      <c r="H57">
        <v>83</v>
      </c>
    </row>
    <row r="58" spans="1:8" x14ac:dyDescent="0.35">
      <c r="A58">
        <v>2016</v>
      </c>
      <c r="B58" s="1">
        <v>3.67</v>
      </c>
      <c r="C58" s="1"/>
      <c r="D58">
        <v>42</v>
      </c>
      <c r="E58" s="1">
        <v>5.2041000000000004</v>
      </c>
      <c r="F58">
        <v>91</v>
      </c>
      <c r="G58" s="1">
        <v>10.1699</v>
      </c>
      <c r="H58">
        <v>83</v>
      </c>
    </row>
    <row r="59" spans="1:8" x14ac:dyDescent="0.35">
      <c r="A59">
        <v>2017</v>
      </c>
      <c r="B59" s="1">
        <v>3.4740000000000002</v>
      </c>
      <c r="C59" s="1"/>
      <c r="D59">
        <v>42</v>
      </c>
      <c r="E59" s="1">
        <v>4.6288999999999998</v>
      </c>
      <c r="F59">
        <v>91</v>
      </c>
      <c r="G59" s="1">
        <v>4.5237999999999996</v>
      </c>
      <c r="H59">
        <v>83</v>
      </c>
    </row>
    <row r="60" spans="1:8" x14ac:dyDescent="0.35">
      <c r="A60">
        <v>2018</v>
      </c>
      <c r="B60" s="1">
        <v>4.1680000000000001</v>
      </c>
      <c r="C60" s="1"/>
      <c r="D60">
        <v>42</v>
      </c>
      <c r="E60" s="1">
        <v>2.8757999999999999</v>
      </c>
      <c r="F60">
        <v>91</v>
      </c>
      <c r="G60" s="1">
        <v>6.6824000000000003</v>
      </c>
      <c r="H60">
        <v>83</v>
      </c>
    </row>
    <row r="61" spans="1:8" x14ac:dyDescent="0.35">
      <c r="A61">
        <v>2019</v>
      </c>
      <c r="B61" s="1">
        <v>3.8426</v>
      </c>
      <c r="C61" s="1"/>
      <c r="D61">
        <v>42</v>
      </c>
      <c r="E61" s="1">
        <v>3.8302097599999998</v>
      </c>
      <c r="F61">
        <v>91</v>
      </c>
      <c r="G61" s="1">
        <v>6.0122909360000003</v>
      </c>
      <c r="H61">
        <v>83</v>
      </c>
    </row>
    <row r="62" spans="1:8" x14ac:dyDescent="0.35">
      <c r="A62">
        <v>2020</v>
      </c>
    </row>
    <row r="63" spans="1:8" x14ac:dyDescent="0.35">
      <c r="A63">
        <v>2021</v>
      </c>
      <c r="B63">
        <v>3.5367299999999999</v>
      </c>
      <c r="D63">
        <v>42</v>
      </c>
      <c r="E63">
        <v>3.3126500000000001</v>
      </c>
      <c r="F63">
        <v>91</v>
      </c>
      <c r="G63">
        <v>7.8417371620000003</v>
      </c>
      <c r="H63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1DC8-39BC-468C-A6C5-58C99E5159F5}">
  <dimension ref="A1:M185"/>
  <sheetViews>
    <sheetView workbookViewId="0">
      <selection activeCell="C154" sqref="C154:C185"/>
    </sheetView>
  </sheetViews>
  <sheetFormatPr defaultRowHeight="14.5" x14ac:dyDescent="0.35"/>
  <sheetData>
    <row r="1" spans="1:13" x14ac:dyDescent="0.35">
      <c r="A1" t="s">
        <v>32</v>
      </c>
    </row>
    <row r="4" spans="1:13" x14ac:dyDescent="0.35">
      <c r="A4" t="s">
        <v>2</v>
      </c>
      <c r="B4" t="s">
        <v>33</v>
      </c>
      <c r="C4" t="s">
        <v>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spans="1:13" x14ac:dyDescent="0.3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1968</v>
      </c>
      <c r="B10">
        <v>1.6305499999999999</v>
      </c>
      <c r="C10">
        <v>0.3296</v>
      </c>
      <c r="D10">
        <v>0.10539999999999999</v>
      </c>
      <c r="E10">
        <v>0.35639999999999999</v>
      </c>
      <c r="F10">
        <v>0.64680000000000004</v>
      </c>
      <c r="G10">
        <v>0.31180000000000002</v>
      </c>
      <c r="H10">
        <v>9.1999999999999998E-2</v>
      </c>
      <c r="I10">
        <v>5.4800000000000001E-2</v>
      </c>
      <c r="J10">
        <v>2.1600000000000001E-2</v>
      </c>
      <c r="K10">
        <v>1.8200000000000001E-2</v>
      </c>
      <c r="L10">
        <v>2.35E-2</v>
      </c>
      <c r="M10">
        <v>29</v>
      </c>
    </row>
    <row r="11" spans="1:13" x14ac:dyDescent="0.35">
      <c r="A11">
        <v>1969</v>
      </c>
      <c r="B11">
        <v>4.0181399999999998</v>
      </c>
      <c r="C11">
        <v>0.36840000000000001</v>
      </c>
      <c r="D11">
        <v>0.1497</v>
      </c>
      <c r="E11">
        <v>1.0233000000000001</v>
      </c>
      <c r="F11">
        <v>1.4013</v>
      </c>
      <c r="G11">
        <v>0.6956</v>
      </c>
      <c r="H11">
        <v>0.35959999999999998</v>
      </c>
      <c r="I11">
        <v>0.1174</v>
      </c>
      <c r="J11">
        <v>8.6400000000000005E-2</v>
      </c>
      <c r="K11">
        <v>5.16E-2</v>
      </c>
      <c r="L11">
        <v>0.13320000000000001</v>
      </c>
      <c r="M11">
        <v>29</v>
      </c>
    </row>
    <row r="12" spans="1:13" x14ac:dyDescent="0.35">
      <c r="A12">
        <v>1970</v>
      </c>
      <c r="B12">
        <v>6.6512000000000002</v>
      </c>
      <c r="C12">
        <v>0.31979999999999997</v>
      </c>
      <c r="D12">
        <v>0.1457</v>
      </c>
      <c r="E12">
        <v>1.2249000000000001</v>
      </c>
      <c r="F12">
        <v>1.7267999999999999</v>
      </c>
      <c r="G12">
        <v>1.3532999999999999</v>
      </c>
      <c r="H12">
        <v>1.2801</v>
      </c>
      <c r="I12">
        <v>0.60960000000000003</v>
      </c>
      <c r="J12">
        <v>0.12039999999999999</v>
      </c>
      <c r="K12">
        <v>7.0400000000000004E-2</v>
      </c>
      <c r="L12">
        <v>0.11990000000000001</v>
      </c>
      <c r="M12">
        <v>29</v>
      </c>
    </row>
    <row r="13" spans="1:13" x14ac:dyDescent="0.35">
      <c r="A13">
        <v>1971</v>
      </c>
      <c r="B13">
        <v>3.6831100000000001</v>
      </c>
      <c r="C13">
        <v>0.31769999999999998</v>
      </c>
      <c r="D13">
        <v>0.1133</v>
      </c>
      <c r="E13">
        <v>0.59230000000000005</v>
      </c>
      <c r="F13">
        <v>1.0283</v>
      </c>
      <c r="G13">
        <v>1.0065</v>
      </c>
      <c r="H13">
        <v>0.53779999999999994</v>
      </c>
      <c r="I13">
        <v>0.20119999999999999</v>
      </c>
      <c r="J13">
        <v>8.77E-2</v>
      </c>
      <c r="K13">
        <v>6.8599999999999994E-2</v>
      </c>
      <c r="L13">
        <v>4.7399999999999998E-2</v>
      </c>
      <c r="M13">
        <v>29</v>
      </c>
    </row>
    <row r="14" spans="1:13" x14ac:dyDescent="0.35">
      <c r="A14">
        <v>1972</v>
      </c>
      <c r="B14">
        <v>11.55255</v>
      </c>
      <c r="C14">
        <v>0.3145</v>
      </c>
      <c r="D14">
        <v>0.3619</v>
      </c>
      <c r="E14">
        <v>3.1629</v>
      </c>
      <c r="F14">
        <v>3.6084000000000001</v>
      </c>
      <c r="G14">
        <v>1.8273999999999999</v>
      </c>
      <c r="H14">
        <v>1.4843999999999999</v>
      </c>
      <c r="I14">
        <v>0.68030000000000002</v>
      </c>
      <c r="J14">
        <v>0.1993</v>
      </c>
      <c r="K14">
        <v>0.1177</v>
      </c>
      <c r="L14">
        <v>0.11020000000000001</v>
      </c>
      <c r="M14">
        <v>29</v>
      </c>
    </row>
    <row r="15" spans="1:13" x14ac:dyDescent="0.35">
      <c r="A15">
        <v>1973</v>
      </c>
      <c r="B15">
        <v>10.54407</v>
      </c>
      <c r="C15">
        <v>0.37919999999999998</v>
      </c>
      <c r="D15">
        <v>0.2031</v>
      </c>
      <c r="E15">
        <v>1.4711000000000001</v>
      </c>
      <c r="F15">
        <v>4.2293000000000003</v>
      </c>
      <c r="G15">
        <v>2.7303000000000002</v>
      </c>
      <c r="H15">
        <v>1.0648</v>
      </c>
      <c r="I15">
        <v>0.4546</v>
      </c>
      <c r="J15">
        <v>0.15740000000000001</v>
      </c>
      <c r="K15">
        <v>0.1056</v>
      </c>
      <c r="L15">
        <v>0.12790000000000001</v>
      </c>
      <c r="M15">
        <v>29</v>
      </c>
    </row>
    <row r="16" spans="1:13" x14ac:dyDescent="0.35">
      <c r="A16">
        <v>1974</v>
      </c>
      <c r="B16">
        <v>8.8084699999999998</v>
      </c>
      <c r="C16">
        <v>0.30020000000000002</v>
      </c>
      <c r="D16">
        <v>0.1132</v>
      </c>
      <c r="E16">
        <v>0.83889999999999998</v>
      </c>
      <c r="F16">
        <v>2.0964</v>
      </c>
      <c r="G16">
        <v>2.6522999999999999</v>
      </c>
      <c r="H16">
        <v>1.9020999999999999</v>
      </c>
      <c r="I16">
        <v>0.7792</v>
      </c>
      <c r="J16">
        <v>0.18490000000000001</v>
      </c>
      <c r="K16">
        <v>0.1164</v>
      </c>
      <c r="L16">
        <v>0.12509999999999999</v>
      </c>
      <c r="M16">
        <v>29</v>
      </c>
    </row>
    <row r="17" spans="1:13" x14ac:dyDescent="0.35">
      <c r="A17">
        <v>1975</v>
      </c>
      <c r="B17">
        <v>9.3102400000000003</v>
      </c>
      <c r="C17">
        <v>0.32950000000000002</v>
      </c>
      <c r="D17">
        <v>1.1411</v>
      </c>
      <c r="E17">
        <v>1.9486000000000001</v>
      </c>
      <c r="F17">
        <v>2.8729</v>
      </c>
      <c r="G17">
        <v>1.4396</v>
      </c>
      <c r="H17">
        <v>1.0646</v>
      </c>
      <c r="I17">
        <v>0.56640000000000001</v>
      </c>
      <c r="J17">
        <v>0.14249999999999999</v>
      </c>
      <c r="K17">
        <v>7.4899999999999994E-2</v>
      </c>
      <c r="L17">
        <v>5.9799999999999999E-2</v>
      </c>
      <c r="M17">
        <v>29</v>
      </c>
    </row>
    <row r="18" spans="1:13" x14ac:dyDescent="0.35">
      <c r="A18">
        <v>1976</v>
      </c>
      <c r="B18">
        <v>11.202349999999999</v>
      </c>
      <c r="C18">
        <v>0.2989</v>
      </c>
      <c r="D18">
        <v>0.25790000000000002</v>
      </c>
      <c r="E18">
        <v>1.6217999999999999</v>
      </c>
      <c r="F18">
        <v>3.5215000000000001</v>
      </c>
      <c r="G18">
        <v>2.3277000000000001</v>
      </c>
      <c r="H18">
        <v>1.8245</v>
      </c>
      <c r="I18">
        <v>1.012</v>
      </c>
      <c r="J18">
        <v>0.2732</v>
      </c>
      <c r="K18">
        <v>0.15609999999999999</v>
      </c>
      <c r="L18">
        <v>0.2077</v>
      </c>
      <c r="M18">
        <v>29</v>
      </c>
    </row>
    <row r="19" spans="1:13" x14ac:dyDescent="0.35">
      <c r="A19">
        <v>1977</v>
      </c>
      <c r="B19">
        <v>6.9611299999999998</v>
      </c>
      <c r="C19">
        <v>0.3387</v>
      </c>
      <c r="D19">
        <v>9.8500000000000004E-2</v>
      </c>
      <c r="E19">
        <v>0.74109999999999998</v>
      </c>
      <c r="F19">
        <v>1.9635</v>
      </c>
      <c r="G19">
        <v>2.1551</v>
      </c>
      <c r="H19">
        <v>1.0246999999999999</v>
      </c>
      <c r="I19">
        <v>0.55530000000000002</v>
      </c>
      <c r="J19">
        <v>0.1575</v>
      </c>
      <c r="K19">
        <v>7.46E-2</v>
      </c>
      <c r="L19">
        <v>0.1908</v>
      </c>
      <c r="M19">
        <v>29</v>
      </c>
    </row>
    <row r="20" spans="1:13" x14ac:dyDescent="0.35">
      <c r="A20">
        <v>1978</v>
      </c>
      <c r="B20">
        <v>3.3672499999999999</v>
      </c>
      <c r="C20">
        <v>0.3306</v>
      </c>
      <c r="D20">
        <v>0.1176</v>
      </c>
      <c r="E20">
        <v>0.8397</v>
      </c>
      <c r="F20">
        <v>0.86370000000000002</v>
      </c>
      <c r="G20">
        <v>0.497</v>
      </c>
      <c r="H20">
        <v>0.56210000000000004</v>
      </c>
      <c r="I20">
        <v>0.28649999999999998</v>
      </c>
      <c r="J20">
        <v>7.4800000000000005E-2</v>
      </c>
      <c r="K20">
        <v>3.9600000000000003E-2</v>
      </c>
      <c r="L20">
        <v>8.6300000000000002E-2</v>
      </c>
      <c r="M20">
        <v>29</v>
      </c>
    </row>
    <row r="21" spans="1:13" x14ac:dyDescent="0.35">
      <c r="A21">
        <v>1979</v>
      </c>
      <c r="B21">
        <v>5.8557399999999999</v>
      </c>
      <c r="C21">
        <v>0.32429999999999998</v>
      </c>
      <c r="D21">
        <v>0.31459999999999999</v>
      </c>
      <c r="E21">
        <v>1.8406</v>
      </c>
      <c r="F21">
        <v>2.0076999999999998</v>
      </c>
      <c r="G21">
        <v>0.9113</v>
      </c>
      <c r="H21">
        <v>0.42820000000000003</v>
      </c>
      <c r="I21">
        <v>0.2457</v>
      </c>
      <c r="J21">
        <v>6.0199999999999997E-2</v>
      </c>
      <c r="K21">
        <v>1.9900000000000001E-2</v>
      </c>
      <c r="L21">
        <v>2.7699999999999999E-2</v>
      </c>
      <c r="M21">
        <v>29</v>
      </c>
    </row>
    <row r="22" spans="1:13" x14ac:dyDescent="0.35">
      <c r="A22">
        <v>1980</v>
      </c>
      <c r="B22">
        <v>11.89564</v>
      </c>
      <c r="C22">
        <v>0.29620000000000002</v>
      </c>
      <c r="D22">
        <v>0.42959999999999998</v>
      </c>
      <c r="E22">
        <v>1.4291</v>
      </c>
      <c r="F22">
        <v>4.9698000000000002</v>
      </c>
      <c r="G22">
        <v>2.7324000000000002</v>
      </c>
      <c r="H22">
        <v>1.2775000000000001</v>
      </c>
      <c r="I22">
        <v>0.68620000000000003</v>
      </c>
      <c r="J22">
        <v>0.1749</v>
      </c>
      <c r="K22">
        <v>0.10780000000000001</v>
      </c>
      <c r="L22">
        <v>8.8300000000000003E-2</v>
      </c>
      <c r="M22">
        <v>29</v>
      </c>
    </row>
    <row r="23" spans="1:13" x14ac:dyDescent="0.35">
      <c r="A23">
        <v>1981</v>
      </c>
      <c r="B23">
        <v>17.887609999999999</v>
      </c>
      <c r="C23">
        <v>0.27229999999999999</v>
      </c>
      <c r="D23">
        <v>0.96919999999999995</v>
      </c>
      <c r="E23">
        <v>5.8239000000000001</v>
      </c>
      <c r="F23">
        <v>3.6857000000000002</v>
      </c>
      <c r="G23">
        <v>3.6137999999999999</v>
      </c>
      <c r="H23">
        <v>2.0110999999999999</v>
      </c>
      <c r="I23">
        <v>1.1795</v>
      </c>
      <c r="J23">
        <v>0.33019999999999999</v>
      </c>
      <c r="K23">
        <v>0.1188</v>
      </c>
      <c r="L23">
        <v>0.15540000000000001</v>
      </c>
      <c r="M23">
        <v>29</v>
      </c>
    </row>
    <row r="24" spans="1:13" x14ac:dyDescent="0.35">
      <c r="A24">
        <v>1982</v>
      </c>
      <c r="B24">
        <v>6.6347199999999997</v>
      </c>
      <c r="C24">
        <v>0.37359999999999999</v>
      </c>
      <c r="D24">
        <v>4.8800000000000003E-2</v>
      </c>
      <c r="E24">
        <v>0.80579999999999996</v>
      </c>
      <c r="F24">
        <v>2.9733000000000001</v>
      </c>
      <c r="G24">
        <v>0.98150000000000004</v>
      </c>
      <c r="H24">
        <v>1.3927</v>
      </c>
      <c r="I24">
        <v>0.25290000000000001</v>
      </c>
      <c r="J24">
        <v>6.1400000000000003E-2</v>
      </c>
      <c r="K24">
        <v>3.6900000000000002E-2</v>
      </c>
      <c r="L24">
        <v>8.14E-2</v>
      </c>
      <c r="M24">
        <v>42</v>
      </c>
    </row>
    <row r="25" spans="1:13" x14ac:dyDescent="0.35">
      <c r="A25">
        <v>1983</v>
      </c>
      <c r="B25">
        <v>3.22573</v>
      </c>
      <c r="C25">
        <v>0.29930000000000001</v>
      </c>
      <c r="D25">
        <v>5.9200000000000003E-2</v>
      </c>
      <c r="E25">
        <v>1.0397000000000001</v>
      </c>
      <c r="F25">
        <v>1.2284999999999999</v>
      </c>
      <c r="G25">
        <v>0.54330000000000001</v>
      </c>
      <c r="H25">
        <v>0.17519999999999999</v>
      </c>
      <c r="I25">
        <v>9.6799999999999997E-2</v>
      </c>
      <c r="J25">
        <v>4.53E-2</v>
      </c>
      <c r="K25">
        <v>3.78E-2</v>
      </c>
      <c r="L25">
        <v>0</v>
      </c>
      <c r="M25">
        <v>42</v>
      </c>
    </row>
    <row r="26" spans="1:13" x14ac:dyDescent="0.35">
      <c r="A26">
        <v>1984</v>
      </c>
      <c r="B26">
        <v>2.7141099999999998</v>
      </c>
      <c r="C26">
        <v>0.33800000000000002</v>
      </c>
      <c r="D26">
        <v>2.2499999999999999E-2</v>
      </c>
      <c r="E26">
        <v>0.2616</v>
      </c>
      <c r="F26">
        <v>0.98160000000000003</v>
      </c>
      <c r="G26">
        <v>0.69320000000000004</v>
      </c>
      <c r="H26">
        <v>0.4667</v>
      </c>
      <c r="I26">
        <v>0.1749</v>
      </c>
      <c r="J26">
        <v>7.2300000000000003E-2</v>
      </c>
      <c r="K26">
        <v>3.2300000000000002E-2</v>
      </c>
      <c r="L26">
        <v>9.1000000000000004E-3</v>
      </c>
      <c r="M26">
        <v>42</v>
      </c>
    </row>
    <row r="27" spans="1:13" x14ac:dyDescent="0.35">
      <c r="A27">
        <v>1985</v>
      </c>
      <c r="B27">
        <v>4.7072700000000003</v>
      </c>
      <c r="C27">
        <v>0.30209999999999998</v>
      </c>
      <c r="D27">
        <v>2.3400000000000001E-2</v>
      </c>
      <c r="E27">
        <v>0.75019999999999998</v>
      </c>
      <c r="F27">
        <v>1.972</v>
      </c>
      <c r="G27">
        <v>1.2365999999999999</v>
      </c>
      <c r="H27">
        <v>0.50649999999999995</v>
      </c>
      <c r="I27">
        <v>0.1234</v>
      </c>
      <c r="J27">
        <v>3.6400000000000002E-2</v>
      </c>
      <c r="K27">
        <v>1.2699999999999999E-2</v>
      </c>
      <c r="L27">
        <v>4.5999999999999999E-2</v>
      </c>
      <c r="M27">
        <v>42</v>
      </c>
    </row>
    <row r="28" spans="1:13" x14ac:dyDescent="0.35">
      <c r="A28">
        <v>1986</v>
      </c>
      <c r="B28">
        <v>8.8207699999999996</v>
      </c>
      <c r="C28">
        <v>0.25819999999999999</v>
      </c>
      <c r="D28">
        <v>0.1082</v>
      </c>
      <c r="E28">
        <v>3.3372000000000002</v>
      </c>
      <c r="F28">
        <v>3.5905999999999998</v>
      </c>
      <c r="G28">
        <v>1.0397000000000001</v>
      </c>
      <c r="H28">
        <v>0.52129999999999999</v>
      </c>
      <c r="I28">
        <v>0.2059</v>
      </c>
      <c r="J28">
        <v>0</v>
      </c>
      <c r="K28">
        <v>1.78E-2</v>
      </c>
      <c r="L28">
        <v>0</v>
      </c>
      <c r="M28">
        <v>42</v>
      </c>
    </row>
    <row r="29" spans="1:13" x14ac:dyDescent="0.35">
      <c r="A29">
        <v>1987</v>
      </c>
      <c r="B29">
        <v>7.6944299999999997</v>
      </c>
      <c r="C29">
        <v>0.27060000000000001</v>
      </c>
      <c r="D29">
        <v>1.06E-2</v>
      </c>
      <c r="E29">
        <v>1.4079999999999999</v>
      </c>
      <c r="F29">
        <v>4.5031999999999996</v>
      </c>
      <c r="G29">
        <v>1.2079</v>
      </c>
      <c r="H29">
        <v>0.35260000000000002</v>
      </c>
      <c r="I29">
        <v>0.12870000000000001</v>
      </c>
      <c r="J29">
        <v>1.2E-2</v>
      </c>
      <c r="K29">
        <v>2.6499999999999999E-2</v>
      </c>
      <c r="L29">
        <v>4.4900000000000002E-2</v>
      </c>
      <c r="M29">
        <v>42</v>
      </c>
    </row>
    <row r="30" spans="1:13" x14ac:dyDescent="0.35">
      <c r="A30">
        <v>1988</v>
      </c>
      <c r="B30">
        <v>4.7107700000000001</v>
      </c>
      <c r="C30">
        <v>0.25180000000000002</v>
      </c>
      <c r="D30">
        <v>9.1700000000000004E-2</v>
      </c>
      <c r="E30">
        <v>1.6294</v>
      </c>
      <c r="F30">
        <v>1.4568000000000001</v>
      </c>
      <c r="G30">
        <v>0.83630000000000004</v>
      </c>
      <c r="H30">
        <v>0.497</v>
      </c>
      <c r="I30">
        <v>0.1153</v>
      </c>
      <c r="J30">
        <v>4.1000000000000002E-2</v>
      </c>
      <c r="K30">
        <v>3.61E-2</v>
      </c>
      <c r="L30">
        <v>7.1000000000000004E-3</v>
      </c>
      <c r="M30">
        <v>42</v>
      </c>
    </row>
    <row r="31" spans="1:13" x14ac:dyDescent="0.35">
      <c r="A31">
        <v>1989</v>
      </c>
      <c r="B31">
        <v>3.5323000000000002</v>
      </c>
      <c r="C31">
        <v>0.38529999999999998</v>
      </c>
      <c r="D31">
        <v>2.8199999999999999E-2</v>
      </c>
      <c r="E31">
        <v>1.1084000000000001</v>
      </c>
      <c r="F31">
        <v>1.4652000000000001</v>
      </c>
      <c r="G31">
        <v>0.30830000000000002</v>
      </c>
      <c r="H31">
        <v>0.41270000000000001</v>
      </c>
      <c r="I31">
        <v>0.18479999999999999</v>
      </c>
      <c r="J31">
        <v>2.47E-2</v>
      </c>
      <c r="K31">
        <v>0</v>
      </c>
      <c r="L31">
        <v>0</v>
      </c>
      <c r="M31">
        <v>42</v>
      </c>
    </row>
    <row r="32" spans="1:13" x14ac:dyDescent="0.35">
      <c r="A32">
        <v>1990</v>
      </c>
      <c r="B32">
        <v>12.3233</v>
      </c>
      <c r="C32">
        <v>0.61799999999999999</v>
      </c>
      <c r="D32">
        <v>6.9800000000000001E-2</v>
      </c>
      <c r="E32">
        <v>1.8186</v>
      </c>
      <c r="F32">
        <v>2.4923999999999999</v>
      </c>
      <c r="G32">
        <v>4.9383999999999997</v>
      </c>
      <c r="H32">
        <v>2.2075999999999998</v>
      </c>
      <c r="I32">
        <v>0.33339999999999997</v>
      </c>
      <c r="J32">
        <v>0.14499999999999999</v>
      </c>
      <c r="K32">
        <v>0.11700000000000001</v>
      </c>
      <c r="L32">
        <v>0.20130000000000001</v>
      </c>
      <c r="M32">
        <v>42</v>
      </c>
    </row>
    <row r="33" spans="1:13" x14ac:dyDescent="0.35">
      <c r="A33">
        <v>1991</v>
      </c>
      <c r="B33">
        <v>8.9741999999999997</v>
      </c>
      <c r="C33">
        <v>0.27179999999999999</v>
      </c>
      <c r="D33">
        <v>0.14280000000000001</v>
      </c>
      <c r="E33">
        <v>2.9592999999999998</v>
      </c>
      <c r="F33">
        <v>2.4882</v>
      </c>
      <c r="G33">
        <v>2.0192000000000001</v>
      </c>
      <c r="H33">
        <v>0.93020000000000003</v>
      </c>
      <c r="I33">
        <v>0.33750000000000002</v>
      </c>
      <c r="J33">
        <v>3.95E-2</v>
      </c>
      <c r="K33">
        <v>1.7000000000000001E-2</v>
      </c>
      <c r="L33">
        <v>4.0500000000000001E-2</v>
      </c>
      <c r="M33">
        <v>42</v>
      </c>
    </row>
    <row r="34" spans="1:13" x14ac:dyDescent="0.35">
      <c r="A34">
        <v>1992</v>
      </c>
      <c r="B34">
        <v>7.8723999999999998</v>
      </c>
      <c r="C34">
        <v>0.31979999999999997</v>
      </c>
      <c r="D34">
        <v>5.5999999999999999E-3</v>
      </c>
      <c r="E34">
        <v>0.97960000000000003</v>
      </c>
      <c r="F34">
        <v>2.9314</v>
      </c>
      <c r="G34">
        <v>3.4554999999999998</v>
      </c>
      <c r="H34">
        <v>0.35909999999999997</v>
      </c>
      <c r="I34">
        <v>9.4200000000000006E-2</v>
      </c>
      <c r="J34">
        <v>3.7600000000000001E-2</v>
      </c>
      <c r="K34">
        <v>9.4999999999999998E-3</v>
      </c>
      <c r="L34">
        <v>0</v>
      </c>
      <c r="M34">
        <v>42</v>
      </c>
    </row>
    <row r="35" spans="1:13" x14ac:dyDescent="0.35">
      <c r="A35">
        <v>1993</v>
      </c>
      <c r="B35">
        <v>8.1242000000000001</v>
      </c>
      <c r="C35">
        <v>0.3004</v>
      </c>
      <c r="D35">
        <v>4.02E-2</v>
      </c>
      <c r="E35">
        <v>1.6917</v>
      </c>
      <c r="F35">
        <v>3.3089</v>
      </c>
      <c r="G35">
        <v>2.5792000000000002</v>
      </c>
      <c r="H35">
        <v>0.47499999999999998</v>
      </c>
      <c r="I35">
        <v>2.58E-2</v>
      </c>
      <c r="J35">
        <v>2.3E-3</v>
      </c>
      <c r="K35">
        <v>1.1000000000000001E-3</v>
      </c>
      <c r="L35">
        <v>0</v>
      </c>
      <c r="M35">
        <v>42</v>
      </c>
    </row>
    <row r="36" spans="1:13" x14ac:dyDescent="0.35">
      <c r="A36">
        <v>1994</v>
      </c>
      <c r="B36">
        <v>4.5133000000000001</v>
      </c>
      <c r="C36">
        <v>0.29380000000000001</v>
      </c>
      <c r="D36">
        <v>3.8800000000000001E-2</v>
      </c>
      <c r="E36">
        <v>1.4473</v>
      </c>
      <c r="F36">
        <v>1.9585999999999999</v>
      </c>
      <c r="G36">
        <v>0.72509999999999997</v>
      </c>
      <c r="H36">
        <v>0.22239999999999999</v>
      </c>
      <c r="I36">
        <v>8.6199999999999999E-2</v>
      </c>
      <c r="J36">
        <v>9.2999999999999992E-3</v>
      </c>
      <c r="K36">
        <v>2.5600000000000001E-2</v>
      </c>
      <c r="L36">
        <v>0</v>
      </c>
      <c r="M36">
        <v>42</v>
      </c>
    </row>
    <row r="37" spans="1:13" x14ac:dyDescent="0.35">
      <c r="A37">
        <v>1995</v>
      </c>
      <c r="B37">
        <v>4.1849999999999996</v>
      </c>
      <c r="C37">
        <v>0.29520000000000002</v>
      </c>
      <c r="D37">
        <v>0.1125</v>
      </c>
      <c r="E37">
        <v>0.76819999999999999</v>
      </c>
      <c r="F37">
        <v>1.9574</v>
      </c>
      <c r="G37">
        <v>0.78500000000000003</v>
      </c>
      <c r="H37">
        <v>0.27550000000000002</v>
      </c>
      <c r="I37">
        <v>0.17530000000000001</v>
      </c>
      <c r="J37">
        <v>3.8600000000000002E-2</v>
      </c>
      <c r="K37">
        <v>7.2599999999999998E-2</v>
      </c>
      <c r="L37">
        <v>0</v>
      </c>
      <c r="M37">
        <v>42</v>
      </c>
    </row>
    <row r="38" spans="1:13" x14ac:dyDescent="0.35">
      <c r="A38">
        <v>1996</v>
      </c>
      <c r="B38">
        <v>3.0084</v>
      </c>
      <c r="C38">
        <v>0.26540000000000002</v>
      </c>
      <c r="D38">
        <v>0.22989999999999999</v>
      </c>
      <c r="E38">
        <v>0.47089999999999999</v>
      </c>
      <c r="F38">
        <v>1.0625</v>
      </c>
      <c r="G38">
        <v>0.57740000000000002</v>
      </c>
      <c r="H38">
        <v>0.46820000000000001</v>
      </c>
      <c r="I38">
        <v>9.7299999999999998E-2</v>
      </c>
      <c r="J38">
        <v>2.4799999999999999E-2</v>
      </c>
      <c r="K38">
        <v>3.6499999999999998E-2</v>
      </c>
      <c r="L38">
        <v>4.0899999999999999E-2</v>
      </c>
      <c r="M38">
        <v>42</v>
      </c>
    </row>
    <row r="39" spans="1:13" x14ac:dyDescent="0.35">
      <c r="A39">
        <v>1997</v>
      </c>
      <c r="B39">
        <v>1.8748</v>
      </c>
      <c r="C39">
        <v>0.31019999999999998</v>
      </c>
      <c r="D39">
        <v>4.2900000000000001E-2</v>
      </c>
      <c r="E39">
        <v>0.72399999999999998</v>
      </c>
      <c r="F39">
        <v>0.78839999999999999</v>
      </c>
      <c r="G39">
        <v>0.26500000000000001</v>
      </c>
      <c r="H39">
        <v>5.45E-2</v>
      </c>
      <c r="I39">
        <v>0</v>
      </c>
      <c r="J39">
        <v>0</v>
      </c>
      <c r="K39">
        <v>0</v>
      </c>
      <c r="L39">
        <v>0</v>
      </c>
      <c r="M39">
        <v>42</v>
      </c>
    </row>
    <row r="40" spans="1:13" x14ac:dyDescent="0.35">
      <c r="A40">
        <v>1998</v>
      </c>
      <c r="B40">
        <v>2.2324999999999999</v>
      </c>
      <c r="C40">
        <v>0.3044</v>
      </c>
      <c r="D40">
        <v>1.44E-2</v>
      </c>
      <c r="E40">
        <v>1.0234000000000001</v>
      </c>
      <c r="F40">
        <v>0.93149999999999999</v>
      </c>
      <c r="G40">
        <v>0.17519999999999999</v>
      </c>
      <c r="H40">
        <v>7.17E-2</v>
      </c>
      <c r="I40">
        <v>1.6299999999999999E-2</v>
      </c>
      <c r="J40">
        <v>0</v>
      </c>
      <c r="K40">
        <v>0</v>
      </c>
      <c r="L40">
        <v>0</v>
      </c>
      <c r="M40">
        <v>42</v>
      </c>
    </row>
    <row r="41" spans="1:13" x14ac:dyDescent="0.35">
      <c r="A41">
        <v>1999</v>
      </c>
      <c r="B41">
        <v>3.3435000000000001</v>
      </c>
      <c r="C41">
        <v>0.38229999999999997</v>
      </c>
      <c r="D41">
        <v>4.4900000000000002E-2</v>
      </c>
      <c r="E41">
        <v>0.60209999999999997</v>
      </c>
      <c r="F41">
        <v>1.53</v>
      </c>
      <c r="G41">
        <v>0.59609999999999996</v>
      </c>
      <c r="H41">
        <v>0.41770000000000002</v>
      </c>
      <c r="I41">
        <v>8.9800000000000005E-2</v>
      </c>
      <c r="J41">
        <v>5.3800000000000001E-2</v>
      </c>
      <c r="K41">
        <v>9.1000000000000004E-3</v>
      </c>
      <c r="L41">
        <v>0</v>
      </c>
      <c r="M41">
        <v>42</v>
      </c>
    </row>
    <row r="42" spans="1:13" x14ac:dyDescent="0.35">
      <c r="A42">
        <v>2000</v>
      </c>
      <c r="B42">
        <v>5.3658000000000001</v>
      </c>
      <c r="C42">
        <v>0.2797</v>
      </c>
      <c r="D42">
        <v>8.8499999999999995E-2</v>
      </c>
      <c r="E42">
        <v>1.5095000000000001</v>
      </c>
      <c r="F42">
        <v>2.5821999999999998</v>
      </c>
      <c r="G42">
        <v>0.8024</v>
      </c>
      <c r="H42">
        <v>0.27900000000000003</v>
      </c>
      <c r="I42">
        <v>0.09</v>
      </c>
      <c r="J42">
        <v>1.41E-2</v>
      </c>
      <c r="K42">
        <v>0</v>
      </c>
      <c r="L42">
        <v>0</v>
      </c>
      <c r="M42">
        <v>42</v>
      </c>
    </row>
    <row r="43" spans="1:13" x14ac:dyDescent="0.35">
      <c r="A43">
        <v>2001</v>
      </c>
      <c r="B43">
        <v>4.9115000000000002</v>
      </c>
      <c r="C43">
        <v>0.27139999999999997</v>
      </c>
      <c r="D43">
        <v>5.8200000000000002E-2</v>
      </c>
      <c r="E43">
        <v>0.49469999999999997</v>
      </c>
      <c r="F43">
        <v>2.1425000000000001</v>
      </c>
      <c r="G43">
        <v>1.4781</v>
      </c>
      <c r="H43">
        <v>0.45750000000000002</v>
      </c>
      <c r="I43">
        <v>0.18149999999999999</v>
      </c>
      <c r="J43">
        <v>1.8200000000000001E-2</v>
      </c>
      <c r="K43">
        <v>3.61E-2</v>
      </c>
      <c r="L43">
        <v>4.4699999999999997E-2</v>
      </c>
      <c r="M43">
        <v>42</v>
      </c>
    </row>
    <row r="44" spans="1:13" x14ac:dyDescent="0.35">
      <c r="A44">
        <v>2002</v>
      </c>
      <c r="B44">
        <v>5.3422999999999998</v>
      </c>
      <c r="C44">
        <v>0.3412</v>
      </c>
      <c r="D44">
        <v>0.68559999999999999</v>
      </c>
      <c r="E44">
        <v>1.0975999999999999</v>
      </c>
      <c r="F44">
        <v>0.74970000000000003</v>
      </c>
      <c r="G44">
        <v>1.7405999999999999</v>
      </c>
      <c r="H44">
        <v>0.81540000000000001</v>
      </c>
      <c r="I44">
        <v>0.1171</v>
      </c>
      <c r="J44">
        <v>6.8400000000000002E-2</v>
      </c>
      <c r="K44">
        <v>5.3699999999999998E-2</v>
      </c>
      <c r="L44">
        <v>1.41E-2</v>
      </c>
      <c r="M44">
        <v>42</v>
      </c>
    </row>
    <row r="45" spans="1:13" x14ac:dyDescent="0.35">
      <c r="A45">
        <v>2003</v>
      </c>
      <c r="B45">
        <v>5.3368000000000002</v>
      </c>
      <c r="C45">
        <v>0.2707</v>
      </c>
      <c r="D45">
        <v>0.93500000000000005</v>
      </c>
      <c r="E45">
        <v>1.22</v>
      </c>
      <c r="F45">
        <v>1.0798000000000001</v>
      </c>
      <c r="G45">
        <v>0.78</v>
      </c>
      <c r="H45">
        <v>0.67620000000000002</v>
      </c>
      <c r="I45">
        <v>0.42780000000000001</v>
      </c>
      <c r="J45">
        <v>0.1588</v>
      </c>
      <c r="K45">
        <v>3.8699999999999998E-2</v>
      </c>
      <c r="L45">
        <v>2.0500000000000001E-2</v>
      </c>
      <c r="M45">
        <v>42</v>
      </c>
    </row>
    <row r="46" spans="1:13" x14ac:dyDescent="0.35">
      <c r="A46">
        <v>2004</v>
      </c>
      <c r="B46">
        <v>4.7470999999999997</v>
      </c>
      <c r="C46">
        <v>0.35299999999999998</v>
      </c>
      <c r="D46">
        <v>0.62360000000000004</v>
      </c>
      <c r="E46">
        <v>0.50349999999999995</v>
      </c>
      <c r="F46">
        <v>1.7796000000000001</v>
      </c>
      <c r="G46">
        <v>1.0232000000000001</v>
      </c>
      <c r="H46">
        <v>0.51659999999999995</v>
      </c>
      <c r="I46">
        <v>0.12620000000000001</v>
      </c>
      <c r="J46">
        <v>9.2600000000000002E-2</v>
      </c>
      <c r="K46">
        <v>4.9599999999999998E-2</v>
      </c>
      <c r="L46">
        <v>3.2300000000000002E-2</v>
      </c>
      <c r="M46">
        <v>42</v>
      </c>
    </row>
    <row r="47" spans="1:13" x14ac:dyDescent="0.35">
      <c r="A47">
        <v>2005</v>
      </c>
      <c r="B47">
        <v>3.7067999999999999</v>
      </c>
      <c r="C47">
        <v>0.29099999999999998</v>
      </c>
      <c r="D47">
        <v>0.55679999999999996</v>
      </c>
      <c r="E47">
        <v>0.5242</v>
      </c>
      <c r="F47">
        <v>0.83720000000000006</v>
      </c>
      <c r="G47">
        <v>0.75239999999999996</v>
      </c>
      <c r="H47">
        <v>0.3382</v>
      </c>
      <c r="I47">
        <v>0.20830000000000001</v>
      </c>
      <c r="J47">
        <v>0.1459</v>
      </c>
      <c r="K47">
        <v>0.2331</v>
      </c>
      <c r="L47">
        <v>0.11070000000000001</v>
      </c>
      <c r="M47">
        <v>42</v>
      </c>
    </row>
    <row r="48" spans="1:13" x14ac:dyDescent="0.35">
      <c r="A48">
        <v>2006</v>
      </c>
      <c r="B48">
        <v>2.5038999999999998</v>
      </c>
      <c r="C48">
        <v>0.25650000000000001</v>
      </c>
      <c r="D48">
        <v>0.75029999999999997</v>
      </c>
      <c r="E48">
        <v>0.81689999999999996</v>
      </c>
      <c r="F48">
        <v>0.50009999999999999</v>
      </c>
      <c r="G48">
        <v>0.18440000000000001</v>
      </c>
      <c r="H48">
        <v>8.3799999999999999E-2</v>
      </c>
      <c r="I48">
        <v>6.8599999999999994E-2</v>
      </c>
      <c r="J48">
        <v>4.3999999999999997E-2</v>
      </c>
      <c r="K48">
        <v>5.1999999999999998E-2</v>
      </c>
      <c r="L48">
        <v>3.7000000000000002E-3</v>
      </c>
      <c r="M48">
        <v>42</v>
      </c>
    </row>
    <row r="49" spans="1:13" x14ac:dyDescent="0.35">
      <c r="A49">
        <v>2007</v>
      </c>
      <c r="B49">
        <v>2.6562999999999999</v>
      </c>
      <c r="C49">
        <v>0.28960000000000002</v>
      </c>
      <c r="D49">
        <v>0.251</v>
      </c>
      <c r="E49">
        <v>0.55489999999999995</v>
      </c>
      <c r="F49">
        <v>1.0447</v>
      </c>
      <c r="G49">
        <v>0.43190000000000001</v>
      </c>
      <c r="H49">
        <v>0.12720000000000001</v>
      </c>
      <c r="I49">
        <v>4.3200000000000002E-2</v>
      </c>
      <c r="J49">
        <v>5.3999999999999999E-2</v>
      </c>
      <c r="K49">
        <v>4.24E-2</v>
      </c>
      <c r="L49">
        <v>0.1071</v>
      </c>
      <c r="M49">
        <v>42</v>
      </c>
    </row>
    <row r="50" spans="1:13" x14ac:dyDescent="0.35">
      <c r="A50">
        <v>2008</v>
      </c>
      <c r="B50">
        <v>6.8582999999999998</v>
      </c>
      <c r="C50">
        <v>0.34899999999999998</v>
      </c>
      <c r="D50">
        <v>1.6148</v>
      </c>
      <c r="E50">
        <v>1.7130000000000001</v>
      </c>
      <c r="F50">
        <v>2.2225000000000001</v>
      </c>
      <c r="G50">
        <v>1.0906</v>
      </c>
      <c r="H50">
        <v>6.3899999999999998E-2</v>
      </c>
      <c r="I50">
        <v>4.65E-2</v>
      </c>
      <c r="J50">
        <v>3.2500000000000001E-2</v>
      </c>
      <c r="K50">
        <v>0</v>
      </c>
      <c r="L50">
        <v>7.46E-2</v>
      </c>
      <c r="M50">
        <v>42</v>
      </c>
    </row>
    <row r="51" spans="1:13" x14ac:dyDescent="0.35">
      <c r="A51">
        <v>2009</v>
      </c>
      <c r="B51">
        <v>6.1159999999999997</v>
      </c>
      <c r="C51">
        <v>0.30330000000000001</v>
      </c>
      <c r="D51">
        <v>1.001953111</v>
      </c>
      <c r="E51">
        <v>1.8386907530000001</v>
      </c>
      <c r="F51">
        <v>1.3426917789999999</v>
      </c>
      <c r="G51">
        <v>1.125004296</v>
      </c>
      <c r="H51">
        <v>0.56958782399999996</v>
      </c>
      <c r="I51">
        <v>0.15163273799999999</v>
      </c>
      <c r="J51">
        <v>3.5696667000000001E-2</v>
      </c>
      <c r="K51">
        <v>2.2527499999999999E-2</v>
      </c>
      <c r="L51">
        <v>2.7775332999999999E-2</v>
      </c>
      <c r="M51">
        <v>42</v>
      </c>
    </row>
    <row r="52" spans="1:13" x14ac:dyDescent="0.35">
      <c r="A52">
        <v>2010</v>
      </c>
      <c r="B52">
        <v>4.7370000000000001</v>
      </c>
      <c r="C52">
        <v>0.2442</v>
      </c>
      <c r="D52">
        <v>0.38661931599999999</v>
      </c>
      <c r="E52">
        <v>1.2177402850000001</v>
      </c>
      <c r="F52">
        <v>1.1000771</v>
      </c>
      <c r="G52">
        <v>1.0584731949999999</v>
      </c>
      <c r="H52">
        <v>0.65753210399999995</v>
      </c>
      <c r="I52">
        <v>0.22085566700000001</v>
      </c>
      <c r="J52">
        <v>4.5727333000000002E-2</v>
      </c>
      <c r="K52">
        <v>1.5695000000000001E-2</v>
      </c>
      <c r="L52">
        <v>3.4169999999999999E-2</v>
      </c>
      <c r="M52">
        <v>42</v>
      </c>
    </row>
    <row r="53" spans="1:13" x14ac:dyDescent="0.35">
      <c r="A53">
        <v>2011</v>
      </c>
      <c r="B53">
        <v>4.5819999999999999</v>
      </c>
      <c r="C53">
        <v>0.2477</v>
      </c>
      <c r="D53">
        <v>0.63448685999999999</v>
      </c>
      <c r="E53">
        <v>1.1113586790000001</v>
      </c>
      <c r="F53">
        <v>1.2856335320000001</v>
      </c>
      <c r="G53">
        <v>0.863969824</v>
      </c>
      <c r="H53">
        <v>0.34608680000000003</v>
      </c>
      <c r="I53">
        <v>0.23847867</v>
      </c>
      <c r="J53">
        <v>6.6668636000000003E-2</v>
      </c>
      <c r="K53">
        <v>2.2261E-2</v>
      </c>
      <c r="L53">
        <v>7.3559999999999997E-3</v>
      </c>
      <c r="M53">
        <v>42</v>
      </c>
    </row>
    <row r="54" spans="1:13" x14ac:dyDescent="0.35">
      <c r="A54">
        <v>2012</v>
      </c>
      <c r="B54">
        <v>3.931</v>
      </c>
      <c r="C54">
        <v>0.23719999999999999</v>
      </c>
      <c r="D54">
        <v>0.179526612</v>
      </c>
      <c r="E54">
        <v>1.248004463</v>
      </c>
      <c r="F54">
        <v>1.1378563989999999</v>
      </c>
      <c r="G54">
        <v>0.80669729300000004</v>
      </c>
      <c r="H54">
        <v>0.33905829500000001</v>
      </c>
      <c r="I54">
        <v>0.12696333000000001</v>
      </c>
      <c r="J54">
        <v>5.1588940999999999E-2</v>
      </c>
      <c r="K54">
        <v>3.3544667E-2</v>
      </c>
      <c r="L54">
        <v>7.6099999999999996E-3</v>
      </c>
      <c r="M54">
        <v>42</v>
      </c>
    </row>
    <row r="55" spans="1:13" x14ac:dyDescent="0.35">
      <c r="A55">
        <v>2013</v>
      </c>
      <c r="B55">
        <v>2.3109999999999999</v>
      </c>
      <c r="C55">
        <v>0.27660000000000001</v>
      </c>
      <c r="D55">
        <v>0.121783191</v>
      </c>
      <c r="E55">
        <v>0.93563749299999999</v>
      </c>
      <c r="F55">
        <v>0.51527412500000003</v>
      </c>
      <c r="G55">
        <v>0.45921107100000003</v>
      </c>
      <c r="H55">
        <v>0.13046168299999999</v>
      </c>
      <c r="I55">
        <v>8.0119359000000001E-2</v>
      </c>
      <c r="J55">
        <v>3.0813782000000001E-2</v>
      </c>
      <c r="K55">
        <v>1.6386731000000002E-2</v>
      </c>
      <c r="L55">
        <v>2.1512564000000001E-2</v>
      </c>
      <c r="M55">
        <v>42</v>
      </c>
    </row>
    <row r="56" spans="1:13" x14ac:dyDescent="0.35">
      <c r="A56">
        <v>2014</v>
      </c>
      <c r="B56">
        <v>2.8969999999999998</v>
      </c>
      <c r="C56">
        <v>0.32050000000000001</v>
      </c>
      <c r="D56">
        <v>6.9538371000000002E-2</v>
      </c>
      <c r="E56">
        <v>0.59429624800000003</v>
      </c>
      <c r="F56">
        <v>0.60990423800000004</v>
      </c>
      <c r="G56">
        <v>0.4391215</v>
      </c>
      <c r="H56">
        <v>0.62572531600000003</v>
      </c>
      <c r="I56">
        <v>0.36669035</v>
      </c>
      <c r="J56">
        <v>7.2641439000000002E-2</v>
      </c>
      <c r="K56">
        <v>7.2519015000000006E-2</v>
      </c>
      <c r="L56">
        <v>4.6483522999999999E-2</v>
      </c>
      <c r="M56">
        <v>42</v>
      </c>
    </row>
    <row r="57" spans="1:13" x14ac:dyDescent="0.35">
      <c r="A57">
        <v>2015</v>
      </c>
      <c r="B57">
        <v>3.2170000000000001</v>
      </c>
      <c r="C57">
        <v>0.26979999999999998</v>
      </c>
      <c r="D57">
        <v>0.32288741700000001</v>
      </c>
      <c r="E57">
        <v>0.97823921700000005</v>
      </c>
      <c r="F57">
        <v>0.61687406099999997</v>
      </c>
      <c r="G57">
        <v>0.63591938699999995</v>
      </c>
      <c r="H57">
        <v>0.433814166</v>
      </c>
      <c r="I57">
        <v>0.13537572</v>
      </c>
      <c r="J57">
        <v>6.0812856999999998E-2</v>
      </c>
      <c r="K57">
        <v>1.6191818E-2</v>
      </c>
      <c r="L57">
        <v>1.6545357E-2</v>
      </c>
      <c r="M57">
        <v>42</v>
      </c>
    </row>
    <row r="58" spans="1:13" x14ac:dyDescent="0.35">
      <c r="A58">
        <v>2016</v>
      </c>
      <c r="B58">
        <v>3.67</v>
      </c>
      <c r="C58">
        <v>0.24179999999999999</v>
      </c>
      <c r="D58">
        <v>0.10682486300000001</v>
      </c>
      <c r="E58">
        <v>1.2711255260000001</v>
      </c>
      <c r="F58">
        <v>0.95493680700000005</v>
      </c>
      <c r="G58">
        <v>0.73268207100000005</v>
      </c>
      <c r="H58">
        <v>0.40813410900000002</v>
      </c>
      <c r="I58">
        <v>0.13727162500000001</v>
      </c>
      <c r="J58">
        <v>3.5630000000000002E-2</v>
      </c>
      <c r="K58">
        <v>1.528E-2</v>
      </c>
      <c r="L58">
        <v>8.4250000000000002E-3</v>
      </c>
      <c r="M58">
        <v>42</v>
      </c>
    </row>
    <row r="59" spans="1:13" x14ac:dyDescent="0.35">
      <c r="A59">
        <v>2017</v>
      </c>
      <c r="B59">
        <v>3.4740000000000002</v>
      </c>
      <c r="C59">
        <v>0.28570000000000001</v>
      </c>
      <c r="D59">
        <v>8.6999999999999994E-3</v>
      </c>
      <c r="E59">
        <v>0.25340000000000001</v>
      </c>
      <c r="F59">
        <v>0.68979999999999997</v>
      </c>
      <c r="G59">
        <v>1.0863</v>
      </c>
      <c r="H59">
        <v>0.94030000000000002</v>
      </c>
      <c r="I59">
        <v>0.34649999999999997</v>
      </c>
      <c r="J59">
        <v>0.114</v>
      </c>
      <c r="K59">
        <v>3.04E-2</v>
      </c>
      <c r="L59">
        <v>4.4999999999999997E-3</v>
      </c>
      <c r="M59">
        <v>42</v>
      </c>
    </row>
    <row r="60" spans="1:13" x14ac:dyDescent="0.35">
      <c r="A60">
        <v>2018</v>
      </c>
      <c r="B60">
        <v>4.1680000000000001</v>
      </c>
      <c r="C60">
        <v>0.30599999999999999</v>
      </c>
      <c r="D60">
        <v>0.25969999999999999</v>
      </c>
      <c r="E60">
        <v>1.1851</v>
      </c>
      <c r="F60">
        <v>0.81189999999999996</v>
      </c>
      <c r="G60">
        <v>0.57769999999999999</v>
      </c>
      <c r="H60">
        <v>0.69</v>
      </c>
      <c r="I60">
        <v>0.3785</v>
      </c>
      <c r="J60">
        <v>0.2056</v>
      </c>
      <c r="K60">
        <v>3.6999999999999998E-2</v>
      </c>
      <c r="L60">
        <v>2.23E-2</v>
      </c>
      <c r="M60">
        <v>42</v>
      </c>
    </row>
    <row r="61" spans="1:13" x14ac:dyDescent="0.35">
      <c r="A61">
        <v>2019</v>
      </c>
      <c r="B61">
        <v>3.8426</v>
      </c>
      <c r="C61">
        <v>0.24660000000000001</v>
      </c>
      <c r="D61">
        <v>0.35580000000000001</v>
      </c>
      <c r="E61">
        <v>0.64239999999999997</v>
      </c>
      <c r="F61">
        <v>0.78110000000000002</v>
      </c>
      <c r="G61">
        <v>0.83809999999999996</v>
      </c>
      <c r="H61">
        <v>0.53080000000000005</v>
      </c>
      <c r="I61">
        <v>0.35099999999999998</v>
      </c>
      <c r="J61">
        <v>0.1762</v>
      </c>
      <c r="K61">
        <v>8.77E-2</v>
      </c>
      <c r="L61">
        <v>7.9600000000000004E-2</v>
      </c>
      <c r="M61">
        <v>42</v>
      </c>
    </row>
    <row r="62" spans="1:13" x14ac:dyDescent="0.35">
      <c r="A62">
        <v>2020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2021</v>
      </c>
      <c r="B63">
        <v>3.5367299999999999</v>
      </c>
      <c r="C63">
        <v>0.245</v>
      </c>
      <c r="D63">
        <v>8.7688987999999995E-2</v>
      </c>
      <c r="E63">
        <v>0.434619494</v>
      </c>
      <c r="F63">
        <v>0.75846092200000004</v>
      </c>
      <c r="G63">
        <v>0.888032135</v>
      </c>
      <c r="H63">
        <v>0.96102511099999999</v>
      </c>
      <c r="I63">
        <v>0.29077535900000001</v>
      </c>
      <c r="J63">
        <v>8.4972990999999998E-2</v>
      </c>
      <c r="K63">
        <v>1.9095000000000001E-2</v>
      </c>
      <c r="L63">
        <v>1.206E-2</v>
      </c>
      <c r="M63">
        <v>42</v>
      </c>
    </row>
    <row r="65" spans="1:13" x14ac:dyDescent="0.35">
      <c r="A65" t="s">
        <v>3</v>
      </c>
      <c r="B65" t="s">
        <v>33</v>
      </c>
      <c r="C65" t="s">
        <v>0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</row>
    <row r="66" spans="1:13" x14ac:dyDescent="0.35">
      <c r="A66">
        <v>1963</v>
      </c>
      <c r="B66">
        <v>5.32</v>
      </c>
      <c r="C66">
        <v>0.16250000000000001</v>
      </c>
      <c r="D66">
        <v>0.9163</v>
      </c>
      <c r="E66">
        <v>1.3741000000000001</v>
      </c>
      <c r="F66">
        <v>1.4624999999999999</v>
      </c>
      <c r="G66">
        <v>0.97960000000000003</v>
      </c>
      <c r="H66">
        <v>0.3664</v>
      </c>
      <c r="I66">
        <v>7.4899999999999994E-2</v>
      </c>
      <c r="J66">
        <v>5.1000000000000004E-3</v>
      </c>
      <c r="K66">
        <v>1.12E-2</v>
      </c>
      <c r="L66">
        <v>0.12989999999999999</v>
      </c>
      <c r="M66">
        <v>65</v>
      </c>
    </row>
    <row r="67" spans="1:13" x14ac:dyDescent="0.35">
      <c r="A67">
        <v>1964</v>
      </c>
      <c r="B67">
        <v>1.8607883000000001</v>
      </c>
      <c r="C67">
        <v>0.20319999999999999</v>
      </c>
      <c r="D67">
        <v>0.133169855</v>
      </c>
      <c r="E67">
        <v>0.440053572</v>
      </c>
      <c r="F67">
        <v>0.56382166499999997</v>
      </c>
      <c r="G67">
        <v>0.34576071200000003</v>
      </c>
      <c r="H67">
        <v>0.13755967699999999</v>
      </c>
      <c r="I67">
        <v>8.0024392999999999E-2</v>
      </c>
      <c r="J67">
        <v>3.1449064999999998E-2</v>
      </c>
      <c r="K67">
        <v>1.0733283999999999E-2</v>
      </c>
      <c r="L67">
        <v>0.118216077</v>
      </c>
      <c r="M67">
        <v>65</v>
      </c>
    </row>
    <row r="68" spans="1:13" x14ac:dyDescent="0.35">
      <c r="A68">
        <v>1965</v>
      </c>
      <c r="B68">
        <v>4.1210000000000004</v>
      </c>
      <c r="C68">
        <v>0.2321</v>
      </c>
      <c r="D68">
        <v>0.3594</v>
      </c>
      <c r="E68">
        <v>1.2753000000000001</v>
      </c>
      <c r="F68">
        <v>1.2198</v>
      </c>
      <c r="G68">
        <v>0.59489999999999998</v>
      </c>
      <c r="H68">
        <v>0.36849999999999999</v>
      </c>
      <c r="I68">
        <v>0.1976</v>
      </c>
      <c r="J68">
        <v>3.56E-2</v>
      </c>
      <c r="K68">
        <v>1.7399999999999999E-2</v>
      </c>
      <c r="L68">
        <v>5.2499999999999998E-2</v>
      </c>
      <c r="M68">
        <v>65</v>
      </c>
    </row>
    <row r="69" spans="1:13" x14ac:dyDescent="0.35">
      <c r="A69">
        <v>1966</v>
      </c>
      <c r="B69">
        <v>7.45</v>
      </c>
      <c r="C69">
        <v>0.17219999999999999</v>
      </c>
      <c r="D69">
        <v>0.95730000000000004</v>
      </c>
      <c r="E69">
        <v>3.1448999999999998</v>
      </c>
      <c r="F69">
        <v>1.9368000000000001</v>
      </c>
      <c r="G69">
        <v>0.84219999999999995</v>
      </c>
      <c r="H69">
        <v>0.33129999999999998</v>
      </c>
      <c r="I69">
        <v>0.10050000000000001</v>
      </c>
      <c r="J69">
        <v>6.0400000000000002E-2</v>
      </c>
      <c r="K69">
        <v>1.18E-2</v>
      </c>
      <c r="L69">
        <v>6.4799999999999996E-2</v>
      </c>
      <c r="M69">
        <v>65</v>
      </c>
    </row>
    <row r="70" spans="1:13" x14ac:dyDescent="0.35">
      <c r="A70">
        <v>1967</v>
      </c>
      <c r="B70">
        <v>3.923706965</v>
      </c>
      <c r="C70">
        <v>0.18809999999999999</v>
      </c>
      <c r="D70">
        <v>0.78673395400000001</v>
      </c>
      <c r="E70">
        <v>1.4079426850000001</v>
      </c>
      <c r="F70">
        <v>1.045833883</v>
      </c>
      <c r="G70">
        <v>0.42305999900000002</v>
      </c>
      <c r="H70">
        <v>0.15176035399999999</v>
      </c>
      <c r="I70">
        <v>6.1730162999999998E-2</v>
      </c>
      <c r="J70">
        <v>5.7451739999999996E-3</v>
      </c>
      <c r="K70">
        <v>1.9875309999999998E-3</v>
      </c>
      <c r="L70">
        <v>3.8913221999999997E-2</v>
      </c>
      <c r="M70">
        <v>65</v>
      </c>
    </row>
    <row r="71" spans="1:13" x14ac:dyDescent="0.35">
      <c r="A71">
        <v>1968</v>
      </c>
      <c r="B71">
        <v>4.2649999999999997</v>
      </c>
      <c r="C71">
        <v>0.23910000000000001</v>
      </c>
      <c r="D71">
        <v>0.86209999999999998</v>
      </c>
      <c r="E71">
        <v>1.1342000000000001</v>
      </c>
      <c r="F71">
        <v>1.3396999999999999</v>
      </c>
      <c r="G71">
        <v>0.64170000000000005</v>
      </c>
      <c r="H71">
        <v>0.1696</v>
      </c>
      <c r="I71">
        <v>5.3400000000000003E-2</v>
      </c>
      <c r="J71">
        <v>1.6799999999999999E-2</v>
      </c>
      <c r="K71">
        <v>4.7999999999999996E-3</v>
      </c>
      <c r="L71">
        <v>4.2900000000000001E-2</v>
      </c>
      <c r="M71">
        <v>65</v>
      </c>
    </row>
    <row r="72" spans="1:13" x14ac:dyDescent="0.35">
      <c r="A72">
        <v>1969</v>
      </c>
      <c r="B72">
        <v>9.9030000000000005</v>
      </c>
      <c r="C72">
        <v>0.16189999999999999</v>
      </c>
      <c r="D72">
        <v>1.7226999999999999</v>
      </c>
      <c r="E72">
        <v>2.8094000000000001</v>
      </c>
      <c r="F72">
        <v>2.5697999999999999</v>
      </c>
      <c r="G72">
        <v>1.7583</v>
      </c>
      <c r="H72">
        <v>0.6351</v>
      </c>
      <c r="I72">
        <v>0.2271</v>
      </c>
      <c r="J72">
        <v>8.3799999999999999E-2</v>
      </c>
      <c r="K72">
        <v>4.19E-2</v>
      </c>
      <c r="L72">
        <v>5.4899999999999997E-2</v>
      </c>
      <c r="M72">
        <v>65</v>
      </c>
    </row>
    <row r="73" spans="1:13" x14ac:dyDescent="0.35">
      <c r="A73">
        <v>1970</v>
      </c>
      <c r="B73">
        <v>8.7579999999999991</v>
      </c>
      <c r="C73">
        <v>0.1615</v>
      </c>
      <c r="D73">
        <v>0.7893</v>
      </c>
      <c r="E73">
        <v>1.9781</v>
      </c>
      <c r="F73">
        <v>2.9889999999999999</v>
      </c>
      <c r="G73">
        <v>2.0001000000000002</v>
      </c>
      <c r="H73">
        <v>0.56259999999999999</v>
      </c>
      <c r="I73">
        <v>0.26</v>
      </c>
      <c r="J73">
        <v>5.7599999999999998E-2</v>
      </c>
      <c r="K73">
        <v>2.2499999999999999E-2</v>
      </c>
      <c r="L73">
        <v>9.8599999999999993E-2</v>
      </c>
      <c r="M73">
        <v>65</v>
      </c>
    </row>
    <row r="74" spans="1:13" x14ac:dyDescent="0.35">
      <c r="A74">
        <v>1971</v>
      </c>
      <c r="B74">
        <v>10.811999999999999</v>
      </c>
      <c r="C74">
        <v>0.23649999999999999</v>
      </c>
      <c r="D74">
        <v>2.9744999999999999</v>
      </c>
      <c r="E74">
        <v>2.8858000000000001</v>
      </c>
      <c r="F74">
        <v>2.2704</v>
      </c>
      <c r="G74">
        <v>1.7145999999999999</v>
      </c>
      <c r="H74">
        <v>0.48870000000000002</v>
      </c>
      <c r="I74">
        <v>0.21890000000000001</v>
      </c>
      <c r="J74">
        <v>7.2599999999999998E-2</v>
      </c>
      <c r="K74">
        <v>3.5000000000000003E-2</v>
      </c>
      <c r="L74">
        <v>0.15179999999999999</v>
      </c>
      <c r="M74">
        <v>65</v>
      </c>
    </row>
    <row r="75" spans="1:13" x14ac:dyDescent="0.35">
      <c r="A75">
        <v>1972</v>
      </c>
      <c r="B75">
        <v>13.733000000000001</v>
      </c>
      <c r="C75">
        <v>0.30880000000000002</v>
      </c>
      <c r="D75">
        <v>2.0369999999999999</v>
      </c>
      <c r="E75">
        <v>4.5115999999999996</v>
      </c>
      <c r="F75">
        <v>4.7995000000000001</v>
      </c>
      <c r="G75">
        <v>1.2970999999999999</v>
      </c>
      <c r="H75">
        <v>0.64700000000000002</v>
      </c>
      <c r="I75">
        <v>0.2319</v>
      </c>
      <c r="J75">
        <v>5.8000000000000003E-2</v>
      </c>
      <c r="K75">
        <v>2.93E-2</v>
      </c>
      <c r="L75">
        <v>0.12180000000000001</v>
      </c>
      <c r="M75">
        <v>65</v>
      </c>
    </row>
    <row r="76" spans="1:13" x14ac:dyDescent="0.35">
      <c r="A76">
        <v>1973</v>
      </c>
      <c r="B76">
        <v>9.7059999999999995</v>
      </c>
      <c r="C76">
        <v>0.19650000000000001</v>
      </c>
      <c r="D76">
        <v>0.97540000000000004</v>
      </c>
      <c r="E76">
        <v>2.1076000000000001</v>
      </c>
      <c r="F76">
        <v>3.5615999999999999</v>
      </c>
      <c r="G76">
        <v>1.7131000000000001</v>
      </c>
      <c r="H76">
        <v>0.63339999999999996</v>
      </c>
      <c r="I76">
        <v>0.33900000000000002</v>
      </c>
      <c r="J76">
        <v>6.6600000000000006E-2</v>
      </c>
      <c r="K76">
        <v>5.3900000000000003E-2</v>
      </c>
      <c r="L76">
        <v>0.25509999999999999</v>
      </c>
      <c r="M76">
        <v>65</v>
      </c>
    </row>
    <row r="77" spans="1:13" x14ac:dyDescent="0.35">
      <c r="A77">
        <v>1974</v>
      </c>
      <c r="B77">
        <v>5.3369999999999997</v>
      </c>
      <c r="C77">
        <v>0.1686</v>
      </c>
      <c r="D77">
        <v>0.4037</v>
      </c>
      <c r="E77">
        <v>0.88349999999999995</v>
      </c>
      <c r="F77">
        <v>1.5748</v>
      </c>
      <c r="G77">
        <v>1.3019000000000001</v>
      </c>
      <c r="H77">
        <v>0.64570000000000005</v>
      </c>
      <c r="I77">
        <v>0.26500000000000001</v>
      </c>
      <c r="J77">
        <v>7.1800000000000003E-2</v>
      </c>
      <c r="K77">
        <v>3.3099999999999997E-2</v>
      </c>
      <c r="L77">
        <v>0.15740000000000001</v>
      </c>
      <c r="M77">
        <v>65</v>
      </c>
    </row>
    <row r="78" spans="1:13" x14ac:dyDescent="0.35">
      <c r="A78">
        <v>1975</v>
      </c>
      <c r="B78">
        <v>5.0590000000000002</v>
      </c>
      <c r="C78">
        <v>0.16520000000000001</v>
      </c>
      <c r="D78">
        <v>0.55179999999999996</v>
      </c>
      <c r="E78">
        <v>1.4645999999999999</v>
      </c>
      <c r="F78">
        <v>1.6073</v>
      </c>
      <c r="G78">
        <v>0.69140000000000001</v>
      </c>
      <c r="H78">
        <v>0.34839999999999999</v>
      </c>
      <c r="I78">
        <v>0.2253</v>
      </c>
      <c r="J78">
        <v>8.0600000000000005E-2</v>
      </c>
      <c r="K78">
        <v>2.12E-2</v>
      </c>
      <c r="L78">
        <v>6.8099999999999994E-2</v>
      </c>
      <c r="M78">
        <v>65</v>
      </c>
    </row>
    <row r="79" spans="1:13" x14ac:dyDescent="0.35">
      <c r="A79">
        <v>1976</v>
      </c>
      <c r="B79">
        <v>6.7119999999999997</v>
      </c>
      <c r="C79">
        <v>0.20660000000000001</v>
      </c>
      <c r="D79">
        <v>0.21249999999999999</v>
      </c>
      <c r="E79">
        <v>1.2977000000000001</v>
      </c>
      <c r="F79">
        <v>2.8008000000000002</v>
      </c>
      <c r="G79">
        <v>1.3331</v>
      </c>
      <c r="H79">
        <v>0.60029999999999994</v>
      </c>
      <c r="I79">
        <v>0.2681</v>
      </c>
      <c r="J79">
        <v>6.0999999999999999E-2</v>
      </c>
      <c r="K79">
        <v>3.3500000000000002E-2</v>
      </c>
      <c r="L79">
        <v>0.1052</v>
      </c>
      <c r="M79">
        <v>65</v>
      </c>
    </row>
    <row r="80" spans="1:13" x14ac:dyDescent="0.35">
      <c r="A80">
        <v>1977</v>
      </c>
      <c r="B80">
        <v>10.189</v>
      </c>
      <c r="C80">
        <v>0.14860000000000001</v>
      </c>
      <c r="D80">
        <v>1.8781000000000001</v>
      </c>
      <c r="E80">
        <v>2.7484999999999999</v>
      </c>
      <c r="F80">
        <v>2.8405999999999998</v>
      </c>
      <c r="G80">
        <v>1.5926</v>
      </c>
      <c r="H80">
        <v>0.52159999999999995</v>
      </c>
      <c r="I80">
        <v>0.29060000000000002</v>
      </c>
      <c r="J80">
        <v>0.1053</v>
      </c>
      <c r="K80">
        <v>5.5399999999999998E-2</v>
      </c>
      <c r="L80">
        <v>0.1565</v>
      </c>
      <c r="M80">
        <v>65</v>
      </c>
    </row>
    <row r="81" spans="1:13" x14ac:dyDescent="0.35">
      <c r="A81">
        <v>1978</v>
      </c>
      <c r="B81">
        <v>8.1530000000000005</v>
      </c>
      <c r="C81">
        <v>0.15790000000000001</v>
      </c>
      <c r="D81">
        <v>0.86960000000000004</v>
      </c>
      <c r="E81">
        <v>2.5364</v>
      </c>
      <c r="F81">
        <v>2.3628999999999998</v>
      </c>
      <c r="G81">
        <v>1.1516999999999999</v>
      </c>
      <c r="H81">
        <v>0.59050000000000002</v>
      </c>
      <c r="I81">
        <v>0.30030000000000001</v>
      </c>
      <c r="J81">
        <v>0.12280000000000001</v>
      </c>
      <c r="K81">
        <v>5.1200000000000002E-2</v>
      </c>
      <c r="L81">
        <v>0.1673</v>
      </c>
      <c r="M81">
        <v>65</v>
      </c>
    </row>
    <row r="82" spans="1:13" x14ac:dyDescent="0.35">
      <c r="A82">
        <v>1979</v>
      </c>
      <c r="B82">
        <v>5.548</v>
      </c>
      <c r="C82">
        <v>0.1605</v>
      </c>
      <c r="D82">
        <v>0.21360000000000001</v>
      </c>
      <c r="E82">
        <v>1.5248999999999999</v>
      </c>
      <c r="F82">
        <v>1.9599</v>
      </c>
      <c r="G82">
        <v>0.96640000000000004</v>
      </c>
      <c r="H82">
        <v>0.41539999999999999</v>
      </c>
      <c r="I82">
        <v>0.23719999999999999</v>
      </c>
      <c r="J82">
        <v>7.8299999999999995E-2</v>
      </c>
      <c r="K82">
        <v>2.5499999999999998E-2</v>
      </c>
      <c r="L82">
        <v>0.12720000000000001</v>
      </c>
      <c r="M82">
        <v>65</v>
      </c>
    </row>
    <row r="83" spans="1:13" x14ac:dyDescent="0.35">
      <c r="A83">
        <v>1980</v>
      </c>
      <c r="B83">
        <v>10.952</v>
      </c>
      <c r="C83">
        <v>0.20480000000000001</v>
      </c>
      <c r="D83">
        <v>1.6777</v>
      </c>
      <c r="E83">
        <v>1.4928999999999999</v>
      </c>
      <c r="F83">
        <v>3.6966999999999999</v>
      </c>
      <c r="G83">
        <v>2.3633999999999999</v>
      </c>
      <c r="H83">
        <v>1.0263</v>
      </c>
      <c r="I83">
        <v>0.35389999999999999</v>
      </c>
      <c r="J83">
        <v>0.13589999999999999</v>
      </c>
      <c r="K83">
        <v>6.0900000000000003E-2</v>
      </c>
      <c r="L83">
        <v>0.14460000000000001</v>
      </c>
      <c r="M83">
        <v>65</v>
      </c>
    </row>
    <row r="84" spans="1:13" x14ac:dyDescent="0.35">
      <c r="A84">
        <v>1981</v>
      </c>
      <c r="B84">
        <v>8.3870000000000005</v>
      </c>
      <c r="C84">
        <v>0.14779999999999999</v>
      </c>
      <c r="D84">
        <v>0.54669999999999996</v>
      </c>
      <c r="E84">
        <v>3.1291000000000002</v>
      </c>
      <c r="F84">
        <v>1.9865999999999999</v>
      </c>
      <c r="G84">
        <v>1.4891000000000001</v>
      </c>
      <c r="H84">
        <v>0.72660000000000002</v>
      </c>
      <c r="I84">
        <v>0.33100000000000002</v>
      </c>
      <c r="J84">
        <v>0.10829999999999999</v>
      </c>
      <c r="K84">
        <v>5.11E-2</v>
      </c>
      <c r="L84">
        <v>1.84E-2</v>
      </c>
      <c r="M84">
        <v>65</v>
      </c>
    </row>
    <row r="85" spans="1:13" x14ac:dyDescent="0.35">
      <c r="A85">
        <v>1982</v>
      </c>
      <c r="B85">
        <v>1.869</v>
      </c>
      <c r="C85">
        <v>0.20480000000000001</v>
      </c>
      <c r="D85">
        <v>0.3266</v>
      </c>
      <c r="E85">
        <v>0.54330000000000001</v>
      </c>
      <c r="F85">
        <v>0.6321</v>
      </c>
      <c r="G85">
        <v>0.1867</v>
      </c>
      <c r="H85">
        <v>0.1013</v>
      </c>
      <c r="I85">
        <v>5.8900000000000001E-2</v>
      </c>
      <c r="J85">
        <v>1.9900000000000001E-2</v>
      </c>
      <c r="K85">
        <v>0</v>
      </c>
      <c r="L85">
        <v>0</v>
      </c>
      <c r="M85">
        <v>91</v>
      </c>
    </row>
    <row r="86" spans="1:13" x14ac:dyDescent="0.35">
      <c r="A86">
        <v>1983</v>
      </c>
      <c r="B86">
        <v>8.99</v>
      </c>
      <c r="C86">
        <v>0.16</v>
      </c>
      <c r="D86">
        <v>0.59770000000000001</v>
      </c>
      <c r="E86">
        <v>3.1534</v>
      </c>
      <c r="F86">
        <v>2.8527999999999998</v>
      </c>
      <c r="G86">
        <v>1.8063</v>
      </c>
      <c r="H86">
        <v>0.23699999999999999</v>
      </c>
      <c r="I86">
        <v>0.26250000000000001</v>
      </c>
      <c r="J86">
        <v>2.8E-3</v>
      </c>
      <c r="K86">
        <v>0</v>
      </c>
      <c r="L86">
        <v>7.7700000000000005E-2</v>
      </c>
      <c r="M86">
        <v>91</v>
      </c>
    </row>
    <row r="87" spans="1:13" x14ac:dyDescent="0.35">
      <c r="A87">
        <v>1984</v>
      </c>
      <c r="B87">
        <v>5.173</v>
      </c>
      <c r="C87">
        <v>0.14369999999999999</v>
      </c>
      <c r="D87">
        <v>0.35039999999999999</v>
      </c>
      <c r="E87">
        <v>0.97060000000000002</v>
      </c>
      <c r="F87">
        <v>2.1758000000000002</v>
      </c>
      <c r="G87">
        <v>1.1275999999999999</v>
      </c>
      <c r="H87">
        <v>0.34649999999999997</v>
      </c>
      <c r="I87">
        <v>0.104</v>
      </c>
      <c r="J87">
        <v>4.2200000000000001E-2</v>
      </c>
      <c r="K87">
        <v>1.1599999999999999E-2</v>
      </c>
      <c r="L87">
        <v>4.3900000000000002E-2</v>
      </c>
      <c r="M87">
        <v>91</v>
      </c>
    </row>
    <row r="88" spans="1:13" x14ac:dyDescent="0.35">
      <c r="A88">
        <v>1985</v>
      </c>
      <c r="B88">
        <v>9.1720000000000006</v>
      </c>
      <c r="C88">
        <v>0.1905</v>
      </c>
      <c r="D88">
        <v>3.2732000000000001</v>
      </c>
      <c r="E88">
        <v>1.7677</v>
      </c>
      <c r="F88">
        <v>2.0369000000000002</v>
      </c>
      <c r="G88">
        <v>1.3962000000000001</v>
      </c>
      <c r="H88">
        <v>0.43169999999999997</v>
      </c>
      <c r="I88">
        <v>0.1232</v>
      </c>
      <c r="J88">
        <v>7.4800000000000005E-2</v>
      </c>
      <c r="K88">
        <v>8.2000000000000007E-3</v>
      </c>
      <c r="L88">
        <v>6.0199999999999997E-2</v>
      </c>
      <c r="M88">
        <v>91</v>
      </c>
    </row>
    <row r="89" spans="1:13" x14ac:dyDescent="0.35">
      <c r="A89">
        <v>1986</v>
      </c>
      <c r="B89">
        <v>14.228</v>
      </c>
      <c r="C89">
        <v>0.1492</v>
      </c>
      <c r="D89">
        <v>1.2569999999999999</v>
      </c>
      <c r="E89">
        <v>7.0940000000000003</v>
      </c>
      <c r="F89">
        <v>4.3419999999999996</v>
      </c>
      <c r="G89">
        <v>0.83699999999999997</v>
      </c>
      <c r="H89">
        <v>0.48449999999999999</v>
      </c>
      <c r="I89">
        <v>0.15359999999999999</v>
      </c>
      <c r="J89">
        <v>7.6E-3</v>
      </c>
      <c r="K89">
        <v>2.3999999999999998E-3</v>
      </c>
      <c r="L89">
        <v>5.0500000000000003E-2</v>
      </c>
      <c r="M89">
        <v>91</v>
      </c>
    </row>
    <row r="90" spans="1:13" x14ac:dyDescent="0.35">
      <c r="A90">
        <v>1987</v>
      </c>
      <c r="B90">
        <v>7.7969999999999997</v>
      </c>
      <c r="C90">
        <v>0.1399</v>
      </c>
      <c r="D90">
        <v>0.54869999999999997</v>
      </c>
      <c r="E90">
        <v>1.8369</v>
      </c>
      <c r="F90">
        <v>3.7713999999999999</v>
      </c>
      <c r="G90">
        <v>1.0967</v>
      </c>
      <c r="H90">
        <v>0.2195</v>
      </c>
      <c r="I90">
        <v>0.1118</v>
      </c>
      <c r="J90">
        <v>6.3299999999999995E-2</v>
      </c>
      <c r="K90">
        <v>7.4300000000000005E-2</v>
      </c>
      <c r="L90">
        <v>7.4300000000000005E-2</v>
      </c>
      <c r="M90">
        <v>91</v>
      </c>
    </row>
    <row r="91" spans="1:13" x14ac:dyDescent="0.35">
      <c r="A91">
        <v>1988</v>
      </c>
      <c r="B91">
        <v>8.532</v>
      </c>
      <c r="C91">
        <v>0.15579999999999999</v>
      </c>
      <c r="D91">
        <v>0.55930000000000002</v>
      </c>
      <c r="E91">
        <v>3.9489000000000001</v>
      </c>
      <c r="F91">
        <v>2.1880999999999999</v>
      </c>
      <c r="G91">
        <v>1.3588</v>
      </c>
      <c r="H91">
        <v>0.318</v>
      </c>
      <c r="I91">
        <v>0.1032</v>
      </c>
      <c r="J91">
        <v>4.3E-3</v>
      </c>
      <c r="K91">
        <v>2.9999999999999997E-4</v>
      </c>
      <c r="L91">
        <v>5.11E-2</v>
      </c>
      <c r="M91">
        <v>91</v>
      </c>
    </row>
    <row r="92" spans="1:13" x14ac:dyDescent="0.35">
      <c r="A92">
        <v>1989</v>
      </c>
      <c r="B92">
        <v>12.136900000000001</v>
      </c>
      <c r="C92">
        <v>0.2097</v>
      </c>
      <c r="D92">
        <v>3.3809999999999998</v>
      </c>
      <c r="E92">
        <v>3.3155000000000001</v>
      </c>
      <c r="F92">
        <v>3.7846000000000002</v>
      </c>
      <c r="G92">
        <v>0.91400000000000003</v>
      </c>
      <c r="H92">
        <v>0.36849999999999999</v>
      </c>
      <c r="I92">
        <v>0.3513</v>
      </c>
      <c r="J92">
        <v>0.01</v>
      </c>
      <c r="K92">
        <v>8.3999999999999995E-3</v>
      </c>
      <c r="L92">
        <v>3.5999999999999999E-3</v>
      </c>
      <c r="M92">
        <v>91</v>
      </c>
    </row>
    <row r="93" spans="1:13" x14ac:dyDescent="0.35">
      <c r="A93">
        <v>1990</v>
      </c>
      <c r="B93">
        <v>12.8401</v>
      </c>
      <c r="C93">
        <v>0.1772</v>
      </c>
      <c r="D93">
        <v>1.9769000000000001</v>
      </c>
      <c r="E93">
        <v>5.3090999999999999</v>
      </c>
      <c r="F93">
        <v>3.8258999999999999</v>
      </c>
      <c r="G93">
        <v>1.3654999999999999</v>
      </c>
      <c r="H93">
        <v>0.32190000000000002</v>
      </c>
      <c r="I93">
        <v>3.8199999999999998E-2</v>
      </c>
      <c r="J93">
        <v>0</v>
      </c>
      <c r="K93">
        <v>1.2999999999999999E-3</v>
      </c>
      <c r="L93">
        <v>1.1999999999999999E-3</v>
      </c>
      <c r="M93">
        <v>91</v>
      </c>
    </row>
    <row r="94" spans="1:13" x14ac:dyDescent="0.35">
      <c r="A94">
        <v>1991</v>
      </c>
      <c r="B94">
        <v>13.4894</v>
      </c>
      <c r="C94">
        <v>0.18190000000000001</v>
      </c>
      <c r="D94">
        <v>1.1574</v>
      </c>
      <c r="E94">
        <v>6.1843000000000004</v>
      </c>
      <c r="F94">
        <v>4.3646000000000003</v>
      </c>
      <c r="G94">
        <v>1.3776999999999999</v>
      </c>
      <c r="H94">
        <v>0.34239999999999998</v>
      </c>
      <c r="I94">
        <v>4.7899999999999998E-2</v>
      </c>
      <c r="J94">
        <v>0</v>
      </c>
      <c r="K94">
        <v>7.4999999999999997E-3</v>
      </c>
      <c r="L94">
        <v>7.4999999999999997E-3</v>
      </c>
      <c r="M94">
        <v>91</v>
      </c>
    </row>
    <row r="95" spans="1:13" x14ac:dyDescent="0.35">
      <c r="A95">
        <v>1992</v>
      </c>
      <c r="B95">
        <v>10.5862</v>
      </c>
      <c r="C95">
        <v>0.1241</v>
      </c>
      <c r="D95">
        <v>0.4178</v>
      </c>
      <c r="E95">
        <v>2.5760000000000001</v>
      </c>
      <c r="F95">
        <v>5.8455000000000004</v>
      </c>
      <c r="G95">
        <v>1.3604000000000001</v>
      </c>
      <c r="H95">
        <v>0.17119999999999999</v>
      </c>
      <c r="I95">
        <v>0.11169999999999999</v>
      </c>
      <c r="J95">
        <v>4.4699999999999997E-2</v>
      </c>
      <c r="K95">
        <v>3.6499999999999998E-2</v>
      </c>
      <c r="L95">
        <v>2.24E-2</v>
      </c>
      <c r="M95">
        <v>91</v>
      </c>
    </row>
    <row r="96" spans="1:13" x14ac:dyDescent="0.35">
      <c r="A96">
        <v>1993</v>
      </c>
      <c r="B96">
        <v>10.4537</v>
      </c>
      <c r="C96">
        <v>0.15379999999999999</v>
      </c>
      <c r="D96">
        <v>0.66320000000000001</v>
      </c>
      <c r="E96">
        <v>2.3969</v>
      </c>
      <c r="F96">
        <v>4.3011999999999997</v>
      </c>
      <c r="G96">
        <v>2.5470999999999999</v>
      </c>
      <c r="H96">
        <v>0.43240000000000001</v>
      </c>
      <c r="I96">
        <v>0.1128</v>
      </c>
      <c r="J96">
        <v>0</v>
      </c>
      <c r="K96">
        <v>0</v>
      </c>
      <c r="L96">
        <v>0</v>
      </c>
      <c r="M96">
        <v>91</v>
      </c>
    </row>
    <row r="97" spans="1:13" x14ac:dyDescent="0.35">
      <c r="A97">
        <v>1994</v>
      </c>
      <c r="B97">
        <v>7.0650000000000004</v>
      </c>
      <c r="C97">
        <v>0.14799999999999999</v>
      </c>
      <c r="D97">
        <v>1.0166999999999999</v>
      </c>
      <c r="E97">
        <v>2.5558000000000001</v>
      </c>
      <c r="F97">
        <v>2.4493999999999998</v>
      </c>
      <c r="G97">
        <v>0.75700000000000001</v>
      </c>
      <c r="H97">
        <v>0.15540000000000001</v>
      </c>
      <c r="I97">
        <v>0.1116</v>
      </c>
      <c r="J97">
        <v>1.9099999999999999E-2</v>
      </c>
      <c r="K97">
        <v>0</v>
      </c>
      <c r="L97">
        <v>0</v>
      </c>
      <c r="M97">
        <v>91</v>
      </c>
    </row>
    <row r="98" spans="1:13" x14ac:dyDescent="0.35">
      <c r="A98">
        <v>1995</v>
      </c>
      <c r="B98">
        <v>8.7409999999999997</v>
      </c>
      <c r="C98">
        <v>0.14330000000000001</v>
      </c>
      <c r="D98">
        <v>0.5887</v>
      </c>
      <c r="E98">
        <v>4.2877999999999998</v>
      </c>
      <c r="F98">
        <v>2.8037999999999998</v>
      </c>
      <c r="G98">
        <v>0.70440000000000003</v>
      </c>
      <c r="H98">
        <v>0.1883</v>
      </c>
      <c r="I98">
        <v>3.5000000000000001E-3</v>
      </c>
      <c r="J98">
        <v>0.13120000000000001</v>
      </c>
      <c r="K98">
        <v>2.3999999999999998E-3</v>
      </c>
      <c r="L98">
        <v>3.09E-2</v>
      </c>
      <c r="M98">
        <v>91</v>
      </c>
    </row>
    <row r="99" spans="1:13" x14ac:dyDescent="0.35">
      <c r="A99">
        <v>1996</v>
      </c>
      <c r="B99">
        <v>4.6567999999999996</v>
      </c>
      <c r="C99">
        <v>0.1424</v>
      </c>
      <c r="D99">
        <v>0.33660000000000001</v>
      </c>
      <c r="E99">
        <v>1.0406</v>
      </c>
      <c r="F99">
        <v>1.5485</v>
      </c>
      <c r="G99">
        <v>1.2707999999999999</v>
      </c>
      <c r="H99">
        <v>0.36420000000000002</v>
      </c>
      <c r="I99">
        <v>3.1399999999999997E-2</v>
      </c>
      <c r="J99">
        <v>2.24E-2</v>
      </c>
      <c r="K99">
        <v>2.8299999999999999E-2</v>
      </c>
      <c r="L99">
        <v>1.41E-2</v>
      </c>
      <c r="M99">
        <v>91</v>
      </c>
    </row>
    <row r="100" spans="1:13" x14ac:dyDescent="0.35">
      <c r="A100">
        <v>1997</v>
      </c>
      <c r="B100">
        <v>5.0312000000000001</v>
      </c>
      <c r="C100">
        <v>0.16139999999999999</v>
      </c>
      <c r="D100">
        <v>1.7997000000000001</v>
      </c>
      <c r="E100">
        <v>1.2605999999999999</v>
      </c>
      <c r="F100">
        <v>0.97870000000000001</v>
      </c>
      <c r="G100">
        <v>0.62819999999999998</v>
      </c>
      <c r="H100">
        <v>0.2034</v>
      </c>
      <c r="I100">
        <v>6.0600000000000001E-2</v>
      </c>
      <c r="J100">
        <v>1.41E-2</v>
      </c>
      <c r="K100">
        <v>2.24E-2</v>
      </c>
      <c r="L100">
        <v>6.3500000000000001E-2</v>
      </c>
      <c r="M100">
        <v>91</v>
      </c>
    </row>
    <row r="101" spans="1:13" x14ac:dyDescent="0.35">
      <c r="A101">
        <v>1998</v>
      </c>
      <c r="B101">
        <v>4.9192999999999998</v>
      </c>
      <c r="C101">
        <v>0.14080000000000001</v>
      </c>
      <c r="D101">
        <v>0.42670000000000002</v>
      </c>
      <c r="E101">
        <v>1.9724999999999999</v>
      </c>
      <c r="F101">
        <v>1.6966000000000001</v>
      </c>
      <c r="G101">
        <v>0.53759999999999997</v>
      </c>
      <c r="H101">
        <v>0.15809999999999999</v>
      </c>
      <c r="I101">
        <v>8.3900000000000002E-2</v>
      </c>
      <c r="J101">
        <v>2.58E-2</v>
      </c>
      <c r="K101">
        <v>1.8100000000000002E-2</v>
      </c>
      <c r="L101">
        <v>0</v>
      </c>
      <c r="M101">
        <v>91</v>
      </c>
    </row>
    <row r="102" spans="1:13" x14ac:dyDescent="0.35">
      <c r="A102">
        <v>1999</v>
      </c>
      <c r="B102">
        <v>5.7858000000000001</v>
      </c>
      <c r="C102">
        <v>0.23949999999999999</v>
      </c>
      <c r="D102">
        <v>2.4981</v>
      </c>
      <c r="E102">
        <v>1.2989999999999999</v>
      </c>
      <c r="F102">
        <v>1.1922999999999999</v>
      </c>
      <c r="G102">
        <v>0.54490000000000005</v>
      </c>
      <c r="H102">
        <v>0.17899999999999999</v>
      </c>
      <c r="I102">
        <v>6.8599999999999994E-2</v>
      </c>
      <c r="J102">
        <v>4.0000000000000001E-3</v>
      </c>
      <c r="K102">
        <v>0</v>
      </c>
      <c r="L102">
        <v>0</v>
      </c>
      <c r="M102">
        <v>91</v>
      </c>
    </row>
    <row r="103" spans="1:13" x14ac:dyDescent="0.35">
      <c r="A103">
        <v>2000</v>
      </c>
      <c r="B103">
        <v>7.4343000000000004</v>
      </c>
      <c r="C103">
        <v>0.1487</v>
      </c>
      <c r="D103">
        <v>0.50370000000000004</v>
      </c>
      <c r="E103">
        <v>3.6025</v>
      </c>
      <c r="F103">
        <v>2.0933999999999999</v>
      </c>
      <c r="G103">
        <v>0.6905</v>
      </c>
      <c r="H103">
        <v>0.30640000000000001</v>
      </c>
      <c r="I103">
        <v>9.9400000000000002E-2</v>
      </c>
      <c r="J103">
        <v>4.2500000000000003E-2</v>
      </c>
      <c r="K103">
        <v>4.1799999999999997E-2</v>
      </c>
      <c r="L103">
        <v>5.3900000000000003E-2</v>
      </c>
      <c r="M103">
        <v>91</v>
      </c>
    </row>
    <row r="104" spans="1:13" x14ac:dyDescent="0.35">
      <c r="A104">
        <v>2001</v>
      </c>
      <c r="B104">
        <v>5.6485000000000003</v>
      </c>
      <c r="C104">
        <v>0.15229999999999999</v>
      </c>
      <c r="D104">
        <v>0.28089999999999998</v>
      </c>
      <c r="E104">
        <v>0.98770000000000002</v>
      </c>
      <c r="F104">
        <v>2.0550000000000002</v>
      </c>
      <c r="G104">
        <v>1.7166999999999999</v>
      </c>
      <c r="H104">
        <v>0.37619999999999998</v>
      </c>
      <c r="I104">
        <v>0.15129999999999999</v>
      </c>
      <c r="J104">
        <v>8.0699999999999994E-2</v>
      </c>
      <c r="K104">
        <v>0</v>
      </c>
      <c r="L104">
        <v>0</v>
      </c>
      <c r="M104">
        <v>91</v>
      </c>
    </row>
    <row r="105" spans="1:13" x14ac:dyDescent="0.35">
      <c r="A105">
        <v>2002</v>
      </c>
      <c r="B105">
        <v>4.2573999999999996</v>
      </c>
      <c r="C105">
        <v>0.2762</v>
      </c>
      <c r="D105">
        <v>1.1791</v>
      </c>
      <c r="E105">
        <v>0.75029999999999997</v>
      </c>
      <c r="F105">
        <v>1.0023</v>
      </c>
      <c r="G105">
        <v>1.0124</v>
      </c>
      <c r="H105">
        <v>0.1883</v>
      </c>
      <c r="I105">
        <v>7.4399999999999994E-2</v>
      </c>
      <c r="J105">
        <v>3.6499999999999998E-2</v>
      </c>
      <c r="K105">
        <v>0</v>
      </c>
      <c r="L105">
        <v>1.41E-2</v>
      </c>
      <c r="M105">
        <v>91</v>
      </c>
    </row>
    <row r="106" spans="1:13" x14ac:dyDescent="0.35">
      <c r="A106">
        <v>2003</v>
      </c>
      <c r="B106">
        <v>3.8643999999999998</v>
      </c>
      <c r="C106">
        <v>0.17979999999999999</v>
      </c>
      <c r="D106">
        <v>1.1062000000000001</v>
      </c>
      <c r="E106">
        <v>0.751</v>
      </c>
      <c r="F106">
        <v>0.98070000000000002</v>
      </c>
      <c r="G106">
        <v>0.64690000000000003</v>
      </c>
      <c r="H106">
        <v>0.18890000000000001</v>
      </c>
      <c r="I106">
        <v>0.1391</v>
      </c>
      <c r="J106">
        <v>4.6800000000000001E-2</v>
      </c>
      <c r="K106">
        <v>4.0000000000000001E-3</v>
      </c>
      <c r="L106">
        <v>8.0000000000000004E-4</v>
      </c>
      <c r="M106">
        <v>91</v>
      </c>
    </row>
    <row r="107" spans="1:13" x14ac:dyDescent="0.35">
      <c r="A107">
        <v>2004</v>
      </c>
      <c r="B107">
        <v>3.5028000000000001</v>
      </c>
      <c r="C107">
        <v>0.16689999999999999</v>
      </c>
      <c r="D107">
        <v>0.76500000000000001</v>
      </c>
      <c r="E107">
        <v>1.2654000000000001</v>
      </c>
      <c r="F107">
        <v>0.67420000000000002</v>
      </c>
      <c r="G107">
        <v>0.34379999999999999</v>
      </c>
      <c r="H107">
        <v>0.21929999999999999</v>
      </c>
      <c r="I107">
        <v>0.13420000000000001</v>
      </c>
      <c r="J107">
        <v>4.1999999999999997E-3</v>
      </c>
      <c r="K107">
        <v>1.03E-2</v>
      </c>
      <c r="L107">
        <v>1.78E-2</v>
      </c>
      <c r="M107">
        <v>91</v>
      </c>
    </row>
    <row r="108" spans="1:13" x14ac:dyDescent="0.35">
      <c r="A108">
        <v>2005</v>
      </c>
      <c r="B108">
        <v>3.4561000000000002</v>
      </c>
      <c r="C108">
        <v>0.17050000000000001</v>
      </c>
      <c r="D108">
        <v>0.91820000000000002</v>
      </c>
      <c r="E108">
        <v>0.56630000000000003</v>
      </c>
      <c r="F108">
        <v>0.59279999999999999</v>
      </c>
      <c r="G108">
        <v>0.40600000000000003</v>
      </c>
      <c r="H108">
        <v>0.30080000000000001</v>
      </c>
      <c r="I108">
        <v>5.5399999999999998E-2</v>
      </c>
      <c r="J108">
        <v>0.11799999999999999</v>
      </c>
      <c r="K108">
        <v>3.7999999999999999E-2</v>
      </c>
      <c r="L108">
        <v>5.1700000000000003E-2</v>
      </c>
      <c r="M108">
        <v>91</v>
      </c>
    </row>
    <row r="109" spans="1:13" x14ac:dyDescent="0.35">
      <c r="A109">
        <v>2006</v>
      </c>
      <c r="B109">
        <v>4.6689999999999996</v>
      </c>
      <c r="C109">
        <v>0.14149999999999999</v>
      </c>
      <c r="D109">
        <v>1.8079000000000001</v>
      </c>
      <c r="E109">
        <v>1.0044</v>
      </c>
      <c r="F109">
        <v>0.86119999999999997</v>
      </c>
      <c r="G109">
        <v>0.25230000000000002</v>
      </c>
      <c r="H109">
        <v>0.20300000000000001</v>
      </c>
      <c r="I109">
        <v>0.1421</v>
      </c>
      <c r="J109">
        <v>6.0699999999999997E-2</v>
      </c>
      <c r="K109">
        <v>8.3599999999999994E-2</v>
      </c>
      <c r="L109">
        <v>2.46E-2</v>
      </c>
      <c r="M109">
        <v>91</v>
      </c>
    </row>
    <row r="110" spans="1:13" x14ac:dyDescent="0.35">
      <c r="A110">
        <v>2007</v>
      </c>
      <c r="B110">
        <v>6.5183999999999997</v>
      </c>
      <c r="C110">
        <v>0.15740000000000001</v>
      </c>
      <c r="D110">
        <v>0.79979999999999996</v>
      </c>
      <c r="E110">
        <v>1.9491000000000001</v>
      </c>
      <c r="F110">
        <v>2.3555999999999999</v>
      </c>
      <c r="G110">
        <v>0.89149999999999996</v>
      </c>
      <c r="H110">
        <v>0.18909999999999999</v>
      </c>
      <c r="I110">
        <v>7.9000000000000008E-3</v>
      </c>
      <c r="J110">
        <v>1.8800000000000001E-2</v>
      </c>
      <c r="K110">
        <v>4.6100000000000002E-2</v>
      </c>
      <c r="L110">
        <v>7.7700000000000005E-2</v>
      </c>
      <c r="M110">
        <v>91</v>
      </c>
    </row>
    <row r="111" spans="1:13" x14ac:dyDescent="0.35">
      <c r="A111">
        <v>2008</v>
      </c>
      <c r="B111">
        <v>5.8907999999999996</v>
      </c>
      <c r="C111">
        <v>0.17419999999999999</v>
      </c>
      <c r="D111">
        <v>0.84850000000000003</v>
      </c>
      <c r="E111">
        <v>1.5986</v>
      </c>
      <c r="F111">
        <v>2.0291999999999999</v>
      </c>
      <c r="G111">
        <v>0.99029999999999996</v>
      </c>
      <c r="H111">
        <v>0.19</v>
      </c>
      <c r="I111">
        <v>8.72E-2</v>
      </c>
      <c r="J111">
        <v>8.1500000000000003E-2</v>
      </c>
      <c r="K111">
        <v>4.5499999999999999E-2</v>
      </c>
      <c r="L111">
        <v>2.01E-2</v>
      </c>
      <c r="M111">
        <v>91</v>
      </c>
    </row>
    <row r="112" spans="1:13" x14ac:dyDescent="0.35">
      <c r="A112">
        <v>2009</v>
      </c>
      <c r="B112">
        <v>4.2853676209999998</v>
      </c>
      <c r="C112">
        <v>0.1376</v>
      </c>
      <c r="D112">
        <v>0.921865724</v>
      </c>
      <c r="E112">
        <v>1.3638140489999999</v>
      </c>
      <c r="F112">
        <v>1.104360263</v>
      </c>
      <c r="G112">
        <v>0.57119195499999997</v>
      </c>
      <c r="H112">
        <v>0.227765035</v>
      </c>
      <c r="I112">
        <v>5.3415417E-2</v>
      </c>
      <c r="J112">
        <v>1.9621844999999999E-2</v>
      </c>
      <c r="K112">
        <v>6.5599999999999999E-3</v>
      </c>
      <c r="L112">
        <v>1.6773333000000001E-2</v>
      </c>
      <c r="M112">
        <v>91</v>
      </c>
    </row>
    <row r="113" spans="1:13" x14ac:dyDescent="0.35">
      <c r="A113">
        <v>2010</v>
      </c>
      <c r="B113">
        <v>6.6873616350000002</v>
      </c>
      <c r="C113">
        <v>0.15559999999999999</v>
      </c>
      <c r="D113">
        <v>1.5381842130000001</v>
      </c>
      <c r="E113">
        <v>2.5074392809999999</v>
      </c>
      <c r="F113">
        <v>1.787252039</v>
      </c>
      <c r="G113">
        <v>0.61173950600000004</v>
      </c>
      <c r="H113">
        <v>0.15721276100000001</v>
      </c>
      <c r="I113">
        <v>5.3210500000000001E-2</v>
      </c>
      <c r="J113">
        <v>8.5500000000000003E-3</v>
      </c>
      <c r="K113">
        <v>1.3471667E-2</v>
      </c>
      <c r="L113">
        <v>1.0301667E-2</v>
      </c>
      <c r="M113">
        <v>91</v>
      </c>
    </row>
    <row r="114" spans="1:13" x14ac:dyDescent="0.35">
      <c r="A114">
        <v>2011</v>
      </c>
      <c r="B114">
        <v>6.1697097750000003</v>
      </c>
      <c r="C114">
        <v>0.14940000000000001</v>
      </c>
      <c r="D114">
        <v>0.57680040300000002</v>
      </c>
      <c r="E114">
        <v>2.034095626</v>
      </c>
      <c r="F114">
        <v>1.904878619</v>
      </c>
      <c r="G114">
        <v>1.032581561</v>
      </c>
      <c r="H114">
        <v>0.372109676</v>
      </c>
      <c r="I114">
        <v>0.149076027</v>
      </c>
      <c r="J114">
        <v>5.3576861000000003E-2</v>
      </c>
      <c r="K114">
        <v>3.0224000000000001E-2</v>
      </c>
      <c r="L114">
        <v>1.6367E-2</v>
      </c>
      <c r="M114">
        <v>91</v>
      </c>
    </row>
    <row r="115" spans="1:13" x14ac:dyDescent="0.35">
      <c r="A115">
        <v>2012</v>
      </c>
      <c r="B115">
        <v>4.9916206670000003</v>
      </c>
      <c r="C115">
        <v>0.12280000000000001</v>
      </c>
      <c r="D115">
        <v>0.71481353000000003</v>
      </c>
      <c r="E115">
        <v>1.032278402</v>
      </c>
      <c r="F115">
        <v>1.471915648</v>
      </c>
      <c r="G115">
        <v>0.91454290800000004</v>
      </c>
      <c r="H115">
        <v>0.41543353999999999</v>
      </c>
      <c r="I115">
        <v>0.21147184999999999</v>
      </c>
      <c r="J115">
        <v>0.160893957</v>
      </c>
      <c r="K115">
        <v>2.5480833000000001E-2</v>
      </c>
      <c r="L115">
        <v>4.4790000000000003E-2</v>
      </c>
      <c r="M115">
        <v>91</v>
      </c>
    </row>
    <row r="116" spans="1:13" x14ac:dyDescent="0.35">
      <c r="A116">
        <v>2013</v>
      </c>
      <c r="B116">
        <v>3.0147024999999998</v>
      </c>
      <c r="C116">
        <v>0.29609999999999997</v>
      </c>
      <c r="D116">
        <v>0.95841133300000003</v>
      </c>
      <c r="E116">
        <v>0.67365779100000001</v>
      </c>
      <c r="F116">
        <v>0.98697034299999997</v>
      </c>
      <c r="G116">
        <v>0.26390294399999997</v>
      </c>
      <c r="H116">
        <v>6.0547614999999999E-2</v>
      </c>
      <c r="I116">
        <v>3.9252857000000002E-2</v>
      </c>
      <c r="J116">
        <v>3.1827691999999998E-2</v>
      </c>
      <c r="K116">
        <v>1.3192299999999999E-4</v>
      </c>
      <c r="L116">
        <v>0</v>
      </c>
      <c r="M116">
        <v>91</v>
      </c>
    </row>
    <row r="117" spans="1:13" x14ac:dyDescent="0.35">
      <c r="A117">
        <v>2014</v>
      </c>
      <c r="B117">
        <v>2.6790899119999998</v>
      </c>
      <c r="C117">
        <v>0.12690000000000001</v>
      </c>
      <c r="D117">
        <v>0.405071085</v>
      </c>
      <c r="E117">
        <v>0.58518994000000002</v>
      </c>
      <c r="F117">
        <v>0.59235853699999996</v>
      </c>
      <c r="G117">
        <v>0.51177563699999995</v>
      </c>
      <c r="H117">
        <v>0.27276186800000002</v>
      </c>
      <c r="I117">
        <v>0.18052358900000001</v>
      </c>
      <c r="J117">
        <v>9.3317193000000007E-2</v>
      </c>
      <c r="K117">
        <v>2.3692062999999999E-2</v>
      </c>
      <c r="L117">
        <v>1.44E-2</v>
      </c>
      <c r="M117">
        <v>91</v>
      </c>
    </row>
    <row r="118" spans="1:13" x14ac:dyDescent="0.35">
      <c r="A118">
        <v>2015</v>
      </c>
      <c r="B118">
        <v>4.2744344219999997</v>
      </c>
      <c r="C118">
        <v>0.19839999999999999</v>
      </c>
      <c r="D118">
        <v>2.02670599</v>
      </c>
      <c r="E118">
        <v>0.76663955299999997</v>
      </c>
      <c r="F118">
        <v>0.68812930000000005</v>
      </c>
      <c r="G118">
        <v>0.369601128</v>
      </c>
      <c r="H118">
        <v>0.323076101</v>
      </c>
      <c r="I118">
        <v>7.1045112999999993E-2</v>
      </c>
      <c r="J118">
        <v>1.6457237E-2</v>
      </c>
      <c r="K118">
        <v>0</v>
      </c>
      <c r="L118">
        <v>1.278E-2</v>
      </c>
      <c r="M118">
        <v>91</v>
      </c>
    </row>
    <row r="119" spans="1:13" x14ac:dyDescent="0.35">
      <c r="A119">
        <v>2016</v>
      </c>
      <c r="B119">
        <v>5.2041000000000004</v>
      </c>
      <c r="C119">
        <v>0.1474</v>
      </c>
      <c r="D119">
        <v>1.3237000000000001</v>
      </c>
      <c r="E119">
        <v>1.2343999999999999</v>
      </c>
      <c r="F119">
        <v>1.4400999999999999</v>
      </c>
      <c r="G119">
        <v>0.70579999999999998</v>
      </c>
      <c r="H119">
        <v>0.37859999999999999</v>
      </c>
      <c r="I119">
        <v>9.5899999999999999E-2</v>
      </c>
      <c r="J119">
        <v>2.0299999999999999E-2</v>
      </c>
      <c r="K119">
        <v>1.4E-3</v>
      </c>
      <c r="L119">
        <v>3.8999999999999998E-3</v>
      </c>
      <c r="M119">
        <v>91</v>
      </c>
    </row>
    <row r="120" spans="1:13" x14ac:dyDescent="0.35">
      <c r="A120">
        <v>2017</v>
      </c>
      <c r="B120">
        <v>4.6288999999999998</v>
      </c>
      <c r="C120">
        <v>0.18310000000000001</v>
      </c>
      <c r="D120">
        <v>1.0448999999999999</v>
      </c>
      <c r="E120">
        <v>0.87470000000000003</v>
      </c>
      <c r="F120">
        <v>1.099</v>
      </c>
      <c r="G120">
        <v>0.75049999999999994</v>
      </c>
      <c r="H120">
        <v>0.60609999999999997</v>
      </c>
      <c r="I120">
        <v>0.19819999999999999</v>
      </c>
      <c r="J120">
        <v>5.16E-2</v>
      </c>
      <c r="K120">
        <v>0</v>
      </c>
      <c r="L120">
        <v>3.7000000000000002E-3</v>
      </c>
      <c r="M120">
        <v>91</v>
      </c>
    </row>
    <row r="121" spans="1:13" x14ac:dyDescent="0.35">
      <c r="A121">
        <v>2018</v>
      </c>
      <c r="B121">
        <v>2.8757999999999999</v>
      </c>
      <c r="C121">
        <v>0.1371</v>
      </c>
      <c r="D121">
        <v>0.80549999999999999</v>
      </c>
      <c r="E121">
        <v>0.89710000000000001</v>
      </c>
      <c r="F121">
        <v>0.44259999999999999</v>
      </c>
      <c r="G121">
        <v>0.29289999999999999</v>
      </c>
      <c r="H121">
        <v>5.8099999999999999E-2</v>
      </c>
      <c r="I121">
        <v>0.21290000000000001</v>
      </c>
      <c r="J121">
        <v>8.2900000000000001E-2</v>
      </c>
      <c r="K121">
        <v>4.5699999999999998E-2</v>
      </c>
      <c r="L121">
        <v>3.8100000000000002E-2</v>
      </c>
      <c r="M121">
        <v>91</v>
      </c>
    </row>
    <row r="122" spans="1:13" x14ac:dyDescent="0.35">
      <c r="A122">
        <v>2019</v>
      </c>
      <c r="B122">
        <v>3.8302097599999998</v>
      </c>
      <c r="C122">
        <v>0.16220000000000001</v>
      </c>
      <c r="D122">
        <v>1.0540892209999999</v>
      </c>
      <c r="E122">
        <v>1.261493408</v>
      </c>
      <c r="F122">
        <v>0.86088442600000004</v>
      </c>
      <c r="G122">
        <v>0.37564921400000001</v>
      </c>
      <c r="H122">
        <v>0.18503404800000001</v>
      </c>
      <c r="I122">
        <v>7.0257778000000007E-2</v>
      </c>
      <c r="J122">
        <v>2.2360000000000001E-2</v>
      </c>
      <c r="K122">
        <v>0</v>
      </c>
      <c r="L122">
        <v>4.4166700000000003E-4</v>
      </c>
      <c r="M122">
        <v>91</v>
      </c>
    </row>
    <row r="123" spans="1:13" x14ac:dyDescent="0.35">
      <c r="A123">
        <v>2020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2021</v>
      </c>
      <c r="B124">
        <v>3.3126500000000001</v>
      </c>
      <c r="C124">
        <v>0.1414</v>
      </c>
      <c r="D124">
        <v>0.42228147599999999</v>
      </c>
      <c r="E124">
        <v>0.76129339399999996</v>
      </c>
      <c r="F124">
        <v>0.98623453599999999</v>
      </c>
      <c r="G124">
        <v>0.66582429300000001</v>
      </c>
      <c r="H124">
        <v>0.32430653799999998</v>
      </c>
      <c r="I124">
        <v>0.139024762</v>
      </c>
      <c r="J124">
        <v>1.0555E-2</v>
      </c>
      <c r="K124">
        <v>3.13E-3</v>
      </c>
      <c r="L124">
        <v>0</v>
      </c>
      <c r="M124">
        <v>91</v>
      </c>
    </row>
    <row r="126" spans="1:13" x14ac:dyDescent="0.35">
      <c r="A126" t="s">
        <v>4</v>
      </c>
      <c r="B126" t="s">
        <v>33</v>
      </c>
      <c r="C126" t="s">
        <v>0</v>
      </c>
      <c r="D126" t="s">
        <v>34</v>
      </c>
      <c r="E126" t="s">
        <v>35</v>
      </c>
      <c r="F126" t="s">
        <v>36</v>
      </c>
      <c r="G126" t="s">
        <v>37</v>
      </c>
      <c r="H126" t="s">
        <v>38</v>
      </c>
      <c r="I126" t="s">
        <v>39</v>
      </c>
      <c r="J126" t="s">
        <v>40</v>
      </c>
      <c r="K126" t="s">
        <v>41</v>
      </c>
      <c r="L126" t="s">
        <v>42</v>
      </c>
      <c r="M126" t="s">
        <v>43</v>
      </c>
    </row>
    <row r="127" spans="1:13" x14ac:dyDescent="0.35">
      <c r="A127">
        <v>1963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1964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1965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1966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1967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1968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1969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1970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1971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1972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1973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1974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1975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1976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1977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1978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1979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1980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1981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1982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1983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1984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1985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1986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1987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1988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1989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1990</v>
      </c>
      <c r="B154">
        <v>16.20714821</v>
      </c>
      <c r="C154">
        <v>0.22619423</v>
      </c>
      <c r="D154">
        <v>1.746672464</v>
      </c>
      <c r="E154">
        <v>8.6588460870000006</v>
      </c>
      <c r="F154">
        <v>4.4166422929999998</v>
      </c>
      <c r="G154">
        <v>1.0607973040000001</v>
      </c>
      <c r="H154">
        <v>0.193128199</v>
      </c>
      <c r="I154">
        <v>0.108962384</v>
      </c>
      <c r="J154">
        <v>1.9752153000000001E-2</v>
      </c>
      <c r="K154">
        <v>0</v>
      </c>
      <c r="L154">
        <v>2.3473259999999998E-3</v>
      </c>
      <c r="M154">
        <v>50</v>
      </c>
    </row>
    <row r="155" spans="1:13" x14ac:dyDescent="0.35">
      <c r="A155">
        <v>1991</v>
      </c>
      <c r="B155">
        <v>17.847234419999999</v>
      </c>
      <c r="C155">
        <v>0.121269337</v>
      </c>
      <c r="D155">
        <v>1.562552669</v>
      </c>
      <c r="E155">
        <v>8.6443755850000006</v>
      </c>
      <c r="F155">
        <v>5.3840560960000001</v>
      </c>
      <c r="G155">
        <v>1.8218784910000001</v>
      </c>
      <c r="H155">
        <v>0.415148603</v>
      </c>
      <c r="I155">
        <v>1.9222980000000001E-2</v>
      </c>
      <c r="J155">
        <v>0</v>
      </c>
      <c r="K155">
        <v>0</v>
      </c>
      <c r="L155">
        <v>0</v>
      </c>
      <c r="M155">
        <v>50</v>
      </c>
    </row>
    <row r="156" spans="1:13" x14ac:dyDescent="0.35">
      <c r="A156">
        <v>1992</v>
      </c>
      <c r="B156">
        <v>15.532286750000001</v>
      </c>
      <c r="C156">
        <v>9.3636055999999995E-2</v>
      </c>
      <c r="D156">
        <v>0.92830770100000004</v>
      </c>
      <c r="E156">
        <v>5.5654675940000002</v>
      </c>
      <c r="F156">
        <v>6.0811277070000003</v>
      </c>
      <c r="G156">
        <v>2.3718332979999999</v>
      </c>
      <c r="H156">
        <v>0.476820835</v>
      </c>
      <c r="I156">
        <v>5.7778346000000001E-2</v>
      </c>
      <c r="J156">
        <v>1.5665163999999999E-2</v>
      </c>
      <c r="K156">
        <v>0</v>
      </c>
      <c r="L156">
        <v>3.5286107999999997E-2</v>
      </c>
      <c r="M156">
        <v>50</v>
      </c>
    </row>
    <row r="157" spans="1:13" x14ac:dyDescent="0.35">
      <c r="A157">
        <v>1993</v>
      </c>
      <c r="B157">
        <v>8.586869708</v>
      </c>
      <c r="C157">
        <v>0.11809753100000001</v>
      </c>
      <c r="D157">
        <v>0.42615918699999999</v>
      </c>
      <c r="E157">
        <v>2.6315374739999999</v>
      </c>
      <c r="F157">
        <v>2.6788725950000001</v>
      </c>
      <c r="G157">
        <v>1.7961269929999999</v>
      </c>
      <c r="H157">
        <v>0.81197009099999995</v>
      </c>
      <c r="I157">
        <v>0.150671271</v>
      </c>
      <c r="J157">
        <v>5.4447862E-2</v>
      </c>
      <c r="K157">
        <v>5.7534839999999997E-3</v>
      </c>
      <c r="L157">
        <v>3.1330750999999997E-2</v>
      </c>
      <c r="M157">
        <v>50</v>
      </c>
    </row>
    <row r="158" spans="1:13" x14ac:dyDescent="0.35">
      <c r="A158">
        <v>1994</v>
      </c>
      <c r="B158">
        <v>8.2343108980000004</v>
      </c>
      <c r="C158">
        <v>0.18245355599999999</v>
      </c>
      <c r="D158">
        <v>0.81896219400000003</v>
      </c>
      <c r="E158">
        <v>3.815047163</v>
      </c>
      <c r="F158">
        <v>2.3093477509999998</v>
      </c>
      <c r="G158">
        <v>0.60010161799999995</v>
      </c>
      <c r="H158">
        <v>0.40224349100000001</v>
      </c>
      <c r="I158">
        <v>0.165499705</v>
      </c>
      <c r="J158">
        <v>0.12093076699999999</v>
      </c>
      <c r="K158">
        <v>0</v>
      </c>
      <c r="L158">
        <v>2.178209E-3</v>
      </c>
      <c r="M158">
        <v>50</v>
      </c>
    </row>
    <row r="159" spans="1:13" x14ac:dyDescent="0.35">
      <c r="A159">
        <v>1995</v>
      </c>
      <c r="B159">
        <v>13.95756647</v>
      </c>
      <c r="C159">
        <v>0.13585541500000001</v>
      </c>
      <c r="D159">
        <v>0.68823824300000003</v>
      </c>
      <c r="E159">
        <v>5.7359485210000001</v>
      </c>
      <c r="F159">
        <v>5.2816248940000001</v>
      </c>
      <c r="G159">
        <v>1.5592988649999999</v>
      </c>
      <c r="H159">
        <v>0.40372354999999999</v>
      </c>
      <c r="I159">
        <v>0.21624951000000001</v>
      </c>
      <c r="J159">
        <v>7.0368036999999994E-2</v>
      </c>
      <c r="K159">
        <v>0</v>
      </c>
      <c r="L159">
        <v>2.1148529999999999E-3</v>
      </c>
      <c r="M159">
        <v>50</v>
      </c>
    </row>
    <row r="160" spans="1:13" x14ac:dyDescent="0.35">
      <c r="A160">
        <v>1996</v>
      </c>
      <c r="B160">
        <v>8.1082426969999997</v>
      </c>
      <c r="C160">
        <v>0.19723553199999999</v>
      </c>
      <c r="D160">
        <v>0.59404496100000004</v>
      </c>
      <c r="E160">
        <v>2.9082866699999999</v>
      </c>
      <c r="F160">
        <v>2.6823053190000001</v>
      </c>
      <c r="G160">
        <v>1.4403362369999999</v>
      </c>
      <c r="H160">
        <v>0.446806121</v>
      </c>
      <c r="I160">
        <v>3.4312233999999997E-2</v>
      </c>
      <c r="J160">
        <v>2.1511550000000001E-3</v>
      </c>
      <c r="K160">
        <v>0</v>
      </c>
      <c r="L160">
        <v>0</v>
      </c>
      <c r="M160">
        <v>50</v>
      </c>
    </row>
    <row r="161" spans="1:13" x14ac:dyDescent="0.35">
      <c r="A161">
        <v>1997</v>
      </c>
      <c r="B161">
        <v>4.2876807890000004</v>
      </c>
      <c r="C161">
        <v>0.16603886700000001</v>
      </c>
      <c r="D161">
        <v>0.288900353</v>
      </c>
      <c r="E161">
        <v>2.0012200349999998</v>
      </c>
      <c r="F161">
        <v>1.2350208709999999</v>
      </c>
      <c r="G161">
        <v>0.45458950100000001</v>
      </c>
      <c r="H161">
        <v>0.26399012599999999</v>
      </c>
      <c r="I161">
        <v>3.0787344000000001E-2</v>
      </c>
      <c r="J161">
        <v>7.9030300000000001E-3</v>
      </c>
      <c r="K161">
        <v>3.4949299999999998E-3</v>
      </c>
      <c r="L161">
        <v>1.7746000000000001E-3</v>
      </c>
      <c r="M161">
        <v>50</v>
      </c>
    </row>
    <row r="162" spans="1:13" x14ac:dyDescent="0.35">
      <c r="A162">
        <v>1998</v>
      </c>
      <c r="B162">
        <v>5.9678677950000001</v>
      </c>
      <c r="C162">
        <v>0.14487667700000001</v>
      </c>
      <c r="D162">
        <v>0.37948883100000003</v>
      </c>
      <c r="E162">
        <v>2.9219746500000001</v>
      </c>
      <c r="F162">
        <v>1.5464913410000001</v>
      </c>
      <c r="G162">
        <v>0.81030228299999996</v>
      </c>
      <c r="H162">
        <v>0.251690884</v>
      </c>
      <c r="I162">
        <v>4.9381636999999999E-2</v>
      </c>
      <c r="J162">
        <v>6.8841789999999998E-3</v>
      </c>
      <c r="K162">
        <v>0</v>
      </c>
      <c r="L162">
        <v>1.6539899999999999E-3</v>
      </c>
      <c r="M162">
        <v>50</v>
      </c>
    </row>
    <row r="163" spans="1:13" x14ac:dyDescent="0.35">
      <c r="A163">
        <v>1999</v>
      </c>
      <c r="B163">
        <v>8.3207418260000008</v>
      </c>
      <c r="C163">
        <v>0.23828157699999999</v>
      </c>
      <c r="D163">
        <v>0.60648733600000004</v>
      </c>
      <c r="E163">
        <v>3.4894995620000002</v>
      </c>
      <c r="F163">
        <v>2.4484301629999998</v>
      </c>
      <c r="G163">
        <v>1.0713487020000001</v>
      </c>
      <c r="H163">
        <v>0.49635316200000001</v>
      </c>
      <c r="I163">
        <v>5.2904896999999999E-2</v>
      </c>
      <c r="J163">
        <v>0.15054132200000001</v>
      </c>
      <c r="K163">
        <v>1.9063249999999999E-3</v>
      </c>
      <c r="L163">
        <v>3.2703559999999999E-3</v>
      </c>
      <c r="M163">
        <v>50</v>
      </c>
    </row>
    <row r="164" spans="1:13" x14ac:dyDescent="0.35">
      <c r="A164">
        <v>2000</v>
      </c>
      <c r="B164">
        <v>16.567181819999998</v>
      </c>
      <c r="C164">
        <v>0.268379651</v>
      </c>
      <c r="D164">
        <v>1.0613558359999999</v>
      </c>
      <c r="E164">
        <v>11.5983938</v>
      </c>
      <c r="F164">
        <v>2.929618257</v>
      </c>
      <c r="G164">
        <v>0.646469399</v>
      </c>
      <c r="H164">
        <v>0.26046925999999998</v>
      </c>
      <c r="I164">
        <v>3.8643716000000002E-2</v>
      </c>
      <c r="J164">
        <v>3.2231553000000003E-2</v>
      </c>
      <c r="K164">
        <v>0</v>
      </c>
      <c r="L164">
        <v>0</v>
      </c>
      <c r="M164">
        <v>83</v>
      </c>
    </row>
    <row r="165" spans="1:13" x14ac:dyDescent="0.35">
      <c r="A165">
        <v>2001</v>
      </c>
      <c r="B165">
        <v>9.6361546869999994</v>
      </c>
      <c r="C165">
        <v>0.20828903600000001</v>
      </c>
      <c r="D165">
        <v>0.13627169</v>
      </c>
      <c r="E165">
        <v>2.0758704319999999</v>
      </c>
      <c r="F165">
        <v>4.1478099249999998</v>
      </c>
      <c r="G165">
        <v>2.7169996350000001</v>
      </c>
      <c r="H165">
        <v>0.43891177999999997</v>
      </c>
      <c r="I165">
        <v>6.3410030000000006E-2</v>
      </c>
      <c r="J165">
        <v>1.2010173000000001E-2</v>
      </c>
      <c r="K165">
        <v>1.6862952E-2</v>
      </c>
      <c r="L165">
        <v>2.8008069999999999E-2</v>
      </c>
      <c r="M165">
        <v>50</v>
      </c>
    </row>
    <row r="166" spans="1:13" x14ac:dyDescent="0.35">
      <c r="A166">
        <v>2002</v>
      </c>
      <c r="B166">
        <v>10.67072233</v>
      </c>
      <c r="C166">
        <v>0.178534681</v>
      </c>
      <c r="D166">
        <v>0.48430105800000001</v>
      </c>
      <c r="E166">
        <v>2.819230369</v>
      </c>
      <c r="F166">
        <v>2.375684707</v>
      </c>
      <c r="G166">
        <v>2.5547818179999999</v>
      </c>
      <c r="H166">
        <v>1.6883131199999999</v>
      </c>
      <c r="I166">
        <v>0.63343186299999998</v>
      </c>
      <c r="J166">
        <v>9.1722811000000001E-2</v>
      </c>
      <c r="K166">
        <v>1.6842633999999999E-2</v>
      </c>
      <c r="L166">
        <v>6.4139490000000004E-3</v>
      </c>
      <c r="M166">
        <v>50</v>
      </c>
    </row>
    <row r="167" spans="1:13" x14ac:dyDescent="0.35">
      <c r="A167">
        <v>2003</v>
      </c>
      <c r="B167">
        <v>11.15636625</v>
      </c>
      <c r="C167">
        <v>0.15666490499999999</v>
      </c>
      <c r="D167">
        <v>1.005429973</v>
      </c>
      <c r="E167">
        <v>5.3451378409999997</v>
      </c>
      <c r="F167">
        <v>2.18642878</v>
      </c>
      <c r="G167">
        <v>1.1032048320000001</v>
      </c>
      <c r="H167">
        <v>0.99101503499999999</v>
      </c>
      <c r="I167">
        <v>0.25191164799999999</v>
      </c>
      <c r="J167">
        <v>0.24302601600000001</v>
      </c>
      <c r="K167">
        <v>2.9435472000000001E-2</v>
      </c>
      <c r="L167">
        <v>7.7665099999999995E-4</v>
      </c>
      <c r="M167">
        <v>50</v>
      </c>
    </row>
    <row r="168" spans="1:13" x14ac:dyDescent="0.35">
      <c r="A168">
        <v>2004</v>
      </c>
      <c r="B168">
        <v>14.776426620000001</v>
      </c>
      <c r="C168">
        <v>0.447005123</v>
      </c>
      <c r="D168">
        <v>2.4943539210000001</v>
      </c>
      <c r="E168">
        <v>7.1030496200000002</v>
      </c>
      <c r="F168">
        <v>2.7502683490000002</v>
      </c>
      <c r="G168">
        <v>1.4112180519999999</v>
      </c>
      <c r="H168">
        <v>0.53698170599999995</v>
      </c>
      <c r="I168">
        <v>0.29810780100000001</v>
      </c>
      <c r="J168">
        <v>0.17939871099999999</v>
      </c>
      <c r="K168">
        <v>0</v>
      </c>
      <c r="L168">
        <v>3.0484610000000001E-3</v>
      </c>
      <c r="M168">
        <v>50</v>
      </c>
    </row>
    <row r="169" spans="1:13" x14ac:dyDescent="0.35">
      <c r="A169">
        <v>2005</v>
      </c>
      <c r="B169">
        <v>8.7054918210000007</v>
      </c>
      <c r="C169">
        <v>0.102117678</v>
      </c>
      <c r="D169">
        <v>0.89059786500000004</v>
      </c>
      <c r="E169">
        <v>3.5999270839999999</v>
      </c>
      <c r="F169">
        <v>2.2833843530000002</v>
      </c>
      <c r="G169">
        <v>0.92920485399999997</v>
      </c>
      <c r="H169">
        <v>0.71355891599999999</v>
      </c>
      <c r="I169">
        <v>0.16755842000000001</v>
      </c>
      <c r="J169">
        <v>0.111547359</v>
      </c>
      <c r="K169">
        <v>6.4051239999999999E-3</v>
      </c>
      <c r="L169">
        <v>3.307847E-3</v>
      </c>
      <c r="M169">
        <v>50</v>
      </c>
    </row>
    <row r="170" spans="1:13" x14ac:dyDescent="0.35">
      <c r="A170">
        <v>2006</v>
      </c>
      <c r="B170">
        <v>10.36851368</v>
      </c>
      <c r="C170">
        <v>0.18386445700000001</v>
      </c>
      <c r="D170">
        <v>1.2293517979999999</v>
      </c>
      <c r="E170">
        <v>4.9582140499999996</v>
      </c>
      <c r="F170">
        <v>2.1680950939999999</v>
      </c>
      <c r="G170">
        <v>1.0609962660000001</v>
      </c>
      <c r="H170">
        <v>0.51999357400000001</v>
      </c>
      <c r="I170">
        <v>0.227401456</v>
      </c>
      <c r="J170">
        <v>0.10322450399999999</v>
      </c>
      <c r="K170">
        <v>4.3332016000000001E-2</v>
      </c>
      <c r="L170">
        <v>5.7904918999999999E-2</v>
      </c>
      <c r="M170">
        <v>50</v>
      </c>
    </row>
    <row r="171" spans="1:13" x14ac:dyDescent="0.35">
      <c r="A171">
        <v>2007</v>
      </c>
      <c r="B171">
        <v>10.30370544</v>
      </c>
      <c r="C171">
        <v>0.15064423499999999</v>
      </c>
      <c r="D171">
        <v>1.0005008950000001</v>
      </c>
      <c r="E171">
        <v>4.3680693890000004</v>
      </c>
      <c r="F171">
        <v>2.6341556119999998</v>
      </c>
      <c r="G171">
        <v>1.3586846480000001</v>
      </c>
      <c r="H171">
        <v>0.62956192</v>
      </c>
      <c r="I171">
        <v>0.22344904900000001</v>
      </c>
      <c r="J171">
        <v>5.9808153000000003E-2</v>
      </c>
      <c r="K171">
        <v>2.2379809000000001E-2</v>
      </c>
      <c r="L171">
        <v>7.0959660000000004E-3</v>
      </c>
      <c r="M171">
        <v>50</v>
      </c>
    </row>
    <row r="172" spans="1:13" x14ac:dyDescent="0.35">
      <c r="A172">
        <v>2008</v>
      </c>
      <c r="B172">
        <v>9.2912837029999995</v>
      </c>
      <c r="C172">
        <v>0.21886319400000001</v>
      </c>
      <c r="D172">
        <v>1.037607559</v>
      </c>
      <c r="E172">
        <v>3.9207538770000001</v>
      </c>
      <c r="F172">
        <v>2.237991262</v>
      </c>
      <c r="G172">
        <v>1.3230465250000001</v>
      </c>
      <c r="H172">
        <v>0.60927924200000005</v>
      </c>
      <c r="I172">
        <v>0.104297669</v>
      </c>
      <c r="J172">
        <v>1.5821932E-2</v>
      </c>
      <c r="K172">
        <v>3.0972769999999998E-3</v>
      </c>
      <c r="L172">
        <v>3.9388359999999997E-2</v>
      </c>
      <c r="M172">
        <v>50</v>
      </c>
    </row>
    <row r="173" spans="1:13" x14ac:dyDescent="0.35">
      <c r="A173">
        <v>2009</v>
      </c>
      <c r="B173">
        <v>10.88318115</v>
      </c>
      <c r="C173">
        <v>0.21147321299999999</v>
      </c>
      <c r="D173">
        <v>1.059887324</v>
      </c>
      <c r="E173">
        <v>3.7392683080000002</v>
      </c>
      <c r="F173">
        <v>2.834173668</v>
      </c>
      <c r="G173">
        <v>1.6135510099999999</v>
      </c>
      <c r="H173">
        <v>1.052397764</v>
      </c>
      <c r="I173">
        <v>0.31045487900000002</v>
      </c>
      <c r="J173">
        <v>0.18908514100000001</v>
      </c>
      <c r="K173">
        <v>4.0742794999999998E-2</v>
      </c>
      <c r="L173">
        <v>4.3620261E-2</v>
      </c>
      <c r="M173">
        <v>50</v>
      </c>
    </row>
    <row r="174" spans="1:13" x14ac:dyDescent="0.35">
      <c r="A174">
        <v>2010</v>
      </c>
      <c r="B174">
        <v>13.05234636</v>
      </c>
      <c r="C174">
        <v>0.15420458500000001</v>
      </c>
      <c r="D174">
        <v>0.77714027100000005</v>
      </c>
      <c r="E174">
        <v>5.1883399099999998</v>
      </c>
      <c r="F174">
        <v>3.7963927599999998</v>
      </c>
      <c r="G174">
        <v>2.038395784</v>
      </c>
      <c r="H174">
        <v>1.0415293590000001</v>
      </c>
      <c r="I174">
        <v>0.17520304</v>
      </c>
      <c r="J174">
        <v>2.6773947999999999E-2</v>
      </c>
      <c r="K174">
        <v>5.3056179999999998E-3</v>
      </c>
      <c r="L174">
        <v>3.26567E-3</v>
      </c>
      <c r="M174">
        <v>50</v>
      </c>
    </row>
    <row r="175" spans="1:13" x14ac:dyDescent="0.35">
      <c r="A175">
        <v>2011</v>
      </c>
      <c r="B175">
        <v>13.611424360000001</v>
      </c>
      <c r="C175">
        <v>0.13619225800000001</v>
      </c>
      <c r="D175">
        <v>0.82459437800000002</v>
      </c>
      <c r="E175">
        <v>6.2564988640000001</v>
      </c>
      <c r="F175">
        <v>2.723074333</v>
      </c>
      <c r="G175">
        <v>2.153778075</v>
      </c>
      <c r="H175">
        <v>1.168598708</v>
      </c>
      <c r="I175">
        <v>0.36312250200000001</v>
      </c>
      <c r="J175">
        <v>9.2990076000000005E-2</v>
      </c>
      <c r="K175">
        <v>2.8767419999999998E-2</v>
      </c>
      <c r="L175">
        <v>0</v>
      </c>
      <c r="M175">
        <v>83</v>
      </c>
    </row>
    <row r="176" spans="1:13" x14ac:dyDescent="0.35">
      <c r="A176">
        <v>2012</v>
      </c>
      <c r="B176">
        <v>8.8010150140000007</v>
      </c>
      <c r="C176">
        <v>0.13307967200000001</v>
      </c>
      <c r="D176">
        <v>0.289194012</v>
      </c>
      <c r="E176">
        <v>2.9340997139999998</v>
      </c>
      <c r="F176">
        <v>2.3372158559999998</v>
      </c>
      <c r="G176">
        <v>1.6887072080000001</v>
      </c>
      <c r="H176">
        <v>1.1267874</v>
      </c>
      <c r="I176">
        <v>0.32523702799999998</v>
      </c>
      <c r="J176">
        <v>6.1299744000000003E-2</v>
      </c>
      <c r="K176">
        <v>3.8474052000000002E-2</v>
      </c>
      <c r="L176">
        <v>0</v>
      </c>
      <c r="M176">
        <v>83</v>
      </c>
    </row>
    <row r="177" spans="1:13" x14ac:dyDescent="0.35">
      <c r="A177">
        <v>2013</v>
      </c>
      <c r="B177">
        <v>3.6757709919999999</v>
      </c>
      <c r="C177">
        <v>0.12238494</v>
      </c>
      <c r="D177">
        <v>0.24606016</v>
      </c>
      <c r="E177">
        <v>0.53694514199999999</v>
      </c>
      <c r="F177">
        <v>1.18658715</v>
      </c>
      <c r="G177">
        <v>0.92416414199999997</v>
      </c>
      <c r="H177">
        <v>0.54794383999999996</v>
      </c>
      <c r="I177">
        <v>0.16809474999999999</v>
      </c>
      <c r="J177">
        <v>6.5975807999999997E-2</v>
      </c>
      <c r="K177">
        <v>0</v>
      </c>
      <c r="L177">
        <v>0</v>
      </c>
      <c r="M177">
        <v>83</v>
      </c>
    </row>
    <row r="178" spans="1:13" x14ac:dyDescent="0.35">
      <c r="A178">
        <v>2014</v>
      </c>
      <c r="B178">
        <v>4.6830743349999997</v>
      </c>
      <c r="C178">
        <v>0.17680026800000001</v>
      </c>
      <c r="D178">
        <v>0.28558648800000003</v>
      </c>
      <c r="E178">
        <v>1.5602192669999999</v>
      </c>
      <c r="F178">
        <v>1.340665255</v>
      </c>
      <c r="G178">
        <v>0.63422560400000005</v>
      </c>
      <c r="H178">
        <v>0.59304515099999999</v>
      </c>
      <c r="I178">
        <v>0.20146942200000001</v>
      </c>
      <c r="J178">
        <v>2.2669465999999999E-2</v>
      </c>
      <c r="K178">
        <v>2.5319487000000002E-2</v>
      </c>
      <c r="L178">
        <v>1.9874192999999998E-2</v>
      </c>
      <c r="M178">
        <v>83</v>
      </c>
    </row>
    <row r="179" spans="1:13" x14ac:dyDescent="0.35">
      <c r="A179">
        <v>2015</v>
      </c>
      <c r="B179">
        <v>10.75714194</v>
      </c>
      <c r="C179">
        <v>0.27908844300000002</v>
      </c>
      <c r="D179">
        <v>2.167870578</v>
      </c>
      <c r="E179">
        <v>4.9854683780000002</v>
      </c>
      <c r="F179">
        <v>2.4790259090000002</v>
      </c>
      <c r="G179">
        <v>0.67569580399999996</v>
      </c>
      <c r="H179">
        <v>0.25084422499999998</v>
      </c>
      <c r="I179">
        <v>0.124908595</v>
      </c>
      <c r="J179">
        <v>7.3328453000000002E-2</v>
      </c>
      <c r="K179">
        <v>0</v>
      </c>
      <c r="L179">
        <v>0</v>
      </c>
      <c r="M179">
        <v>83</v>
      </c>
    </row>
    <row r="180" spans="1:13" x14ac:dyDescent="0.35">
      <c r="A180">
        <v>2016</v>
      </c>
      <c r="B180">
        <v>10.1699</v>
      </c>
      <c r="C180">
        <v>0.159576527</v>
      </c>
      <c r="D180">
        <v>1.5527</v>
      </c>
      <c r="E180">
        <v>4.6740000000000004</v>
      </c>
      <c r="F180">
        <v>2.7866</v>
      </c>
      <c r="G180">
        <v>0.80889999999999995</v>
      </c>
      <c r="H180">
        <v>0.18029999999999999</v>
      </c>
      <c r="I180">
        <v>7.6899999999999996E-2</v>
      </c>
      <c r="J180">
        <v>8.2600000000000007E-2</v>
      </c>
      <c r="K180">
        <v>0</v>
      </c>
      <c r="L180">
        <v>7.7000000000000002E-3</v>
      </c>
      <c r="M180">
        <v>83</v>
      </c>
    </row>
    <row r="181" spans="1:13" x14ac:dyDescent="0.35">
      <c r="A181">
        <v>2017</v>
      </c>
      <c r="B181">
        <v>4.5237999999999996</v>
      </c>
      <c r="C181">
        <v>0.16674869</v>
      </c>
      <c r="D181">
        <v>2.0199999999999999E-2</v>
      </c>
      <c r="E181">
        <v>1.5226</v>
      </c>
      <c r="F181">
        <v>1.2967</v>
      </c>
      <c r="G181">
        <v>1.0069999999999999</v>
      </c>
      <c r="H181">
        <v>0.50860000000000005</v>
      </c>
      <c r="I181">
        <v>0.13389999999999999</v>
      </c>
      <c r="J181">
        <v>2.9100000000000001E-2</v>
      </c>
      <c r="K181">
        <v>5.7999999999999996E-3</v>
      </c>
      <c r="L181">
        <v>0</v>
      </c>
      <c r="M181">
        <v>83</v>
      </c>
    </row>
    <row r="182" spans="1:13" x14ac:dyDescent="0.35">
      <c r="A182">
        <v>2018</v>
      </c>
      <c r="B182">
        <v>6.6824000000000003</v>
      </c>
      <c r="C182">
        <v>0.41949350899999999</v>
      </c>
      <c r="D182">
        <v>0.3044</v>
      </c>
      <c r="E182">
        <v>2.6793</v>
      </c>
      <c r="F182">
        <v>2.0568</v>
      </c>
      <c r="G182">
        <v>0.73050000000000004</v>
      </c>
      <c r="H182">
        <v>0.57050000000000001</v>
      </c>
      <c r="I182">
        <v>0.23930000000000001</v>
      </c>
      <c r="J182">
        <v>0.1016</v>
      </c>
      <c r="K182">
        <v>0</v>
      </c>
      <c r="L182">
        <v>0</v>
      </c>
      <c r="M182">
        <v>83</v>
      </c>
    </row>
    <row r="183" spans="1:13" x14ac:dyDescent="0.35">
      <c r="A183">
        <v>2019</v>
      </c>
      <c r="B183">
        <v>6.0122909360000003</v>
      </c>
      <c r="C183">
        <v>0.19084963899999999</v>
      </c>
      <c r="D183">
        <v>0.237467978</v>
      </c>
      <c r="E183">
        <v>2.4502377279999998</v>
      </c>
      <c r="F183">
        <v>1.4708634039999999</v>
      </c>
      <c r="G183">
        <v>1.121771029</v>
      </c>
      <c r="H183">
        <v>0.47807918300000002</v>
      </c>
      <c r="I183">
        <v>0.111509486</v>
      </c>
      <c r="J183">
        <v>5.2548668999999999E-2</v>
      </c>
      <c r="K183">
        <v>7.9876363000000006E-2</v>
      </c>
      <c r="L183">
        <v>9.9370970000000006E-3</v>
      </c>
      <c r="M183">
        <v>83</v>
      </c>
    </row>
    <row r="184" spans="1:13" x14ac:dyDescent="0.35">
      <c r="A184">
        <v>2020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83</v>
      </c>
    </row>
    <row r="185" spans="1:13" x14ac:dyDescent="0.35">
      <c r="A185">
        <v>2021</v>
      </c>
      <c r="B185">
        <v>7.8417371620000003</v>
      </c>
      <c r="C185">
        <v>0.222379415</v>
      </c>
      <c r="D185">
        <v>0.52274255300000005</v>
      </c>
      <c r="E185">
        <v>2.7031341690000001</v>
      </c>
      <c r="F185">
        <v>2.30712604</v>
      </c>
      <c r="G185">
        <v>1.4999725770000001</v>
      </c>
      <c r="H185">
        <v>0.48839075100000001</v>
      </c>
      <c r="I185">
        <v>0.14700429700000001</v>
      </c>
      <c r="J185">
        <v>0.15349258199999999</v>
      </c>
      <c r="K185">
        <v>1.9874192999999998E-2</v>
      </c>
      <c r="L185">
        <v>0</v>
      </c>
      <c r="M185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R change</vt:lpstr>
      <vt:lpstr>autocorrelation</vt:lpstr>
      <vt:lpstr>Table 1</vt:lpstr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Cadrin</dc:creator>
  <cp:lastModifiedBy>Steven Cadrin</cp:lastModifiedBy>
  <dcterms:created xsi:type="dcterms:W3CDTF">2023-06-12T15:27:04Z</dcterms:created>
  <dcterms:modified xsi:type="dcterms:W3CDTF">2023-06-14T11:17:43Z</dcterms:modified>
</cp:coreProperties>
</file>