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c021ecee3489a/Área de Trabalho/"/>
    </mc:Choice>
  </mc:AlternateContent>
  <xr:revisionPtr revIDLastSave="1" documentId="8_{B5078E10-7E91-4910-BBBC-76704E08D92D}" xr6:coauthVersionLast="47" xr6:coauthVersionMax="47" xr10:uidLastSave="{9D4B3E4F-D909-47A1-A12D-3E1BF55BD319}"/>
  <bookViews>
    <workbookView xWindow="-108" yWindow="-108" windowWidth="23256" windowHeight="12456" xr2:uid="{0BCD8CFC-1258-4522-A00D-F6F18B24649D}"/>
  </bookViews>
  <sheets>
    <sheet name="APP" sheetId="2" r:id="rId1"/>
    <sheet name="Planilha2" sheetId="3" r:id="rId2"/>
  </sheets>
  <definedNames>
    <definedName name="aporte">APP!$D$16</definedName>
    <definedName name="Patrimônio">APP!$D$19</definedName>
    <definedName name="quant_anos">APP!$D$17</definedName>
    <definedName name="Rendimento_carteira">APP!$D$12</definedName>
    <definedName name="Taxa_mensal">APP!$D$18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H5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C31" i="2"/>
  <c r="D37" i="2" s="1"/>
  <c r="D19" i="2"/>
  <c r="D20" i="2" s="1"/>
  <c r="D13" i="2"/>
  <c r="C24" i="2"/>
  <c r="D24" i="2" s="1"/>
  <c r="C25" i="2"/>
  <c r="D25" i="2" s="1"/>
  <c r="C26" i="2"/>
  <c r="D26" i="2" s="1"/>
  <c r="C27" i="2"/>
  <c r="D27" i="2" s="1"/>
  <c r="C23" i="2"/>
  <c r="D23" i="2" s="1"/>
  <c r="D39" i="2" l="1"/>
  <c r="D34" i="2"/>
  <c r="D36" i="2"/>
  <c r="D38" i="2"/>
  <c r="D35" i="2"/>
  <c r="D40" i="2"/>
</calcChain>
</file>

<file path=xl/sharedStrings.xml><?xml version="1.0" encoding="utf-8"?>
<sst xmlns="http://schemas.openxmlformats.org/spreadsheetml/2006/main" count="70" uniqueCount="35">
  <si>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</si>
  <si>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</si>
  <si>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</si>
  <si>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</si>
  <si>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</si>
  <si>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</si>
  <si>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</si>
  <si>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</si>
  <si>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</si>
  <si>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</si>
  <si>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</si>
  <si>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</si>
  <si>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Salário</t>
  </si>
  <si>
    <t>Rendimento carteira</t>
  </si>
  <si>
    <t>Sugestão de investimento</t>
  </si>
  <si>
    <t>CONFIGURAÇÕES</t>
  </si>
  <si>
    <t>Dividendos</t>
  </si>
  <si>
    <t>Agressivo</t>
  </si>
  <si>
    <t>VALOR A SER INVESTIDO POR MÊS</t>
  </si>
  <si>
    <t>PERFIL</t>
  </si>
  <si>
    <t>TIPO DE FI</t>
  </si>
  <si>
    <t>Valores</t>
  </si>
  <si>
    <t>Percentual Sugerido</t>
  </si>
  <si>
    <t>PAPEL</t>
  </si>
  <si>
    <t>TIJOLO</t>
  </si>
  <si>
    <t>FOF'S</t>
  </si>
  <si>
    <t>HÍBRIDOS</t>
  </si>
  <si>
    <t>DESENVOLVIMENTOS</t>
  </si>
  <si>
    <t>HOTELARIAS</t>
  </si>
  <si>
    <t>PERFIS</t>
  </si>
  <si>
    <t>Conservador</t>
  </si>
  <si>
    <t>%</t>
  </si>
  <si>
    <t>Moderado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</si>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</sst>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0" tint="-0.14996795556505021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indexed="64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Border="1"/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/>
    </xf>
    <xf numFmtId="0" fontId="6" fillId="9" borderId="19" xfId="0" applyFont="1" applyFill="1" applyBorder="1" applyAlignment="1">
      <alignment horizontal="left" indent="3"/>
    </xf>
    <xf numFmtId="0" fontId="6" fillId="9" borderId="14" xfId="0" applyFont="1" applyFill="1" applyBorder="1" applyAlignment="1">
      <alignment horizontal="left" indent="3"/>
    </xf>
    <xf numFmtId="0" fontId="6" fillId="9" borderId="25" xfId="0" applyFont="1" applyFill="1" applyBorder="1" applyAlignment="1">
      <alignment horizontal="left" indent="3"/>
    </xf>
    <xf numFmtId="0" fontId="6" fillId="9" borderId="15" xfId="0" applyFont="1" applyFill="1" applyBorder="1" applyAlignment="1">
      <alignment horizontal="left" indent="3"/>
    </xf>
    <xf numFmtId="0" fontId="6" fillId="9" borderId="26" xfId="0" applyFont="1" applyFill="1" applyBorder="1" applyAlignment="1">
      <alignment horizontal="left" indent="3"/>
    </xf>
    <xf numFmtId="0" fontId="6" fillId="9" borderId="27" xfId="0" applyFont="1" applyFill="1" applyBorder="1" applyAlignment="1">
      <alignment horizontal="left" indent="3"/>
    </xf>
    <xf numFmtId="0" fontId="7" fillId="3" borderId="23" xfId="0" applyFont="1" applyFill="1" applyBorder="1" applyAlignment="1">
      <alignment horizontal="left" indent="3"/>
    </xf>
    <xf numFmtId="0" fontId="6" fillId="3" borderId="20" xfId="0" applyFont="1" applyFill="1" applyBorder="1" applyAlignment="1">
      <alignment horizontal="left" indent="3"/>
    </xf>
    <xf numFmtId="0" fontId="6" fillId="3" borderId="5" xfId="0" applyFont="1" applyFill="1" applyBorder="1" applyAlignment="1">
      <alignment horizontal="left" indent="3"/>
    </xf>
    <xf numFmtId="0" fontId="6" fillId="3" borderId="21" xfId="0" applyFont="1" applyFill="1" applyBorder="1" applyAlignment="1">
      <alignment horizontal="left" indent="3"/>
    </xf>
    <xf numFmtId="0" fontId="3" fillId="2" borderId="8" xfId="0" applyFont="1" applyFill="1" applyBorder="1" applyAlignment="1">
      <alignment vertical="center"/>
    </xf>
    <xf numFmtId="164" fontId="6" fillId="0" borderId="16" xfId="0" applyNumberFormat="1" applyFont="1" applyBorder="1" applyAlignment="1">
      <alignment horizontal="center"/>
    </xf>
    <xf numFmtId="10" fontId="6" fillId="0" borderId="17" xfId="0" applyNumberFormat="1" applyFont="1" applyBorder="1" applyAlignment="1">
      <alignment horizontal="center"/>
    </xf>
    <xf numFmtId="8" fontId="6" fillId="3" borderId="6" xfId="0" applyNumberFormat="1" applyFont="1" applyFill="1" applyBorder="1" applyAlignment="1">
      <alignment horizontal="center"/>
    </xf>
    <xf numFmtId="8" fontId="6" fillId="3" borderId="9" xfId="0" applyNumberFormat="1" applyFont="1" applyFill="1" applyBorder="1"/>
    <xf numFmtId="8" fontId="6" fillId="3" borderId="7" xfId="0" applyNumberFormat="1" applyFont="1" applyFill="1" applyBorder="1" applyAlignment="1">
      <alignment horizontal="center"/>
    </xf>
    <xf numFmtId="8" fontId="6" fillId="3" borderId="10" xfId="0" applyNumberFormat="1" applyFont="1" applyFill="1" applyBorder="1" applyAlignment="1">
      <alignment horizontal="center"/>
    </xf>
    <xf numFmtId="8" fontId="6" fillId="3" borderId="11" xfId="0" applyNumberFormat="1" applyFont="1" applyFill="1" applyBorder="1"/>
    <xf numFmtId="0" fontId="6" fillId="9" borderId="22" xfId="0" applyFont="1" applyFill="1" applyBorder="1" applyAlignment="1">
      <alignment horizontal="left" indent="3"/>
    </xf>
    <xf numFmtId="0" fontId="6" fillId="9" borderId="23" xfId="0" applyFont="1" applyFill="1" applyBorder="1" applyAlignment="1">
      <alignment horizontal="left" indent="3"/>
    </xf>
    <xf numFmtId="164" fontId="6" fillId="9" borderId="18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left" indent="3"/>
    </xf>
    <xf numFmtId="0" fontId="0" fillId="6" borderId="0" xfId="0" applyFill="1"/>
    <xf numFmtId="0" fontId="0" fillId="9" borderId="0" xfId="0" applyFill="1"/>
    <xf numFmtId="164" fontId="0" fillId="9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/>
    <xf numFmtId="9" fontId="0" fillId="0" borderId="0" xfId="0" applyNumberFormat="1" applyAlignment="1">
      <alignment horizontal="center"/>
    </xf>
    <xf numFmtId="0" fontId="7" fillId="9" borderId="0" xfId="0" applyFont="1" applyFill="1"/>
    <xf numFmtId="164" fontId="7" fillId="9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13" xfId="0" applyFill="1" applyBorder="1" applyAlignment="1">
      <alignment horizontal="center"/>
    </xf>
    <xf numFmtId="9" fontId="0" fillId="8" borderId="13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5" fillId="4" borderId="0" xfId="2"/>
    <xf numFmtId="0" fontId="4" fillId="7" borderId="0" xfId="0" applyFont="1" applyFill="1" applyAlignment="1">
      <alignment horizontal="center"/>
    </xf>
    <xf numFmtId="9" fontId="5" fillId="4" borderId="0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left" indent="3"/>
    </xf>
    <xf numFmtId="164" fontId="7" fillId="0" borderId="9" xfId="0" applyNumberFormat="1" applyFont="1" applyBorder="1" applyAlignment="1">
      <alignment horizontal="center"/>
    </xf>
    <xf numFmtId="0" fontId="6" fillId="9" borderId="5" xfId="0" applyFont="1" applyFill="1" applyBorder="1" applyAlignment="1">
      <alignment horizontal="left" indent="3"/>
    </xf>
    <xf numFmtId="0" fontId="2" fillId="0" borderId="12" xfId="3" applyFont="1" applyBorder="1" applyAlignment="1">
      <alignment horizontal="center"/>
    </xf>
    <xf numFmtId="10" fontId="7" fillId="0" borderId="3" xfId="1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left" indent="3"/>
    </xf>
    <xf numFmtId="8" fontId="7" fillId="0" borderId="3" xfId="0" applyNumberFormat="1" applyFont="1" applyBorder="1" applyAlignment="1">
      <alignment horizontal="center"/>
    </xf>
    <xf numFmtId="0" fontId="7" fillId="3" borderId="21" xfId="0" applyFont="1" applyFill="1" applyBorder="1" applyAlignment="1">
      <alignment horizontal="left" indent="3"/>
    </xf>
    <xf numFmtId="0" fontId="7" fillId="3" borderId="24" xfId="0" applyFont="1" applyFill="1" applyBorder="1" applyAlignment="1">
      <alignment horizontal="left" indent="3"/>
    </xf>
    <xf numFmtId="8" fontId="7" fillId="0" borderId="4" xfId="0" applyNumberFormat="1" applyFont="1" applyBorder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DESENVOLVIMENTOS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255-AD5D-DB71EFF1D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26895</xdr:colOff>
      <xdr:row>8</xdr:row>
      <xdr:rowOff>57840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6A31C7-C1F0-4734-B216-78BCC27DD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8588"/>
          <a:ext cx="6293224" cy="1133605"/>
        </a:xfrm>
        <a:prstGeom prst="rect">
          <a:avLst/>
        </a:prstGeom>
      </xdr:spPr>
    </xdr:pic>
    <xdr:clientData/>
  </xdr:twoCellAnchor>
  <xdr:twoCellAnchor>
    <xdr:from>
      <xdr:col>0</xdr:col>
      <xdr:colOff>591672</xdr:colOff>
      <xdr:row>40</xdr:row>
      <xdr:rowOff>152400</xdr:rowOff>
    </xdr:from>
    <xdr:to>
      <xdr:col>3</xdr:col>
      <xdr:colOff>1380564</xdr:colOff>
      <xdr:row>55</xdr:row>
      <xdr:rowOff>89648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9B307A-9073-A4E8-408A-24A4E3A52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URSOS/CURSO%20EXCEL%20DI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0140-B9DA-4730-97D5-1C767E21AD41}">
  <dimension ref="A9:H40"/>
  <sheetViews>
    <sheetView showGridLines="0" tabSelected="1" zoomScale="85" zoomScaleNormal="85" workbookViewId="0">
      <selection activeCell="E24" sqref="E24"/>
    </sheetView>
  </sheetViews>
  <sheetFormatPr defaultColWidth="0" defaultRowHeight="14.4" x14ac:dyDescent="0.3"/>
  <cols>
    <col min="1" max="1" width="8.88671875" customWidth="1"/>
    <col min="2" max="2" width="45.44140625" customWidth="1"/>
    <col min="3" max="3" width="24.88671875" customWidth="1"/>
    <col min="4" max="4" width="21" customWidth="1"/>
    <col min="5" max="5" width="13.21875" customWidth="1"/>
    <col min="6" max="7" width="0" hidden="1" customWidth="1"/>
    <col min="9" max="16384" width="8.88671875" hidden="1"/>
  </cols>
  <sheetData>
    <row r="9" spans="2:4" ht="15" thickBot="1" x14ac:dyDescent="0.35"/>
    <row r="10" spans="2:4" ht="17.399999999999999" x14ac:dyDescent="0.3">
      <c r="B10" s="5" t="s">
        <v>15</v>
      </c>
      <c r="C10" s="6"/>
      <c r="D10" s="7"/>
    </row>
    <row r="11" spans="2:4" ht="16.2" thickBot="1" x14ac:dyDescent="0.35">
      <c r="B11" s="10" t="s">
        <v>12</v>
      </c>
      <c r="C11" s="11"/>
      <c r="D11" s="21">
        <v>2000</v>
      </c>
    </row>
    <row r="12" spans="2:4" ht="16.2" thickBot="1" x14ac:dyDescent="0.35">
      <c r="B12" s="12" t="s">
        <v>13</v>
      </c>
      <c r="C12" s="13"/>
      <c r="D12" s="22">
        <v>6.0000000000000001E-3</v>
      </c>
    </row>
    <row r="13" spans="2:4" ht="16.2" thickBot="1" x14ac:dyDescent="0.35">
      <c r="B13" s="14" t="s">
        <v>14</v>
      </c>
      <c r="C13" s="15"/>
      <c r="D13" s="30">
        <f>D11*30%</f>
        <v>600</v>
      </c>
    </row>
    <row r="14" spans="2:4" ht="15" thickBot="1" x14ac:dyDescent="0.35"/>
    <row r="15" spans="2:4" ht="36" customHeight="1" x14ac:dyDescent="0.3">
      <c r="B15" s="2" t="s">
        <v>0</v>
      </c>
      <c r="C15" s="3"/>
      <c r="D15" s="54"/>
    </row>
    <row r="16" spans="2:4" ht="15.6" x14ac:dyDescent="0.3">
      <c r="B16" s="55" t="s">
        <v>1</v>
      </c>
      <c r="C16" s="28"/>
      <c r="D16" s="56">
        <v>200</v>
      </c>
    </row>
    <row r="17" spans="1:4" ht="15.6" x14ac:dyDescent="0.3">
      <c r="B17" s="57" t="s">
        <v>2</v>
      </c>
      <c r="C17" s="29"/>
      <c r="D17" s="58">
        <v>5</v>
      </c>
    </row>
    <row r="18" spans="1:4" ht="15.6" x14ac:dyDescent="0.3">
      <c r="B18" s="57" t="s">
        <v>3</v>
      </c>
      <c r="C18" s="29"/>
      <c r="D18" s="59">
        <v>1.0789999999999999E-2</v>
      </c>
    </row>
    <row r="19" spans="1:4" ht="15.6" x14ac:dyDescent="0.3">
      <c r="B19" s="60" t="s">
        <v>4</v>
      </c>
      <c r="C19" s="16"/>
      <c r="D19" s="61">
        <f>FV(Taxa_mensal,quant_anos*12,aporte*-1)</f>
        <v>16755.382799697527</v>
      </c>
    </row>
    <row r="20" spans="1:4" ht="16.2" thickBot="1" x14ac:dyDescent="0.35">
      <c r="B20" s="62" t="s">
        <v>5</v>
      </c>
      <c r="C20" s="63"/>
      <c r="D20" s="64">
        <f>Patrimônio*Rendimento_carteira</f>
        <v>100.53229679818516</v>
      </c>
    </row>
    <row r="21" spans="1:4" ht="15" thickBot="1" x14ac:dyDescent="0.35"/>
    <row r="22" spans="1:4" ht="35.4" customHeight="1" x14ac:dyDescent="0.3">
      <c r="B22" s="2" t="s">
        <v>6</v>
      </c>
      <c r="C22" s="3"/>
      <c r="D22" s="20" t="s">
        <v>16</v>
      </c>
    </row>
    <row r="23" spans="1:4" ht="15.6" x14ac:dyDescent="0.3">
      <c r="A23" s="1">
        <v>2</v>
      </c>
      <c r="B23" s="17" t="s">
        <v>7</v>
      </c>
      <c r="C23" s="23">
        <f>FV($D$18,A23*12,$D$16*-1)</f>
        <v>5445.5254595290435</v>
      </c>
      <c r="D23" s="24">
        <f>C23*Rendimento_carteira</f>
        <v>32.673152757174265</v>
      </c>
    </row>
    <row r="24" spans="1:4" ht="15.6" x14ac:dyDescent="0.3">
      <c r="A24" s="1">
        <v>5</v>
      </c>
      <c r="B24" s="18" t="s">
        <v>8</v>
      </c>
      <c r="C24" s="25">
        <f>FV($D$18,A24*12,$D$16*-1)</f>
        <v>16755.382799697527</v>
      </c>
      <c r="D24" s="24">
        <f>C24*Rendimento_carteira</f>
        <v>100.53229679818516</v>
      </c>
    </row>
    <row r="25" spans="1:4" ht="15.6" x14ac:dyDescent="0.3">
      <c r="A25" s="1">
        <v>10</v>
      </c>
      <c r="B25" s="18" t="s">
        <v>9</v>
      </c>
      <c r="C25" s="25">
        <f>FV($D$18,A25*12,$D$16*-1)</f>
        <v>48656.842506034438</v>
      </c>
      <c r="D25" s="24">
        <f>C25*Rendimento_carteira</f>
        <v>291.94105503620665</v>
      </c>
    </row>
    <row r="26" spans="1:4" ht="15.6" x14ac:dyDescent="0.3">
      <c r="A26" s="1">
        <v>20</v>
      </c>
      <c r="B26" s="18" t="s">
        <v>10</v>
      </c>
      <c r="C26" s="25">
        <f>FV($D$18,A26*12,$D$16*-1)</f>
        <v>225039.68001941612</v>
      </c>
      <c r="D26" s="24">
        <f>C26*Rendimento_carteira</f>
        <v>1350.2380801164968</v>
      </c>
    </row>
    <row r="27" spans="1:4" ht="16.2" thickBot="1" x14ac:dyDescent="0.35">
      <c r="A27" s="1">
        <v>30</v>
      </c>
      <c r="B27" s="19" t="s">
        <v>11</v>
      </c>
      <c r="C27" s="26">
        <f>FV($D$18,A27*12,$D$16*-1)</f>
        <v>864433.93100094295</v>
      </c>
      <c r="D27" s="27">
        <f>C27*Rendimento_carteira</f>
        <v>5186.6035860056581</v>
      </c>
    </row>
    <row r="30" spans="1:4" ht="15.6" x14ac:dyDescent="0.3">
      <c r="B30" s="31" t="s">
        <v>19</v>
      </c>
      <c r="C30" s="52" t="s">
        <v>32</v>
      </c>
      <c r="D30" s="32"/>
    </row>
    <row r="31" spans="1:4" ht="15.6" x14ac:dyDescent="0.3">
      <c r="B31" s="39" t="s">
        <v>18</v>
      </c>
      <c r="C31" s="40">
        <f>aporte</f>
        <v>200</v>
      </c>
      <c r="D31" s="33"/>
    </row>
    <row r="33" spans="2:4" x14ac:dyDescent="0.3">
      <c r="B33" s="35" t="s">
        <v>20</v>
      </c>
      <c r="C33" s="35" t="s">
        <v>22</v>
      </c>
      <c r="D33" s="35" t="s">
        <v>21</v>
      </c>
    </row>
    <row r="34" spans="2:4" x14ac:dyDescent="0.3">
      <c r="B34" s="9" t="s">
        <v>23</v>
      </c>
      <c r="C34" s="38">
        <f>VLOOKUP($C$30&amp;"-"&amp;B34,Planilha2!$A:$D,4,FALSE)</f>
        <v>0.32</v>
      </c>
      <c r="D34" s="34">
        <f>C34*$C$31</f>
        <v>64</v>
      </c>
    </row>
    <row r="35" spans="2:4" x14ac:dyDescent="0.3">
      <c r="B35" s="9" t="s">
        <v>24</v>
      </c>
      <c r="C35" s="38">
        <f>VLOOKUP($C$30&amp;"-"&amp;B35,Planilha2!$A:$D,4,FALSE)</f>
        <v>0.35</v>
      </c>
      <c r="D35" s="34">
        <f t="shared" ref="D35:D39" si="0">C35*$C$31</f>
        <v>70</v>
      </c>
    </row>
    <row r="36" spans="2:4" x14ac:dyDescent="0.3">
      <c r="B36" s="9" t="s">
        <v>26</v>
      </c>
      <c r="C36" s="38">
        <f>VLOOKUP($C$30&amp;"-"&amp;B36,Planilha2!$A:$D,4,FALSE)</f>
        <v>0.08</v>
      </c>
      <c r="D36" s="34">
        <f t="shared" si="0"/>
        <v>16</v>
      </c>
    </row>
    <row r="37" spans="2:4" x14ac:dyDescent="0.3">
      <c r="B37" s="9" t="s">
        <v>25</v>
      </c>
      <c r="C37" s="38">
        <f>VLOOKUP($C$30&amp;"-"&amp;B37,Planilha2!$A:$D,4,FALSE)</f>
        <v>0.05</v>
      </c>
      <c r="D37" s="34">
        <f t="shared" si="0"/>
        <v>10</v>
      </c>
    </row>
    <row r="38" spans="2:4" x14ac:dyDescent="0.3">
      <c r="B38" s="9" t="s">
        <v>27</v>
      </c>
      <c r="C38" s="38">
        <f>VLOOKUP($C$30&amp;"-"&amp;B38,Planilha2!$A:$D,4,FALSE)</f>
        <v>0.1</v>
      </c>
      <c r="D38" s="34">
        <f t="shared" si="0"/>
        <v>20</v>
      </c>
    </row>
    <row r="39" spans="2:4" x14ac:dyDescent="0.3">
      <c r="B39" s="36" t="s">
        <v>28</v>
      </c>
      <c r="C39" s="38">
        <f>VLOOKUP($C$30&amp;"-"&amp;B39,Planilha2!$A:$D,4,FALSE)</f>
        <v>0.1</v>
      </c>
      <c r="D39" s="34">
        <f t="shared" si="0"/>
        <v>20</v>
      </c>
    </row>
    <row r="40" spans="2:4" x14ac:dyDescent="0.3">
      <c r="B40" s="37"/>
      <c r="C40" s="37"/>
      <c r="D40" s="53">
        <f>SUM(D34:D39)</f>
        <v>200</v>
      </c>
    </row>
  </sheetData>
  <mergeCells count="11">
    <mergeCell ref="B20:C20"/>
    <mergeCell ref="B22:C22"/>
    <mergeCell ref="B10:D10"/>
    <mergeCell ref="B15:D15"/>
    <mergeCell ref="B11:C11"/>
    <mergeCell ref="B12:C12"/>
    <mergeCell ref="B13:C13"/>
    <mergeCell ref="B16:C16"/>
    <mergeCell ref="B17:C17"/>
    <mergeCell ref="B18:C18"/>
    <mergeCell ref="B19:C19"/>
  </mergeCells>
  <dataValidations count="1">
    <dataValidation type="list" allowBlank="1" showInputMessage="1" showErrorMessage="1" sqref="C30" xr:uid="{E3DFFBB3-5E4C-49D3-81C7-603789CB2C7E}">
      <formula1>"Conservador, Moderado, Agressivo"</formula1>
    </dataValidation>
  </dataValidations>
  <hyperlinks>
    <hyperlink ref="D17" r:id="rId1" display="CURSOS/CURSO EXCEL DIO.xlsx" xr:uid="{8EC4D91D-4D3F-4FC1-8876-A9421D30120A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75A4-033F-44BB-9060-2FF24DF38500}">
  <dimension ref="A3:H21"/>
  <sheetViews>
    <sheetView workbookViewId="0">
      <selection activeCell="D14" sqref="D14"/>
    </sheetView>
  </sheetViews>
  <sheetFormatPr defaultRowHeight="14.4" x14ac:dyDescent="0.3"/>
  <cols>
    <col min="1" max="1" width="30.5546875" customWidth="1"/>
    <col min="2" max="2" width="19.44140625" customWidth="1"/>
    <col min="3" max="3" width="21.21875" customWidth="1"/>
    <col min="7" max="7" width="19.88671875" customWidth="1"/>
  </cols>
  <sheetData>
    <row r="3" spans="1:8" x14ac:dyDescent="0.3">
      <c r="A3" s="47" t="s">
        <v>33</v>
      </c>
      <c r="B3" s="47" t="s">
        <v>29</v>
      </c>
      <c r="C3" s="47" t="s">
        <v>20</v>
      </c>
      <c r="D3" s="47" t="s">
        <v>31</v>
      </c>
    </row>
    <row r="4" spans="1:8" x14ac:dyDescent="0.3">
      <c r="A4" t="str">
        <f>B4&amp;"-"&amp;C4</f>
        <v>Conservador-PAPEL</v>
      </c>
      <c r="B4" t="s">
        <v>30</v>
      </c>
      <c r="C4" s="9" t="s">
        <v>23</v>
      </c>
      <c r="D4" s="38">
        <v>0.3</v>
      </c>
    </row>
    <row r="5" spans="1:8" x14ac:dyDescent="0.3">
      <c r="A5" t="str">
        <f t="shared" ref="A5:A21" si="0">B5&amp;"-"&amp;C5</f>
        <v>Conservador-TIJOLO</v>
      </c>
      <c r="B5" t="s">
        <v>30</v>
      </c>
      <c r="C5" s="9" t="s">
        <v>24</v>
      </c>
      <c r="D5" s="38">
        <v>0.5</v>
      </c>
      <c r="G5" s="46" t="s">
        <v>34</v>
      </c>
      <c r="H5" s="48">
        <f>VLOOKUP(G5,$A:$D,4,FALSE)</f>
        <v>0.35</v>
      </c>
    </row>
    <row r="6" spans="1:8" x14ac:dyDescent="0.3">
      <c r="A6" t="str">
        <f t="shared" si="0"/>
        <v>Conservador-HÍBRIDOS</v>
      </c>
      <c r="B6" t="s">
        <v>30</v>
      </c>
      <c r="C6" s="9" t="s">
        <v>26</v>
      </c>
      <c r="D6" s="38">
        <v>0.1</v>
      </c>
    </row>
    <row r="7" spans="1:8" x14ac:dyDescent="0.3">
      <c r="A7" t="str">
        <f t="shared" si="0"/>
        <v>Conservador-FOF'S</v>
      </c>
      <c r="B7" t="s">
        <v>30</v>
      </c>
      <c r="C7" s="9" t="s">
        <v>25</v>
      </c>
      <c r="D7" s="38">
        <v>0.1</v>
      </c>
    </row>
    <row r="8" spans="1:8" x14ac:dyDescent="0.3">
      <c r="A8" t="str">
        <f t="shared" si="0"/>
        <v>Conservador-DESENVOLVIMENTOS</v>
      </c>
      <c r="B8" t="s">
        <v>30</v>
      </c>
      <c r="C8" s="9" t="s">
        <v>27</v>
      </c>
      <c r="D8" s="38">
        <v>0</v>
      </c>
    </row>
    <row r="9" spans="1:8" ht="15" thickBot="1" x14ac:dyDescent="0.35">
      <c r="A9" s="8" t="str">
        <f t="shared" si="0"/>
        <v>Conservador-HOTELARIAS</v>
      </c>
      <c r="B9" s="8" t="s">
        <v>30</v>
      </c>
      <c r="C9" s="42" t="s">
        <v>28</v>
      </c>
      <c r="D9" s="43">
        <v>0</v>
      </c>
    </row>
    <row r="10" spans="1:8" x14ac:dyDescent="0.3">
      <c r="A10" t="str">
        <f t="shared" si="0"/>
        <v>Moderado-PAPEL</v>
      </c>
      <c r="B10" s="4" t="s">
        <v>32</v>
      </c>
      <c r="C10" s="41" t="s">
        <v>23</v>
      </c>
      <c r="D10" s="44">
        <v>0.32</v>
      </c>
    </row>
    <row r="11" spans="1:8" x14ac:dyDescent="0.3">
      <c r="A11" s="49" t="str">
        <f t="shared" si="0"/>
        <v>Moderado-TIJOLO</v>
      </c>
      <c r="B11" s="49" t="s">
        <v>32</v>
      </c>
      <c r="C11" s="50" t="s">
        <v>24</v>
      </c>
      <c r="D11" s="51">
        <v>0.35</v>
      </c>
    </row>
    <row r="12" spans="1:8" x14ac:dyDescent="0.3">
      <c r="A12" t="str">
        <f t="shared" si="0"/>
        <v>Moderado-HÍBRIDOS</v>
      </c>
      <c r="B12" t="s">
        <v>32</v>
      </c>
      <c r="C12" s="9" t="s">
        <v>26</v>
      </c>
      <c r="D12" s="38">
        <v>0.08</v>
      </c>
    </row>
    <row r="13" spans="1:8" x14ac:dyDescent="0.3">
      <c r="A13" t="str">
        <f t="shared" si="0"/>
        <v>Moderado-FOF'S</v>
      </c>
      <c r="B13" t="s">
        <v>32</v>
      </c>
      <c r="C13" s="9" t="s">
        <v>25</v>
      </c>
      <c r="D13" s="38">
        <v>0.05</v>
      </c>
    </row>
    <row r="14" spans="1:8" x14ac:dyDescent="0.3">
      <c r="A14" t="str">
        <f t="shared" si="0"/>
        <v>Moderado-DESENVOLVIMENTOS</v>
      </c>
      <c r="B14" t="s">
        <v>32</v>
      </c>
      <c r="C14" s="9" t="s">
        <v>27</v>
      </c>
      <c r="D14" s="38">
        <v>0.1</v>
      </c>
    </row>
    <row r="15" spans="1:8" ht="15" thickBot="1" x14ac:dyDescent="0.35">
      <c r="A15" s="8" t="str">
        <f t="shared" si="0"/>
        <v>Moderado-HOTELARIAS</v>
      </c>
      <c r="B15" s="8" t="s">
        <v>32</v>
      </c>
      <c r="C15" s="42" t="s">
        <v>28</v>
      </c>
      <c r="D15" s="45">
        <v>0.1</v>
      </c>
    </row>
    <row r="16" spans="1:8" x14ac:dyDescent="0.3">
      <c r="A16" t="str">
        <f t="shared" si="0"/>
        <v>Agressivo-PAPEL</v>
      </c>
      <c r="B16" t="s">
        <v>17</v>
      </c>
      <c r="C16" s="9" t="s">
        <v>23</v>
      </c>
      <c r="D16" s="38">
        <v>0.5</v>
      </c>
    </row>
    <row r="17" spans="1:4" x14ac:dyDescent="0.3">
      <c r="A17" t="str">
        <f t="shared" si="0"/>
        <v>Agressivo-TIJOLO</v>
      </c>
      <c r="B17" t="s">
        <v>17</v>
      </c>
      <c r="C17" s="9" t="s">
        <v>24</v>
      </c>
      <c r="D17" s="38">
        <v>0.1</v>
      </c>
    </row>
    <row r="18" spans="1:4" x14ac:dyDescent="0.3">
      <c r="A18" t="str">
        <f t="shared" si="0"/>
        <v>Agressivo-HÍBRIDOS</v>
      </c>
      <c r="B18" t="s">
        <v>17</v>
      </c>
      <c r="C18" s="9" t="s">
        <v>26</v>
      </c>
      <c r="D18" s="38">
        <v>0.05</v>
      </c>
    </row>
    <row r="19" spans="1:4" x14ac:dyDescent="0.3">
      <c r="A19" t="str">
        <f t="shared" si="0"/>
        <v>Agressivo-FOF'S</v>
      </c>
      <c r="B19" t="s">
        <v>17</v>
      </c>
      <c r="C19" s="9" t="s">
        <v>25</v>
      </c>
      <c r="D19" s="38">
        <v>0.05</v>
      </c>
    </row>
    <row r="20" spans="1:4" x14ac:dyDescent="0.3">
      <c r="A20" t="str">
        <f t="shared" si="0"/>
        <v>Agressivo-DESENVOLVIMENTOS</v>
      </c>
      <c r="B20" t="s">
        <v>17</v>
      </c>
      <c r="C20" s="9" t="s">
        <v>27</v>
      </c>
      <c r="D20" s="38">
        <v>0.2</v>
      </c>
    </row>
    <row r="21" spans="1:4" x14ac:dyDescent="0.3">
      <c r="A21" t="str">
        <f t="shared" si="0"/>
        <v>Agressivo-HOTELARIAS</v>
      </c>
      <c r="B21" t="s">
        <v>17</v>
      </c>
      <c r="C21" s="36" t="s">
        <v>28</v>
      </c>
      <c r="D21" s="3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APP</vt:lpstr>
      <vt:lpstr>Planilha2</vt:lpstr>
      <vt:lpstr>aporte</vt:lpstr>
      <vt:lpstr>Patrimônio</vt:lpstr>
      <vt:lpstr>quant_anos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SINTERJ RECEPCAO SINTERJ</dc:creator>
  <cp:lastModifiedBy>SINTERJ RECEPCAO SINTERJ</cp:lastModifiedBy>
  <dcterms:created xsi:type="dcterms:W3CDTF">2025-06-09T19:08:12Z</dcterms:created>
  <dcterms:modified xsi:type="dcterms:W3CDTF">2025-06-27T18:17:44Z</dcterms:modified>
</cp:coreProperties>
</file>